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410"/>
  <workbookPr filterPrivacy="1" codeName="ЭтаКнига" defaultThemeVersion="124226"/>
  <xr:revisionPtr revIDLastSave="0" documentId="8_{07BA2E18-A8EC-4830-A599-4EDA67DAA1E1}" xr6:coauthVersionLast="36" xr6:coauthVersionMax="36" xr10:uidLastSave="{00000000-0000-0000-0000-000000000000}"/>
  <bookViews>
    <workbookView xWindow="0" yWindow="0" windowWidth="23040" windowHeight="8484" tabRatio="750" activeTab="3" xr2:uid="{00000000-000D-0000-FFFF-FFFF00000000}"/>
  </bookViews>
  <sheets>
    <sheet name="Титул" sheetId="1" r:id="rId1"/>
    <sheet name="Содержание" sheetId="8" r:id="rId2"/>
    <sheet name="Макро" sheetId="3" r:id="rId3"/>
    <sheet name="Исходные данные" sheetId="4" r:id="rId4"/>
    <sheet name="Результаты" sheetId="7" r:id="rId5"/>
    <sheet name="Капзатраты_Выручка" sheetId="15" r:id="rId6"/>
    <sheet name="Расчет_С_Фондом" sheetId="6" r:id="rId7"/>
    <sheet name="Расчет_БЕЗ_Фонда" sheetId="43" r:id="rId8"/>
    <sheet name="Бюджет_Эффективность" sheetId="42" r:id="rId9"/>
    <sheet name="Форма 3.2" sheetId="32" r:id="rId10"/>
    <sheet name="МЭР РФ - Индексы_2018-2036" sheetId="36" r:id="rId11"/>
    <sheet name="МЭР РФ - Дефляторы 2035 баз." sheetId="37" r:id="rId12"/>
    <sheet name="Чувствительность" sheetId="16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_capex_upfront">'Исходные данные'!$B$131</definedName>
    <definedName name="_inf2007" localSheetId="8">#REF!</definedName>
    <definedName name="_inf2007" localSheetId="11">#REF!</definedName>
    <definedName name="_inf2007" localSheetId="7">#REF!</definedName>
    <definedName name="_inf2007">#REF!</definedName>
    <definedName name="_inf2008" localSheetId="8">#REF!</definedName>
    <definedName name="_inf2008" localSheetId="11">#REF!</definedName>
    <definedName name="_inf2008" localSheetId="7">#REF!</definedName>
    <definedName name="_inf2008">#REF!</definedName>
    <definedName name="_inf2009" localSheetId="8">#REF!</definedName>
    <definedName name="_inf2009" localSheetId="11">#REF!</definedName>
    <definedName name="_inf2009" localSheetId="7">#REF!</definedName>
    <definedName name="_inf2009">#REF!</definedName>
    <definedName name="_inf2010" localSheetId="8">#REF!</definedName>
    <definedName name="_inf2010" localSheetId="11">#REF!</definedName>
    <definedName name="_inf2010" localSheetId="7">#REF!</definedName>
    <definedName name="_inf2010">#REF!</definedName>
    <definedName name="_inf2011" localSheetId="8">#REF!</definedName>
    <definedName name="_inf2011" localSheetId="11">#REF!</definedName>
    <definedName name="_inf2011" localSheetId="7">#REF!</definedName>
    <definedName name="_inf2011">#REF!</definedName>
    <definedName name="_inf2012" localSheetId="8">#REF!</definedName>
    <definedName name="_inf2012" localSheetId="11">#REF!</definedName>
    <definedName name="_inf2012" localSheetId="7">#REF!</definedName>
    <definedName name="_inf2012">#REF!</definedName>
    <definedName name="_inf2013" localSheetId="8">#REF!</definedName>
    <definedName name="_inf2013" localSheetId="11">#REF!</definedName>
    <definedName name="_inf2013" localSheetId="7">#REF!</definedName>
    <definedName name="_inf2013">#REF!</definedName>
    <definedName name="_inf2014" localSheetId="8">#REF!</definedName>
    <definedName name="_inf2014" localSheetId="11">#REF!</definedName>
    <definedName name="_inf2014" localSheetId="7">#REF!</definedName>
    <definedName name="_inf2014">#REF!</definedName>
    <definedName name="_inf2015" localSheetId="8">#REF!</definedName>
    <definedName name="_inf2015" localSheetId="11">#REF!</definedName>
    <definedName name="_inf2015" localSheetId="7">#REF!</definedName>
    <definedName name="_inf2015">#REF!</definedName>
    <definedName name="_ratio2017" localSheetId="8">#REF!</definedName>
    <definedName name="_ratio2017" localSheetId="7">#REF!</definedName>
    <definedName name="_ratio2017">#REF!</definedName>
    <definedName name="ColLastYearFB">[1]ФедД!$AH$17</definedName>
    <definedName name="ColLastYearFB1">[2]Управление!$AF$17</definedName>
    <definedName name="ColThisYearFB">[1]ФедД!$AG$17</definedName>
    <definedName name="fl_Fee">'Исходные данные'!$B$190</definedName>
    <definedName name="fl_MGI">Результаты!$I$30</definedName>
    <definedName name="fl_Tolls_By_Concessionaire">Результаты!$I$31</definedName>
    <definedName name="Index">Макро!$B$6:$B$10</definedName>
    <definedName name="IRR_Calc" localSheetId="8">#REF!</definedName>
    <definedName name="IRR_Calc" localSheetId="7">#REF!</definedName>
    <definedName name="IRR_Calc">#REF!</definedName>
    <definedName name="IRR_Target">'Исходные данные'!$C$24</definedName>
    <definedName name="MGI_fix">Результаты!$I$21</definedName>
    <definedName name="PeriodLastYearName">[1]ФедД!$AH$20</definedName>
    <definedName name="PeriodThisYearName">[1]ФедД!$AG$20</definedName>
    <definedName name="short">[3]!short</definedName>
    <definedName name="Tariff_List">Капзатраты_Выручка!$A$100:$A$102</definedName>
    <definedName name="title" localSheetId="11">'[4]Огл. Графиков'!$B$2:$B$31</definedName>
    <definedName name="title">'[4]Огл. Графиков'!$B$2:$B$31</definedName>
    <definedName name="Z_F555932C_CC75_42D3_B754_FE5E25B3BD19_.wvu.Cols" localSheetId="11" hidden="1">'МЭР РФ - Дефляторы 2035 баз.'!$B:$E</definedName>
    <definedName name="Z_F555932C_CC75_42D3_B754_FE5E25B3BD19_.wvu.PrintArea" localSheetId="11" hidden="1">'МЭР РФ - Дефляторы 2035 баз.'!$A$2:$T$32</definedName>
    <definedName name="Z_F555932C_CC75_42D3_B754_FE5E25B3BD19_.wvu.PrintTitles" localSheetId="11" hidden="1">'МЭР РФ - Дефляторы 2035 баз.'!$2:$3</definedName>
    <definedName name="Z_F555932C_CC75_42D3_B754_FE5E25B3BD19_.wvu.Rows" localSheetId="11" hidden="1">'МЭР РФ - Дефляторы 2035 баз.'!$4:$23,'МЭР РФ - Дефляторы 2035 баз.'!#REF!,'МЭР РФ - Дефляторы 2035 баз.'!$27:$27,'МЭР РФ - Дефляторы 2035 баз.'!$29:$89</definedName>
    <definedName name="Вып_ОФ_с_пц" localSheetId="11">[4]рабочий!$Y$202:$AP$224</definedName>
    <definedName name="Вып_ОФ_с_пц">[4]рабочий!$Y$202:$AP$224</definedName>
    <definedName name="Вып_с_новых_ОФ" localSheetId="11">[4]рабочий!$Y$277:$AP$299</definedName>
    <definedName name="Вып_с_новых_ОФ">[4]рабочий!$Y$277:$AP$299</definedName>
    <definedName name="Выход">[5]Управление!$AF$20</definedName>
    <definedName name="График">"Диагр. 4"</definedName>
    <definedName name="Дефл_ц_пред_год" localSheetId="11">'[4]Текущие цены'!$AT$36:$BK$58</definedName>
    <definedName name="Дефл_ц_пред_год">'[4]Текущие цены'!$AT$36:$BK$58</definedName>
    <definedName name="Дефлятор_годовой" localSheetId="11">'[4]Текущие цены'!$Y$4:$AP$27</definedName>
    <definedName name="Дефлятор_годовой">'[4]Текущие цены'!$Y$4:$AP$27</definedName>
    <definedName name="Дефлятор_цепной" localSheetId="11">'[4]Текущие цены'!$Y$36:$AP$58</definedName>
    <definedName name="Дефлятор_цепной">'[4]Текущие цены'!$Y$36:$AP$58</definedName>
    <definedName name="_xlnm.Print_Titles" localSheetId="8">Бюджет_Эффективность!$A:$D,Бюджет_Эффективность!$1:$4</definedName>
    <definedName name="_xlnm.Print_Titles" localSheetId="5">Капзатраты_Выручка!$A:$D,Капзатраты_Выручка!$1:$4</definedName>
    <definedName name="_xlnm.Print_Titles" localSheetId="2">Макро!$A:$B</definedName>
    <definedName name="_xlnm.Print_Titles" localSheetId="11">'МЭР РФ - Дефляторы 2035 баз.'!$2:$3</definedName>
    <definedName name="_xlnm.Print_Titles" localSheetId="10">'МЭР РФ - Индексы_2018-2036'!$A:$B,'МЭР РФ - Индексы_2018-2036'!$5:$6</definedName>
    <definedName name="_xlnm.Print_Titles" localSheetId="7">Расчет_БЕЗ_Фонда!$A:$D,Расчет_БЕЗ_Фонда!$1:$4</definedName>
    <definedName name="_xlnm.Print_Titles" localSheetId="6">Расчет_С_Фондом!$A:$D,Расчет_С_Фондом!$1:$4</definedName>
    <definedName name="_xlnm.Print_Titles" localSheetId="12">Чувствительность!$1:$8</definedName>
    <definedName name="новые_ОФ_2003" localSheetId="11">[4]рабочий!$F$305:$W$327</definedName>
    <definedName name="новые_ОФ_2003">[4]рабочий!$F$305:$W$327</definedName>
    <definedName name="новые_ОФ_2004" localSheetId="11">[4]рабочий!$F$335:$W$357</definedName>
    <definedName name="новые_ОФ_2004">[4]рабочий!$F$335:$W$357</definedName>
    <definedName name="новые_ОФ_а_всего" localSheetId="11">[4]рабочий!$F$767:$V$789</definedName>
    <definedName name="новые_ОФ_а_всего">[4]рабочий!$F$767:$V$789</definedName>
    <definedName name="новые_ОФ_всего" localSheetId="11">[4]рабочий!$F$1331:$V$1353</definedName>
    <definedName name="новые_ОФ_всего">[4]рабочий!$F$1331:$V$1353</definedName>
    <definedName name="новые_ОФ_п_всего" localSheetId="11">[4]рабочий!$F$1293:$V$1315</definedName>
    <definedName name="новые_ОФ_п_всего">[4]рабочий!$F$1293:$V$1315</definedName>
    <definedName name="_xlnm.Print_Area" localSheetId="8">Бюджет_Эффективность!$A$1:$AK$113</definedName>
    <definedName name="_xlnm.Print_Area" localSheetId="3">'Исходные данные'!$A$1:$AA$146</definedName>
    <definedName name="_xlnm.Print_Area" localSheetId="5">Капзатраты_Выручка!$A$1:$AK$124</definedName>
    <definedName name="_xlnm.Print_Area" localSheetId="2">Макро!$A$1:$AS$30</definedName>
    <definedName name="_xlnm.Print_Area" localSheetId="11">'МЭР РФ - Дефляторы 2035 баз.'!$A$1:$U$34</definedName>
    <definedName name="_xlnm.Print_Area" localSheetId="10">'МЭР РФ - Индексы_2018-2036'!$A$1:$W$94</definedName>
    <definedName name="_xlnm.Print_Area" localSheetId="7">Расчет_БЕЗ_Фонда!$A$1:$AK$550</definedName>
    <definedName name="_xlnm.Print_Area" localSheetId="6">Расчет_С_Фондом!$A$1:$AK$550</definedName>
    <definedName name="_xlnm.Print_Area" localSheetId="4">Результаты!$A$1:$G$32</definedName>
    <definedName name="_xlnm.Print_Area" localSheetId="1">Содержание!$A$1:$E$26</definedName>
    <definedName name="_xlnm.Print_Area" localSheetId="12">Чувствительность!$A$1:$M$98</definedName>
    <definedName name="окраска_05" localSheetId="11">[4]окраска!$C$7:$Z$30</definedName>
    <definedName name="окраска_05">[4]окраска!$C$7:$Z$30</definedName>
    <definedName name="окраска_06" localSheetId="11">[4]окраска!$C$35:$Z$58</definedName>
    <definedName name="окраска_06">[4]окраска!$C$35:$Z$58</definedName>
    <definedName name="окраска_07" localSheetId="11">[4]окраска!$C$63:$Z$86</definedName>
    <definedName name="окраска_07">[4]окраска!$C$63:$Z$86</definedName>
    <definedName name="окраска_08" localSheetId="11">[4]окраска!$C$91:$Z$114</definedName>
    <definedName name="окраска_08">[4]окраска!$C$91:$Z$114</definedName>
    <definedName name="окраска_09" localSheetId="11">[4]окраска!$C$119:$Z$142</definedName>
    <definedName name="окраска_09">[4]окраска!$C$119:$Z$142</definedName>
    <definedName name="окраска_10" localSheetId="11">[4]окраска!$C$147:$Z$170</definedName>
    <definedName name="окраска_10">[4]окраска!$C$147:$Z$170</definedName>
    <definedName name="окраска_11" localSheetId="11">[4]окраска!$C$175:$Z$198</definedName>
    <definedName name="окраска_11">[4]окраска!$C$175:$Z$198</definedName>
    <definedName name="окраска_12" localSheetId="11">[4]окраска!$C$203:$Z$226</definedName>
    <definedName name="окраска_12">[4]окраска!$C$203:$Z$226</definedName>
    <definedName name="окраска_13" localSheetId="11">[4]окраска!$C$231:$Z$254</definedName>
    <definedName name="окраска_13">[4]окраска!$C$231:$Z$254</definedName>
    <definedName name="окраска_14" localSheetId="11">[4]окраска!$C$259:$Z$282</definedName>
    <definedName name="окраска_14">[4]окраска!$C$259:$Z$282</definedName>
    <definedName name="окраска_15" localSheetId="11">[4]окраска!$C$287:$Z$310</definedName>
    <definedName name="окраска_15">[4]окраска!$C$287:$Z$310</definedName>
    <definedName name="ОФ_а_с_пц" localSheetId="11">[4]рабочий!$CI$121:$CY$143</definedName>
    <definedName name="ОФ_а_с_пц">[4]рабочий!$CI$121:$CY$143</definedName>
    <definedName name="ПОКАЗАТЕЛИ_ДОЛГОСР.ПРОГНОЗА" localSheetId="8">'[6]2002(v2)'!#REF!</definedName>
    <definedName name="ПОКАЗАТЕЛИ_ДОЛГОСР.ПРОГНОЗА" localSheetId="11">'[7]2002(v2)'!#REF!</definedName>
    <definedName name="ПОКАЗАТЕЛИ_ДОЛГОСР.ПРОГНОЗА" localSheetId="7">'[6]2002(v2)'!#REF!</definedName>
    <definedName name="ПОКАЗАТЕЛИ_ДОЛГОСР.ПРОГНОЗА">'[6]2002(v2)'!#REF!</definedName>
    <definedName name="приб">[8]Управление!$AE$20</definedName>
    <definedName name="прибвб2">[8]Управление!$AF$20</definedName>
    <definedName name="Прогноз_Вып_пц" localSheetId="11">[4]рабочий!$Y$240:$AP$262</definedName>
    <definedName name="Прогноз_Вып_пц">[4]рабочий!$Y$240:$AP$262</definedName>
    <definedName name="суда">[3]!суда</definedName>
    <definedName name="фо_а_н_пц" localSheetId="11">[4]рабочий!$AR$240:$BI$263</definedName>
    <definedName name="фо_а_н_пц">[4]рабочий!$AR$240:$BI$263</definedName>
    <definedName name="фо_а_с_пц" localSheetId="11">[4]рабочий!$AS$202:$BI$224</definedName>
    <definedName name="фо_а_с_пц">[4]рабочий!$AS$202:$BI$224</definedName>
    <definedName name="фо_н_03" localSheetId="11">[4]рабочий!$X$305:$X$327</definedName>
    <definedName name="фо_н_03">[4]рабочий!$X$305:$X$327</definedName>
    <definedName name="фо_н_04" localSheetId="11">[4]рабочий!$X$335:$X$357</definedName>
    <definedName name="фо_н_04">[4]рабочий!$X$335:$X$357</definedName>
    <definedName name="ыяпр">[3]!ыяпр</definedName>
  </definedNames>
  <calcPr calcId="191029" concurrentCalc="0"/>
</workbook>
</file>

<file path=xl/calcChain.xml><?xml version="1.0" encoding="utf-8"?>
<calcChain xmlns="http://schemas.openxmlformats.org/spreadsheetml/2006/main">
  <c r="E84" i="6" l="1"/>
  <c r="E64" i="6"/>
  <c r="E85" i="6"/>
  <c r="E65" i="6"/>
  <c r="E86" i="6"/>
  <c r="E66" i="6"/>
  <c r="E79" i="6"/>
  <c r="E342" i="6"/>
  <c r="E345" i="6"/>
  <c r="E364" i="6"/>
  <c r="E383" i="6"/>
  <c r="F84" i="6"/>
  <c r="F64" i="6"/>
  <c r="F85" i="6"/>
  <c r="F65" i="6"/>
  <c r="F86" i="6"/>
  <c r="F66" i="6"/>
  <c r="F79" i="6"/>
  <c r="F342" i="6"/>
  <c r="F345" i="6"/>
  <c r="F364" i="6"/>
  <c r="F383" i="6"/>
  <c r="E402" i="6"/>
  <c r="E421" i="6"/>
  <c r="F402" i="6"/>
  <c r="F421" i="6"/>
  <c r="G84" i="6"/>
  <c r="G64" i="6"/>
  <c r="G85" i="6"/>
  <c r="G65" i="6"/>
  <c r="G86" i="6"/>
  <c r="G66" i="6"/>
  <c r="G79" i="6"/>
  <c r="G342" i="6"/>
  <c r="G345" i="6"/>
  <c r="G364" i="6"/>
  <c r="G383" i="6"/>
  <c r="G402" i="6"/>
  <c r="E346" i="6"/>
  <c r="E365" i="6"/>
  <c r="E384" i="6"/>
  <c r="F346" i="6"/>
  <c r="F365" i="6"/>
  <c r="F384" i="6"/>
  <c r="E403" i="6"/>
  <c r="E422" i="6"/>
  <c r="F403" i="6"/>
  <c r="F422" i="6"/>
  <c r="G346" i="6"/>
  <c r="G365" i="6"/>
  <c r="G384" i="6"/>
  <c r="G403" i="6"/>
  <c r="E347" i="6"/>
  <c r="E366" i="6"/>
  <c r="E385" i="6"/>
  <c r="F347" i="6"/>
  <c r="F366" i="6"/>
  <c r="F385" i="6"/>
  <c r="E404" i="6"/>
  <c r="E423" i="6"/>
  <c r="F404" i="6"/>
  <c r="F423" i="6"/>
  <c r="G347" i="6"/>
  <c r="G366" i="6"/>
  <c r="G385" i="6"/>
  <c r="G404" i="6"/>
  <c r="E349" i="6"/>
  <c r="E368" i="6"/>
  <c r="E387" i="6"/>
  <c r="F349" i="6"/>
  <c r="F368" i="6"/>
  <c r="F387" i="6"/>
  <c r="E406" i="6"/>
  <c r="E425" i="6"/>
  <c r="F406" i="6"/>
  <c r="F425" i="6"/>
  <c r="G349" i="6"/>
  <c r="G368" i="6"/>
  <c r="G387" i="6"/>
  <c r="G406" i="6"/>
  <c r="E350" i="6"/>
  <c r="E369" i="6"/>
  <c r="E388" i="6"/>
  <c r="F350" i="6"/>
  <c r="F369" i="6"/>
  <c r="F388" i="6"/>
  <c r="E407" i="6"/>
  <c r="E426" i="6"/>
  <c r="F407" i="6"/>
  <c r="F426" i="6"/>
  <c r="G350" i="6"/>
  <c r="G369" i="6"/>
  <c r="G388" i="6"/>
  <c r="G407" i="6"/>
  <c r="E351" i="6"/>
  <c r="E370" i="6"/>
  <c r="E389" i="6"/>
  <c r="F351" i="6"/>
  <c r="F370" i="6"/>
  <c r="F389" i="6"/>
  <c r="E408" i="6"/>
  <c r="E427" i="6"/>
  <c r="F408" i="6"/>
  <c r="F427" i="6"/>
  <c r="G351" i="6"/>
  <c r="G370" i="6"/>
  <c r="G389" i="6"/>
  <c r="G408" i="6"/>
  <c r="E352" i="6"/>
  <c r="E371" i="6"/>
  <c r="E390" i="6"/>
  <c r="F352" i="6"/>
  <c r="F371" i="6"/>
  <c r="F390" i="6"/>
  <c r="E409" i="6"/>
  <c r="E428" i="6"/>
  <c r="F409" i="6"/>
  <c r="F428" i="6"/>
  <c r="G352" i="6"/>
  <c r="G371" i="6"/>
  <c r="G390" i="6"/>
  <c r="G409" i="6"/>
  <c r="E354" i="6"/>
  <c r="E373" i="6"/>
  <c r="E392" i="6"/>
  <c r="F354" i="6"/>
  <c r="F373" i="6"/>
  <c r="F392" i="6"/>
  <c r="E411" i="6"/>
  <c r="E430" i="6"/>
  <c r="F411" i="6"/>
  <c r="F430" i="6"/>
  <c r="G354" i="6"/>
  <c r="G373" i="6"/>
  <c r="G392" i="6"/>
  <c r="G411" i="6"/>
  <c r="E356" i="6"/>
  <c r="E375" i="6"/>
  <c r="E394" i="6"/>
  <c r="F356" i="6"/>
  <c r="F375" i="6"/>
  <c r="F394" i="6"/>
  <c r="E413" i="6"/>
  <c r="E432" i="6"/>
  <c r="F413" i="6"/>
  <c r="F432" i="6"/>
  <c r="G356" i="6"/>
  <c r="G375" i="6"/>
  <c r="G394" i="6"/>
  <c r="G413" i="6"/>
  <c r="E357" i="6"/>
  <c r="E376" i="6"/>
  <c r="E395" i="6"/>
  <c r="F357" i="6"/>
  <c r="F376" i="6"/>
  <c r="F395" i="6"/>
  <c r="E414" i="6"/>
  <c r="E433" i="6"/>
  <c r="F414" i="6"/>
  <c r="F433" i="6"/>
  <c r="G357" i="6"/>
  <c r="G376" i="6"/>
  <c r="G395" i="6"/>
  <c r="G414" i="6"/>
  <c r="E358" i="6"/>
  <c r="E377" i="6"/>
  <c r="E396" i="6"/>
  <c r="F358" i="6"/>
  <c r="F377" i="6"/>
  <c r="F396" i="6"/>
  <c r="E415" i="6"/>
  <c r="E434" i="6"/>
  <c r="F415" i="6"/>
  <c r="F434" i="6"/>
  <c r="G358" i="6"/>
  <c r="G377" i="6"/>
  <c r="G396" i="6"/>
  <c r="G415" i="6"/>
  <c r="E359" i="6"/>
  <c r="E378" i="6"/>
  <c r="E397" i="6"/>
  <c r="F359" i="6"/>
  <c r="F378" i="6"/>
  <c r="F397" i="6"/>
  <c r="E416" i="6"/>
  <c r="E435" i="6"/>
  <c r="F416" i="6"/>
  <c r="F435" i="6"/>
  <c r="G359" i="6"/>
  <c r="G378" i="6"/>
  <c r="G397" i="6"/>
  <c r="G416" i="6"/>
  <c r="E360" i="6"/>
  <c r="E379" i="6"/>
  <c r="E398" i="6"/>
  <c r="F360" i="6"/>
  <c r="F379" i="6"/>
  <c r="F398" i="6"/>
  <c r="E417" i="6"/>
  <c r="E436" i="6"/>
  <c r="F417" i="6"/>
  <c r="F436" i="6"/>
  <c r="G360" i="6"/>
  <c r="G379" i="6"/>
  <c r="G398" i="6"/>
  <c r="G417" i="6"/>
  <c r="G418" i="6"/>
  <c r="G136" i="6"/>
  <c r="G60" i="15"/>
  <c r="G77" i="15"/>
  <c r="G137" i="6"/>
  <c r="G61" i="15"/>
  <c r="G78" i="15"/>
  <c r="G138" i="6"/>
  <c r="G148" i="6"/>
  <c r="G332" i="6"/>
  <c r="AA60" i="15"/>
  <c r="AB60" i="15"/>
  <c r="AC60" i="15"/>
  <c r="AD60" i="15"/>
  <c r="AE60" i="15"/>
  <c r="AF60" i="15"/>
  <c r="AG60" i="15"/>
  <c r="AH60" i="15"/>
  <c r="AI60" i="15"/>
  <c r="AJ60" i="15"/>
  <c r="AA61" i="15"/>
  <c r="AB61" i="15"/>
  <c r="AC61" i="15"/>
  <c r="AD61" i="15"/>
  <c r="AE61" i="15"/>
  <c r="AF61" i="15"/>
  <c r="AG61" i="15"/>
  <c r="AH61" i="15"/>
  <c r="AI61" i="15"/>
  <c r="AJ61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F60" i="15"/>
  <c r="F61" i="15"/>
  <c r="E61" i="15"/>
  <c r="E60" i="15"/>
  <c r="G62" i="4"/>
  <c r="H62" i="4"/>
  <c r="I62" i="4"/>
  <c r="J62" i="4"/>
  <c r="K62" i="4"/>
  <c r="L62" i="4"/>
  <c r="M62" i="4"/>
  <c r="N62" i="4"/>
  <c r="O62" i="4"/>
  <c r="P62" i="4"/>
  <c r="Q62" i="4"/>
  <c r="R62" i="4"/>
  <c r="S62" i="4"/>
  <c r="T62" i="4"/>
  <c r="U62" i="4"/>
  <c r="V62" i="4"/>
  <c r="W62" i="4"/>
  <c r="X62" i="4"/>
  <c r="Y62" i="4"/>
  <c r="Z62" i="4"/>
  <c r="AA62" i="4"/>
  <c r="G60" i="4"/>
  <c r="H60" i="4"/>
  <c r="I60" i="4"/>
  <c r="J60" i="4"/>
  <c r="K60" i="4"/>
  <c r="L60" i="4"/>
  <c r="M60" i="4"/>
  <c r="N60" i="4"/>
  <c r="O60" i="4"/>
  <c r="P60" i="4"/>
  <c r="Q60" i="4"/>
  <c r="R60" i="4"/>
  <c r="S60" i="4"/>
  <c r="T60" i="4"/>
  <c r="U60" i="4"/>
  <c r="V60" i="4"/>
  <c r="W60" i="4"/>
  <c r="X60" i="4"/>
  <c r="Y60" i="4"/>
  <c r="Z60" i="4"/>
  <c r="AA60" i="4"/>
  <c r="G61" i="4"/>
  <c r="H61" i="4"/>
  <c r="I61" i="4"/>
  <c r="J61" i="4"/>
  <c r="K61" i="4"/>
  <c r="L61" i="4"/>
  <c r="M61" i="4"/>
  <c r="N61" i="4"/>
  <c r="O61" i="4"/>
  <c r="P61" i="4"/>
  <c r="Q61" i="4"/>
  <c r="R61" i="4"/>
  <c r="S61" i="4"/>
  <c r="T61" i="4"/>
  <c r="U61" i="4"/>
  <c r="V61" i="4"/>
  <c r="W61" i="4"/>
  <c r="X61" i="4"/>
  <c r="Y61" i="4"/>
  <c r="Z61" i="4"/>
  <c r="AA61" i="4"/>
  <c r="E83" i="43"/>
  <c r="D28" i="15"/>
  <c r="E28" i="15"/>
  <c r="E10" i="4"/>
  <c r="E1" i="43"/>
  <c r="E2" i="43"/>
  <c r="C14" i="4"/>
  <c r="E14" i="4"/>
  <c r="C36" i="43"/>
  <c r="B36" i="43"/>
  <c r="E36" i="43"/>
  <c r="E155" i="43"/>
  <c r="D29" i="15"/>
  <c r="E29" i="15"/>
  <c r="E156" i="43"/>
  <c r="D30" i="15"/>
  <c r="E30" i="15"/>
  <c r="E157" i="43"/>
  <c r="D31" i="15"/>
  <c r="E31" i="15"/>
  <c r="E158" i="43"/>
  <c r="D32" i="15"/>
  <c r="E32" i="15"/>
  <c r="E159" i="43"/>
  <c r="D33" i="15"/>
  <c r="E33" i="15"/>
  <c r="E160" i="43"/>
  <c r="D34" i="15"/>
  <c r="E34" i="15"/>
  <c r="E161" i="43"/>
  <c r="D35" i="15"/>
  <c r="E35" i="15"/>
  <c r="E162" i="43"/>
  <c r="D36" i="15"/>
  <c r="E36" i="15"/>
  <c r="E163" i="43"/>
  <c r="D37" i="15"/>
  <c r="E37" i="15"/>
  <c r="E164" i="43"/>
  <c r="D38" i="15"/>
  <c r="E38" i="15"/>
  <c r="E165" i="43"/>
  <c r="D39" i="15"/>
  <c r="E39" i="15"/>
  <c r="E166" i="43"/>
  <c r="D40" i="15"/>
  <c r="E40" i="15"/>
  <c r="E167" i="43"/>
  <c r="D41" i="15"/>
  <c r="E41" i="15"/>
  <c r="E168" i="43"/>
  <c r="D42" i="15"/>
  <c r="E42" i="15"/>
  <c r="E169" i="43"/>
  <c r="D43" i="15"/>
  <c r="E43" i="15"/>
  <c r="E170" i="43"/>
  <c r="E171" i="43"/>
  <c r="B196" i="43"/>
  <c r="B102" i="43"/>
  <c r="E102" i="43"/>
  <c r="F83" i="43"/>
  <c r="F28" i="15"/>
  <c r="F1" i="43"/>
  <c r="F2" i="43"/>
  <c r="F36" i="43"/>
  <c r="F4" i="43"/>
  <c r="F8" i="43"/>
  <c r="F14" i="43"/>
  <c r="F155" i="43"/>
  <c r="F29" i="15"/>
  <c r="F156" i="43"/>
  <c r="F30" i="15"/>
  <c r="F157" i="43"/>
  <c r="F31" i="15"/>
  <c r="F158" i="43"/>
  <c r="F32" i="15"/>
  <c r="F159" i="43"/>
  <c r="F33" i="15"/>
  <c r="F160" i="43"/>
  <c r="F34" i="15"/>
  <c r="F161" i="43"/>
  <c r="F35" i="15"/>
  <c r="F162" i="43"/>
  <c r="F36" i="15"/>
  <c r="F163" i="43"/>
  <c r="F37" i="15"/>
  <c r="F164" i="43"/>
  <c r="F38" i="15"/>
  <c r="F165" i="43"/>
  <c r="F39" i="15"/>
  <c r="F166" i="43"/>
  <c r="F40" i="15"/>
  <c r="F167" i="43"/>
  <c r="F41" i="15"/>
  <c r="F168" i="43"/>
  <c r="F42" i="15"/>
  <c r="F169" i="43"/>
  <c r="F43" i="15"/>
  <c r="F170" i="43"/>
  <c r="F171" i="43"/>
  <c r="F102" i="43"/>
  <c r="G83" i="43"/>
  <c r="G28" i="15"/>
  <c r="G1" i="43"/>
  <c r="G2" i="43"/>
  <c r="G36" i="43"/>
  <c r="G4" i="43"/>
  <c r="G8" i="43"/>
  <c r="G14" i="43"/>
  <c r="G155" i="43"/>
  <c r="G29" i="15"/>
  <c r="G156" i="43"/>
  <c r="G30" i="15"/>
  <c r="G157" i="43"/>
  <c r="G31" i="15"/>
  <c r="G158" i="43"/>
  <c r="G32" i="15"/>
  <c r="G159" i="43"/>
  <c r="G33" i="15"/>
  <c r="G160" i="43"/>
  <c r="G34" i="15"/>
  <c r="G161" i="43"/>
  <c r="G35" i="15"/>
  <c r="G162" i="43"/>
  <c r="G36" i="15"/>
  <c r="G163" i="43"/>
  <c r="G37" i="15"/>
  <c r="G164" i="43"/>
  <c r="G38" i="15"/>
  <c r="G165" i="43"/>
  <c r="G39" i="15"/>
  <c r="G166" i="43"/>
  <c r="G40" i="15"/>
  <c r="G167" i="43"/>
  <c r="G41" i="15"/>
  <c r="G168" i="43"/>
  <c r="G42" i="15"/>
  <c r="G169" i="43"/>
  <c r="G43" i="15"/>
  <c r="G170" i="43"/>
  <c r="G171" i="43"/>
  <c r="G102" i="43"/>
  <c r="H83" i="43"/>
  <c r="H28" i="15"/>
  <c r="H1" i="43"/>
  <c r="H2" i="43"/>
  <c r="H36" i="43"/>
  <c r="H4" i="43"/>
  <c r="H8" i="43"/>
  <c r="H14" i="43"/>
  <c r="H155" i="43"/>
  <c r="H29" i="15"/>
  <c r="H156" i="43"/>
  <c r="H30" i="15"/>
  <c r="H157" i="43"/>
  <c r="H31" i="15"/>
  <c r="H158" i="43"/>
  <c r="H32" i="15"/>
  <c r="H159" i="43"/>
  <c r="H33" i="15"/>
  <c r="H160" i="43"/>
  <c r="H34" i="15"/>
  <c r="H161" i="43"/>
  <c r="H35" i="15"/>
  <c r="H162" i="43"/>
  <c r="H36" i="15"/>
  <c r="H163" i="43"/>
  <c r="H37" i="15"/>
  <c r="H164" i="43"/>
  <c r="H38" i="15"/>
  <c r="H165" i="43"/>
  <c r="H39" i="15"/>
  <c r="H166" i="43"/>
  <c r="H40" i="15"/>
  <c r="H167" i="43"/>
  <c r="H41" i="15"/>
  <c r="H168" i="43"/>
  <c r="H42" i="15"/>
  <c r="H169" i="43"/>
  <c r="H43" i="15"/>
  <c r="H170" i="43"/>
  <c r="H171" i="43"/>
  <c r="H102" i="43"/>
  <c r="I83" i="43"/>
  <c r="I28" i="15"/>
  <c r="I1" i="43"/>
  <c r="I2" i="43"/>
  <c r="I36" i="43"/>
  <c r="I4" i="43"/>
  <c r="I8" i="43"/>
  <c r="I14" i="43"/>
  <c r="I155" i="43"/>
  <c r="I29" i="15"/>
  <c r="I156" i="43"/>
  <c r="I30" i="15"/>
  <c r="I157" i="43"/>
  <c r="I31" i="15"/>
  <c r="I158" i="43"/>
  <c r="I32" i="15"/>
  <c r="I159" i="43"/>
  <c r="I33" i="15"/>
  <c r="I160" i="43"/>
  <c r="I34" i="15"/>
  <c r="I161" i="43"/>
  <c r="I35" i="15"/>
  <c r="I162" i="43"/>
  <c r="I36" i="15"/>
  <c r="I163" i="43"/>
  <c r="I37" i="15"/>
  <c r="I164" i="43"/>
  <c r="I38" i="15"/>
  <c r="I165" i="43"/>
  <c r="I39" i="15"/>
  <c r="I166" i="43"/>
  <c r="I40" i="15"/>
  <c r="I167" i="43"/>
  <c r="I41" i="15"/>
  <c r="I168" i="43"/>
  <c r="I42" i="15"/>
  <c r="I169" i="43"/>
  <c r="I43" i="15"/>
  <c r="I170" i="43"/>
  <c r="I171" i="43"/>
  <c r="I102" i="43"/>
  <c r="J83" i="43"/>
  <c r="J28" i="15"/>
  <c r="J1" i="43"/>
  <c r="J2" i="43"/>
  <c r="J36" i="43"/>
  <c r="J4" i="43"/>
  <c r="J8" i="43"/>
  <c r="J14" i="43"/>
  <c r="J155" i="43"/>
  <c r="J29" i="15"/>
  <c r="J156" i="43"/>
  <c r="J30" i="15"/>
  <c r="J157" i="43"/>
  <c r="J31" i="15"/>
  <c r="J158" i="43"/>
  <c r="J32" i="15"/>
  <c r="J159" i="43"/>
  <c r="J33" i="15"/>
  <c r="J160" i="43"/>
  <c r="J34" i="15"/>
  <c r="J161" i="43"/>
  <c r="J35" i="15"/>
  <c r="J162" i="43"/>
  <c r="J36" i="15"/>
  <c r="J163" i="43"/>
  <c r="J37" i="15"/>
  <c r="J164" i="43"/>
  <c r="J38" i="15"/>
  <c r="J165" i="43"/>
  <c r="J39" i="15"/>
  <c r="J166" i="43"/>
  <c r="J40" i="15"/>
  <c r="J167" i="43"/>
  <c r="J41" i="15"/>
  <c r="J168" i="43"/>
  <c r="J42" i="15"/>
  <c r="J169" i="43"/>
  <c r="J43" i="15"/>
  <c r="J170" i="43"/>
  <c r="J171" i="43"/>
  <c r="J102" i="43"/>
  <c r="K83" i="43"/>
  <c r="K28" i="15"/>
  <c r="K1" i="43"/>
  <c r="K2" i="43"/>
  <c r="K36" i="43"/>
  <c r="K4" i="43"/>
  <c r="K8" i="43"/>
  <c r="K14" i="43"/>
  <c r="K155" i="43"/>
  <c r="K29" i="15"/>
  <c r="K156" i="43"/>
  <c r="K30" i="15"/>
  <c r="K157" i="43"/>
  <c r="K31" i="15"/>
  <c r="K158" i="43"/>
  <c r="K32" i="15"/>
  <c r="K159" i="43"/>
  <c r="K33" i="15"/>
  <c r="K160" i="43"/>
  <c r="K34" i="15"/>
  <c r="K161" i="43"/>
  <c r="K35" i="15"/>
  <c r="K162" i="43"/>
  <c r="K36" i="15"/>
  <c r="K163" i="43"/>
  <c r="K37" i="15"/>
  <c r="K164" i="43"/>
  <c r="K38" i="15"/>
  <c r="K165" i="43"/>
  <c r="K39" i="15"/>
  <c r="K166" i="43"/>
  <c r="K40" i="15"/>
  <c r="K167" i="43"/>
  <c r="K41" i="15"/>
  <c r="K168" i="43"/>
  <c r="K42" i="15"/>
  <c r="K169" i="43"/>
  <c r="K43" i="15"/>
  <c r="K170" i="43"/>
  <c r="K171" i="43"/>
  <c r="K102" i="43"/>
  <c r="L83" i="43"/>
  <c r="L28" i="15"/>
  <c r="L1" i="43"/>
  <c r="L2" i="43"/>
  <c r="L36" i="43"/>
  <c r="L4" i="43"/>
  <c r="L8" i="43"/>
  <c r="L14" i="43"/>
  <c r="L155" i="43"/>
  <c r="L29" i="15"/>
  <c r="L156" i="43"/>
  <c r="L30" i="15"/>
  <c r="L157" i="43"/>
  <c r="L31" i="15"/>
  <c r="L158" i="43"/>
  <c r="L32" i="15"/>
  <c r="L159" i="43"/>
  <c r="L33" i="15"/>
  <c r="L160" i="43"/>
  <c r="L34" i="15"/>
  <c r="L161" i="43"/>
  <c r="L35" i="15"/>
  <c r="L162" i="43"/>
  <c r="L36" i="15"/>
  <c r="L163" i="43"/>
  <c r="L37" i="15"/>
  <c r="L164" i="43"/>
  <c r="L38" i="15"/>
  <c r="L165" i="43"/>
  <c r="L39" i="15"/>
  <c r="L166" i="43"/>
  <c r="L40" i="15"/>
  <c r="L167" i="43"/>
  <c r="L41" i="15"/>
  <c r="L168" i="43"/>
  <c r="L42" i="15"/>
  <c r="L169" i="43"/>
  <c r="L43" i="15"/>
  <c r="L170" i="43"/>
  <c r="L171" i="43"/>
  <c r="L102" i="43"/>
  <c r="M83" i="43"/>
  <c r="M28" i="15"/>
  <c r="M1" i="43"/>
  <c r="M2" i="43"/>
  <c r="M36" i="43"/>
  <c r="M4" i="43"/>
  <c r="M8" i="43"/>
  <c r="M14" i="43"/>
  <c r="M155" i="43"/>
  <c r="M29" i="15"/>
  <c r="M156" i="43"/>
  <c r="M30" i="15"/>
  <c r="M157" i="43"/>
  <c r="M31" i="15"/>
  <c r="M158" i="43"/>
  <c r="M32" i="15"/>
  <c r="M159" i="43"/>
  <c r="M33" i="15"/>
  <c r="M160" i="43"/>
  <c r="M34" i="15"/>
  <c r="M161" i="43"/>
  <c r="M35" i="15"/>
  <c r="M162" i="43"/>
  <c r="M36" i="15"/>
  <c r="M163" i="43"/>
  <c r="M37" i="15"/>
  <c r="M164" i="43"/>
  <c r="M38" i="15"/>
  <c r="M165" i="43"/>
  <c r="M39" i="15"/>
  <c r="M166" i="43"/>
  <c r="M40" i="15"/>
  <c r="M167" i="43"/>
  <c r="M41" i="15"/>
  <c r="M168" i="43"/>
  <c r="M42" i="15"/>
  <c r="M169" i="43"/>
  <c r="M43" i="15"/>
  <c r="M170" i="43"/>
  <c r="M171" i="43"/>
  <c r="M102" i="43"/>
  <c r="N83" i="43"/>
  <c r="N28" i="15"/>
  <c r="N1" i="43"/>
  <c r="N2" i="43"/>
  <c r="N36" i="43"/>
  <c r="N4" i="43"/>
  <c r="N8" i="43"/>
  <c r="N14" i="43"/>
  <c r="N155" i="43"/>
  <c r="N29" i="15"/>
  <c r="N156" i="43"/>
  <c r="N30" i="15"/>
  <c r="N157" i="43"/>
  <c r="N31" i="15"/>
  <c r="N158" i="43"/>
  <c r="N32" i="15"/>
  <c r="N159" i="43"/>
  <c r="N33" i="15"/>
  <c r="N160" i="43"/>
  <c r="N34" i="15"/>
  <c r="N161" i="43"/>
  <c r="N35" i="15"/>
  <c r="N162" i="43"/>
  <c r="N36" i="15"/>
  <c r="N163" i="43"/>
  <c r="N37" i="15"/>
  <c r="N164" i="43"/>
  <c r="N38" i="15"/>
  <c r="N165" i="43"/>
  <c r="N39" i="15"/>
  <c r="N166" i="43"/>
  <c r="N40" i="15"/>
  <c r="N167" i="43"/>
  <c r="N41" i="15"/>
  <c r="N168" i="43"/>
  <c r="N42" i="15"/>
  <c r="N169" i="43"/>
  <c r="N43" i="15"/>
  <c r="N170" i="43"/>
  <c r="N171" i="43"/>
  <c r="N102" i="43"/>
  <c r="O83" i="43"/>
  <c r="O28" i="15"/>
  <c r="O1" i="43"/>
  <c r="O2" i="43"/>
  <c r="O36" i="43"/>
  <c r="O4" i="43"/>
  <c r="O8" i="43"/>
  <c r="O14" i="43"/>
  <c r="O155" i="43"/>
  <c r="O29" i="15"/>
  <c r="O156" i="43"/>
  <c r="O30" i="15"/>
  <c r="O157" i="43"/>
  <c r="O31" i="15"/>
  <c r="O158" i="43"/>
  <c r="O32" i="15"/>
  <c r="O159" i="43"/>
  <c r="O33" i="15"/>
  <c r="O160" i="43"/>
  <c r="O34" i="15"/>
  <c r="O161" i="43"/>
  <c r="O35" i="15"/>
  <c r="O162" i="43"/>
  <c r="O36" i="15"/>
  <c r="O163" i="43"/>
  <c r="O37" i="15"/>
  <c r="O164" i="43"/>
  <c r="O38" i="15"/>
  <c r="O165" i="43"/>
  <c r="O39" i="15"/>
  <c r="O166" i="43"/>
  <c r="O40" i="15"/>
  <c r="O167" i="43"/>
  <c r="O41" i="15"/>
  <c r="O168" i="43"/>
  <c r="O42" i="15"/>
  <c r="O169" i="43"/>
  <c r="O43" i="15"/>
  <c r="O170" i="43"/>
  <c r="O171" i="43"/>
  <c r="O102" i="43"/>
  <c r="P83" i="43"/>
  <c r="P28" i="15"/>
  <c r="P1" i="43"/>
  <c r="P2" i="43"/>
  <c r="P36" i="43"/>
  <c r="P4" i="43"/>
  <c r="P8" i="43"/>
  <c r="P14" i="43"/>
  <c r="P155" i="43"/>
  <c r="P29" i="15"/>
  <c r="P156" i="43"/>
  <c r="P30" i="15"/>
  <c r="P157" i="43"/>
  <c r="P31" i="15"/>
  <c r="P158" i="43"/>
  <c r="P32" i="15"/>
  <c r="P159" i="43"/>
  <c r="P33" i="15"/>
  <c r="P160" i="43"/>
  <c r="P34" i="15"/>
  <c r="P161" i="43"/>
  <c r="P35" i="15"/>
  <c r="P162" i="43"/>
  <c r="P36" i="15"/>
  <c r="P163" i="43"/>
  <c r="P37" i="15"/>
  <c r="P164" i="43"/>
  <c r="P38" i="15"/>
  <c r="P165" i="43"/>
  <c r="P39" i="15"/>
  <c r="P166" i="43"/>
  <c r="P40" i="15"/>
  <c r="P167" i="43"/>
  <c r="P41" i="15"/>
  <c r="P168" i="43"/>
  <c r="P42" i="15"/>
  <c r="P169" i="43"/>
  <c r="P43" i="15"/>
  <c r="P170" i="43"/>
  <c r="P171" i="43"/>
  <c r="P102" i="43"/>
  <c r="Q83" i="43"/>
  <c r="Q28" i="15"/>
  <c r="Q1" i="43"/>
  <c r="Q2" i="43"/>
  <c r="Q36" i="43"/>
  <c r="Q4" i="43"/>
  <c r="Q8" i="43"/>
  <c r="Q14" i="43"/>
  <c r="Q155" i="43"/>
  <c r="Q29" i="15"/>
  <c r="Q156" i="43"/>
  <c r="Q30" i="15"/>
  <c r="Q157" i="43"/>
  <c r="Q31" i="15"/>
  <c r="Q158" i="43"/>
  <c r="Q32" i="15"/>
  <c r="Q159" i="43"/>
  <c r="Q33" i="15"/>
  <c r="Q160" i="43"/>
  <c r="Q34" i="15"/>
  <c r="Q161" i="43"/>
  <c r="Q35" i="15"/>
  <c r="Q162" i="43"/>
  <c r="Q36" i="15"/>
  <c r="Q163" i="43"/>
  <c r="Q37" i="15"/>
  <c r="Q164" i="43"/>
  <c r="Q38" i="15"/>
  <c r="Q165" i="43"/>
  <c r="Q39" i="15"/>
  <c r="Q166" i="43"/>
  <c r="Q40" i="15"/>
  <c r="Q167" i="43"/>
  <c r="Q41" i="15"/>
  <c r="Q168" i="43"/>
  <c r="Q42" i="15"/>
  <c r="Q169" i="43"/>
  <c r="Q43" i="15"/>
  <c r="Q170" i="43"/>
  <c r="Q171" i="43"/>
  <c r="Q102" i="43"/>
  <c r="R83" i="43"/>
  <c r="R28" i="15"/>
  <c r="R1" i="43"/>
  <c r="R2" i="43"/>
  <c r="R36" i="43"/>
  <c r="R4" i="43"/>
  <c r="R8" i="43"/>
  <c r="R14" i="43"/>
  <c r="R155" i="43"/>
  <c r="R29" i="15"/>
  <c r="R156" i="43"/>
  <c r="R30" i="15"/>
  <c r="R157" i="43"/>
  <c r="R31" i="15"/>
  <c r="R158" i="43"/>
  <c r="R32" i="15"/>
  <c r="R159" i="43"/>
  <c r="R33" i="15"/>
  <c r="R160" i="43"/>
  <c r="R34" i="15"/>
  <c r="R161" i="43"/>
  <c r="R35" i="15"/>
  <c r="R162" i="43"/>
  <c r="R36" i="15"/>
  <c r="R163" i="43"/>
  <c r="R37" i="15"/>
  <c r="R164" i="43"/>
  <c r="R38" i="15"/>
  <c r="R165" i="43"/>
  <c r="R39" i="15"/>
  <c r="R166" i="43"/>
  <c r="R40" i="15"/>
  <c r="R167" i="43"/>
  <c r="R41" i="15"/>
  <c r="R168" i="43"/>
  <c r="R42" i="15"/>
  <c r="R169" i="43"/>
  <c r="R43" i="15"/>
  <c r="R170" i="43"/>
  <c r="R171" i="43"/>
  <c r="R102" i="43"/>
  <c r="S83" i="43"/>
  <c r="S28" i="15"/>
  <c r="S1" i="43"/>
  <c r="S2" i="43"/>
  <c r="S36" i="43"/>
  <c r="S4" i="43"/>
  <c r="S8" i="43"/>
  <c r="S14" i="43"/>
  <c r="S155" i="43"/>
  <c r="S29" i="15"/>
  <c r="S156" i="43"/>
  <c r="S30" i="15"/>
  <c r="S157" i="43"/>
  <c r="S31" i="15"/>
  <c r="S158" i="43"/>
  <c r="S32" i="15"/>
  <c r="S159" i="43"/>
  <c r="S33" i="15"/>
  <c r="S160" i="43"/>
  <c r="S34" i="15"/>
  <c r="S161" i="43"/>
  <c r="S35" i="15"/>
  <c r="S162" i="43"/>
  <c r="S36" i="15"/>
  <c r="S163" i="43"/>
  <c r="S37" i="15"/>
  <c r="S164" i="43"/>
  <c r="S38" i="15"/>
  <c r="S165" i="43"/>
  <c r="S39" i="15"/>
  <c r="S166" i="43"/>
  <c r="S40" i="15"/>
  <c r="S167" i="43"/>
  <c r="S41" i="15"/>
  <c r="S168" i="43"/>
  <c r="S42" i="15"/>
  <c r="S169" i="43"/>
  <c r="S43" i="15"/>
  <c r="S170" i="43"/>
  <c r="S171" i="43"/>
  <c r="S102" i="43"/>
  <c r="T83" i="43"/>
  <c r="T28" i="15"/>
  <c r="T1" i="43"/>
  <c r="T2" i="43"/>
  <c r="T36" i="43"/>
  <c r="T4" i="43"/>
  <c r="T8" i="43"/>
  <c r="T14" i="43"/>
  <c r="T155" i="43"/>
  <c r="T29" i="15"/>
  <c r="T156" i="43"/>
  <c r="T30" i="15"/>
  <c r="T157" i="43"/>
  <c r="T31" i="15"/>
  <c r="T158" i="43"/>
  <c r="T32" i="15"/>
  <c r="T159" i="43"/>
  <c r="T33" i="15"/>
  <c r="T160" i="43"/>
  <c r="T34" i="15"/>
  <c r="T161" i="43"/>
  <c r="T35" i="15"/>
  <c r="T162" i="43"/>
  <c r="T36" i="15"/>
  <c r="T163" i="43"/>
  <c r="T37" i="15"/>
  <c r="T164" i="43"/>
  <c r="T38" i="15"/>
  <c r="T165" i="43"/>
  <c r="T39" i="15"/>
  <c r="T166" i="43"/>
  <c r="T40" i="15"/>
  <c r="T167" i="43"/>
  <c r="T41" i="15"/>
  <c r="T168" i="43"/>
  <c r="T42" i="15"/>
  <c r="T169" i="43"/>
  <c r="T43" i="15"/>
  <c r="T170" i="43"/>
  <c r="T171" i="43"/>
  <c r="T102" i="43"/>
  <c r="U83" i="43"/>
  <c r="U28" i="15"/>
  <c r="U1" i="43"/>
  <c r="U2" i="43"/>
  <c r="U36" i="43"/>
  <c r="U4" i="43"/>
  <c r="U8" i="43"/>
  <c r="U14" i="43"/>
  <c r="U155" i="43"/>
  <c r="U29" i="15"/>
  <c r="U156" i="43"/>
  <c r="U30" i="15"/>
  <c r="U157" i="43"/>
  <c r="U31" i="15"/>
  <c r="U158" i="43"/>
  <c r="U32" i="15"/>
  <c r="U159" i="43"/>
  <c r="U33" i="15"/>
  <c r="U160" i="43"/>
  <c r="U34" i="15"/>
  <c r="U161" i="43"/>
  <c r="U35" i="15"/>
  <c r="U162" i="43"/>
  <c r="U36" i="15"/>
  <c r="U163" i="43"/>
  <c r="U37" i="15"/>
  <c r="U164" i="43"/>
  <c r="U38" i="15"/>
  <c r="U165" i="43"/>
  <c r="U39" i="15"/>
  <c r="U166" i="43"/>
  <c r="U40" i="15"/>
  <c r="U167" i="43"/>
  <c r="U41" i="15"/>
  <c r="U168" i="43"/>
  <c r="U42" i="15"/>
  <c r="U169" i="43"/>
  <c r="U43" i="15"/>
  <c r="U170" i="43"/>
  <c r="U171" i="43"/>
  <c r="U102" i="43"/>
  <c r="V83" i="43"/>
  <c r="V28" i="15"/>
  <c r="V1" i="43"/>
  <c r="V2" i="43"/>
  <c r="V36" i="43"/>
  <c r="V4" i="43"/>
  <c r="V8" i="43"/>
  <c r="V14" i="43"/>
  <c r="V155" i="43"/>
  <c r="V29" i="15"/>
  <c r="V156" i="43"/>
  <c r="V30" i="15"/>
  <c r="V157" i="43"/>
  <c r="V31" i="15"/>
  <c r="V158" i="43"/>
  <c r="V32" i="15"/>
  <c r="V159" i="43"/>
  <c r="V33" i="15"/>
  <c r="V160" i="43"/>
  <c r="V34" i="15"/>
  <c r="V161" i="43"/>
  <c r="V35" i="15"/>
  <c r="V162" i="43"/>
  <c r="V36" i="15"/>
  <c r="V163" i="43"/>
  <c r="V37" i="15"/>
  <c r="V164" i="43"/>
  <c r="V38" i="15"/>
  <c r="V165" i="43"/>
  <c r="V39" i="15"/>
  <c r="V166" i="43"/>
  <c r="V40" i="15"/>
  <c r="V167" i="43"/>
  <c r="V41" i="15"/>
  <c r="V168" i="43"/>
  <c r="V42" i="15"/>
  <c r="V169" i="43"/>
  <c r="V43" i="15"/>
  <c r="V170" i="43"/>
  <c r="V171" i="43"/>
  <c r="V102" i="43"/>
  <c r="W83" i="43"/>
  <c r="W28" i="15"/>
  <c r="W1" i="43"/>
  <c r="W2" i="43"/>
  <c r="W36" i="43"/>
  <c r="W4" i="43"/>
  <c r="W8" i="43"/>
  <c r="W14" i="43"/>
  <c r="W155" i="43"/>
  <c r="W29" i="15"/>
  <c r="W156" i="43"/>
  <c r="W30" i="15"/>
  <c r="W157" i="43"/>
  <c r="W31" i="15"/>
  <c r="W158" i="43"/>
  <c r="W32" i="15"/>
  <c r="W159" i="43"/>
  <c r="W33" i="15"/>
  <c r="W160" i="43"/>
  <c r="W34" i="15"/>
  <c r="W161" i="43"/>
  <c r="W35" i="15"/>
  <c r="W162" i="43"/>
  <c r="W36" i="15"/>
  <c r="W163" i="43"/>
  <c r="W37" i="15"/>
  <c r="W164" i="43"/>
  <c r="W38" i="15"/>
  <c r="W165" i="43"/>
  <c r="W39" i="15"/>
  <c r="W166" i="43"/>
  <c r="W40" i="15"/>
  <c r="W167" i="43"/>
  <c r="W41" i="15"/>
  <c r="W168" i="43"/>
  <c r="W42" i="15"/>
  <c r="W169" i="43"/>
  <c r="W43" i="15"/>
  <c r="W170" i="43"/>
  <c r="W171" i="43"/>
  <c r="W102" i="43"/>
  <c r="X83" i="43"/>
  <c r="X28" i="15"/>
  <c r="X1" i="43"/>
  <c r="X2" i="43"/>
  <c r="X36" i="43"/>
  <c r="X4" i="43"/>
  <c r="X8" i="43"/>
  <c r="X14" i="43"/>
  <c r="X155" i="43"/>
  <c r="X29" i="15"/>
  <c r="X156" i="43"/>
  <c r="X30" i="15"/>
  <c r="X157" i="43"/>
  <c r="X31" i="15"/>
  <c r="X158" i="43"/>
  <c r="X32" i="15"/>
  <c r="X159" i="43"/>
  <c r="X33" i="15"/>
  <c r="X160" i="43"/>
  <c r="X34" i="15"/>
  <c r="X161" i="43"/>
  <c r="X35" i="15"/>
  <c r="X162" i="43"/>
  <c r="X36" i="15"/>
  <c r="X163" i="43"/>
  <c r="X37" i="15"/>
  <c r="X164" i="43"/>
  <c r="X38" i="15"/>
  <c r="X165" i="43"/>
  <c r="X39" i="15"/>
  <c r="X166" i="43"/>
  <c r="X40" i="15"/>
  <c r="X167" i="43"/>
  <c r="X41" i="15"/>
  <c r="X168" i="43"/>
  <c r="X42" i="15"/>
  <c r="X169" i="43"/>
  <c r="X43" i="15"/>
  <c r="X170" i="43"/>
  <c r="X171" i="43"/>
  <c r="X102" i="43"/>
  <c r="Y83" i="43"/>
  <c r="Y28" i="15"/>
  <c r="Y1" i="43"/>
  <c r="Y2" i="43"/>
  <c r="Y36" i="43"/>
  <c r="Y4" i="43"/>
  <c r="Y8" i="43"/>
  <c r="Y14" i="43"/>
  <c r="Y155" i="43"/>
  <c r="Y29" i="15"/>
  <c r="Y156" i="43"/>
  <c r="Y30" i="15"/>
  <c r="Y157" i="43"/>
  <c r="Y31" i="15"/>
  <c r="Y158" i="43"/>
  <c r="Y32" i="15"/>
  <c r="Y159" i="43"/>
  <c r="Y33" i="15"/>
  <c r="Y160" i="43"/>
  <c r="Y34" i="15"/>
  <c r="Y161" i="43"/>
  <c r="Y35" i="15"/>
  <c r="Y162" i="43"/>
  <c r="Y36" i="15"/>
  <c r="Y163" i="43"/>
  <c r="Y37" i="15"/>
  <c r="Y164" i="43"/>
  <c r="Y38" i="15"/>
  <c r="Y165" i="43"/>
  <c r="Y39" i="15"/>
  <c r="Y166" i="43"/>
  <c r="Y40" i="15"/>
  <c r="Y167" i="43"/>
  <c r="Y41" i="15"/>
  <c r="Y168" i="43"/>
  <c r="Y42" i="15"/>
  <c r="Y169" i="43"/>
  <c r="Y43" i="15"/>
  <c r="Y170" i="43"/>
  <c r="Y171" i="43"/>
  <c r="Y102" i="43"/>
  <c r="Z83" i="43"/>
  <c r="Z28" i="15"/>
  <c r="Z1" i="43"/>
  <c r="Z2" i="43"/>
  <c r="Z36" i="43"/>
  <c r="Z4" i="43"/>
  <c r="Z8" i="43"/>
  <c r="Z14" i="43"/>
  <c r="Z155" i="43"/>
  <c r="Z29" i="15"/>
  <c r="Z156" i="43"/>
  <c r="Z30" i="15"/>
  <c r="Z157" i="43"/>
  <c r="Z31" i="15"/>
  <c r="Z158" i="43"/>
  <c r="Z32" i="15"/>
  <c r="Z159" i="43"/>
  <c r="Z33" i="15"/>
  <c r="Z160" i="43"/>
  <c r="Z34" i="15"/>
  <c r="Z161" i="43"/>
  <c r="Z35" i="15"/>
  <c r="Z162" i="43"/>
  <c r="Z36" i="15"/>
  <c r="Z163" i="43"/>
  <c r="Z37" i="15"/>
  <c r="Z164" i="43"/>
  <c r="Z38" i="15"/>
  <c r="Z165" i="43"/>
  <c r="Z39" i="15"/>
  <c r="Z166" i="43"/>
  <c r="Z40" i="15"/>
  <c r="Z167" i="43"/>
  <c r="Z41" i="15"/>
  <c r="Z168" i="43"/>
  <c r="Z42" i="15"/>
  <c r="Z169" i="43"/>
  <c r="Z43" i="15"/>
  <c r="Z170" i="43"/>
  <c r="Z171" i="43"/>
  <c r="Z102" i="43"/>
  <c r="AA83" i="43"/>
  <c r="AA28" i="15"/>
  <c r="AA1" i="43"/>
  <c r="AA2" i="43"/>
  <c r="AA36" i="43"/>
  <c r="AA4" i="43"/>
  <c r="AA8" i="43"/>
  <c r="AA14" i="43"/>
  <c r="AA155" i="43"/>
  <c r="AA29" i="15"/>
  <c r="AA156" i="43"/>
  <c r="AA30" i="15"/>
  <c r="AA157" i="43"/>
  <c r="AA31" i="15"/>
  <c r="AA158" i="43"/>
  <c r="AA32" i="15"/>
  <c r="AA159" i="43"/>
  <c r="AA33" i="15"/>
  <c r="AA160" i="43"/>
  <c r="AA34" i="15"/>
  <c r="AA161" i="43"/>
  <c r="AA35" i="15"/>
  <c r="AA162" i="43"/>
  <c r="AA36" i="15"/>
  <c r="AA163" i="43"/>
  <c r="AA37" i="15"/>
  <c r="AA164" i="43"/>
  <c r="AA38" i="15"/>
  <c r="AA165" i="43"/>
  <c r="AA39" i="15"/>
  <c r="AA166" i="43"/>
  <c r="AA40" i="15"/>
  <c r="AA167" i="43"/>
  <c r="AA41" i="15"/>
  <c r="AA168" i="43"/>
  <c r="AA42" i="15"/>
  <c r="AA169" i="43"/>
  <c r="AA43" i="15"/>
  <c r="AA170" i="43"/>
  <c r="AA171" i="43"/>
  <c r="AA102" i="43"/>
  <c r="AB83" i="43"/>
  <c r="AB28" i="15"/>
  <c r="AB1" i="43"/>
  <c r="AB2" i="43"/>
  <c r="AB36" i="43"/>
  <c r="AB4" i="43"/>
  <c r="AB8" i="43"/>
  <c r="AB14" i="43"/>
  <c r="AB155" i="43"/>
  <c r="AB29" i="15"/>
  <c r="AB156" i="43"/>
  <c r="AB30" i="15"/>
  <c r="AB157" i="43"/>
  <c r="AB31" i="15"/>
  <c r="AB158" i="43"/>
  <c r="AB32" i="15"/>
  <c r="AB159" i="43"/>
  <c r="AB33" i="15"/>
  <c r="AB160" i="43"/>
  <c r="AB34" i="15"/>
  <c r="AB161" i="43"/>
  <c r="AB35" i="15"/>
  <c r="AB162" i="43"/>
  <c r="AB36" i="15"/>
  <c r="AB163" i="43"/>
  <c r="AB37" i="15"/>
  <c r="AB164" i="43"/>
  <c r="AB38" i="15"/>
  <c r="AB165" i="43"/>
  <c r="AB39" i="15"/>
  <c r="AB166" i="43"/>
  <c r="AB40" i="15"/>
  <c r="AB167" i="43"/>
  <c r="AB41" i="15"/>
  <c r="AB168" i="43"/>
  <c r="AB42" i="15"/>
  <c r="AB169" i="43"/>
  <c r="AB43" i="15"/>
  <c r="AB170" i="43"/>
  <c r="AB171" i="43"/>
  <c r="AB102" i="43"/>
  <c r="AC83" i="43"/>
  <c r="AC28" i="15"/>
  <c r="AC1" i="43"/>
  <c r="AC2" i="43"/>
  <c r="AC36" i="43"/>
  <c r="AC4" i="43"/>
  <c r="AC8" i="43"/>
  <c r="AC14" i="43"/>
  <c r="AC155" i="43"/>
  <c r="AC29" i="15"/>
  <c r="AC156" i="43"/>
  <c r="AC30" i="15"/>
  <c r="AC157" i="43"/>
  <c r="AC31" i="15"/>
  <c r="AC158" i="43"/>
  <c r="AC32" i="15"/>
  <c r="AC159" i="43"/>
  <c r="AC33" i="15"/>
  <c r="AC160" i="43"/>
  <c r="AC34" i="15"/>
  <c r="AC161" i="43"/>
  <c r="AC35" i="15"/>
  <c r="AC162" i="43"/>
  <c r="AC36" i="15"/>
  <c r="AC163" i="43"/>
  <c r="AC37" i="15"/>
  <c r="AC164" i="43"/>
  <c r="AC38" i="15"/>
  <c r="AC165" i="43"/>
  <c r="AC39" i="15"/>
  <c r="AC166" i="43"/>
  <c r="AC40" i="15"/>
  <c r="AC167" i="43"/>
  <c r="AC41" i="15"/>
  <c r="AC168" i="43"/>
  <c r="AC42" i="15"/>
  <c r="AC169" i="43"/>
  <c r="AC43" i="15"/>
  <c r="AC170" i="43"/>
  <c r="AC171" i="43"/>
  <c r="AC102" i="43"/>
  <c r="AD83" i="43"/>
  <c r="AD28" i="15"/>
  <c r="AD1" i="43"/>
  <c r="AD2" i="43"/>
  <c r="AD36" i="43"/>
  <c r="AD4" i="43"/>
  <c r="AD8" i="43"/>
  <c r="AD14" i="43"/>
  <c r="AD155" i="43"/>
  <c r="AD29" i="15"/>
  <c r="AD156" i="43"/>
  <c r="AD30" i="15"/>
  <c r="AD157" i="43"/>
  <c r="AD31" i="15"/>
  <c r="AD158" i="43"/>
  <c r="AD32" i="15"/>
  <c r="AD159" i="43"/>
  <c r="AD33" i="15"/>
  <c r="AD160" i="43"/>
  <c r="AD34" i="15"/>
  <c r="AD161" i="43"/>
  <c r="AD35" i="15"/>
  <c r="AD162" i="43"/>
  <c r="AD36" i="15"/>
  <c r="AD163" i="43"/>
  <c r="AD37" i="15"/>
  <c r="AD164" i="43"/>
  <c r="AD38" i="15"/>
  <c r="AD165" i="43"/>
  <c r="AD39" i="15"/>
  <c r="AD166" i="43"/>
  <c r="AD40" i="15"/>
  <c r="AD167" i="43"/>
  <c r="AD41" i="15"/>
  <c r="AD168" i="43"/>
  <c r="AD42" i="15"/>
  <c r="AD169" i="43"/>
  <c r="AD43" i="15"/>
  <c r="AD170" i="43"/>
  <c r="AD171" i="43"/>
  <c r="AD102" i="43"/>
  <c r="AE83" i="43"/>
  <c r="AE28" i="15"/>
  <c r="AE1" i="43"/>
  <c r="AE2" i="43"/>
  <c r="AE36" i="43"/>
  <c r="AE4" i="43"/>
  <c r="AE8" i="43"/>
  <c r="AE14" i="43"/>
  <c r="AE155" i="43"/>
  <c r="AE29" i="15"/>
  <c r="AE156" i="43"/>
  <c r="AE30" i="15"/>
  <c r="AE157" i="43"/>
  <c r="AE31" i="15"/>
  <c r="AE158" i="43"/>
  <c r="AE32" i="15"/>
  <c r="AE159" i="43"/>
  <c r="AE33" i="15"/>
  <c r="AE160" i="43"/>
  <c r="AE34" i="15"/>
  <c r="AE161" i="43"/>
  <c r="AE35" i="15"/>
  <c r="AE162" i="43"/>
  <c r="AE36" i="15"/>
  <c r="AE163" i="43"/>
  <c r="AE37" i="15"/>
  <c r="AE164" i="43"/>
  <c r="AE38" i="15"/>
  <c r="AE165" i="43"/>
  <c r="AE39" i="15"/>
  <c r="AE166" i="43"/>
  <c r="AE40" i="15"/>
  <c r="AE167" i="43"/>
  <c r="AE41" i="15"/>
  <c r="AE168" i="43"/>
  <c r="AE42" i="15"/>
  <c r="AE169" i="43"/>
  <c r="AE43" i="15"/>
  <c r="AE170" i="43"/>
  <c r="AE171" i="43"/>
  <c r="AE102" i="43"/>
  <c r="AF83" i="43"/>
  <c r="AF28" i="15"/>
  <c r="AF1" i="43"/>
  <c r="AF2" i="43"/>
  <c r="AF36" i="43"/>
  <c r="AF4" i="43"/>
  <c r="AF8" i="43"/>
  <c r="AF14" i="43"/>
  <c r="AF155" i="43"/>
  <c r="AF29" i="15"/>
  <c r="AF156" i="43"/>
  <c r="AF30" i="15"/>
  <c r="AF157" i="43"/>
  <c r="AF31" i="15"/>
  <c r="AF158" i="43"/>
  <c r="AF32" i="15"/>
  <c r="AF159" i="43"/>
  <c r="AF33" i="15"/>
  <c r="AF160" i="43"/>
  <c r="AF34" i="15"/>
  <c r="AF161" i="43"/>
  <c r="AF35" i="15"/>
  <c r="AF162" i="43"/>
  <c r="AF36" i="15"/>
  <c r="AF163" i="43"/>
  <c r="AF37" i="15"/>
  <c r="AF164" i="43"/>
  <c r="AF38" i="15"/>
  <c r="AF165" i="43"/>
  <c r="AF39" i="15"/>
  <c r="AF166" i="43"/>
  <c r="AF40" i="15"/>
  <c r="AF167" i="43"/>
  <c r="AF41" i="15"/>
  <c r="AF168" i="43"/>
  <c r="AF42" i="15"/>
  <c r="AF169" i="43"/>
  <c r="AF43" i="15"/>
  <c r="AF170" i="43"/>
  <c r="AF171" i="43"/>
  <c r="AF102" i="43"/>
  <c r="AG83" i="43"/>
  <c r="AG28" i="15"/>
  <c r="AG1" i="43"/>
  <c r="AG2" i="43"/>
  <c r="AG36" i="43"/>
  <c r="AG4" i="43"/>
  <c r="AG8" i="43"/>
  <c r="AG14" i="43"/>
  <c r="AG155" i="43"/>
  <c r="AG29" i="15"/>
  <c r="AG156" i="43"/>
  <c r="AG30" i="15"/>
  <c r="AG157" i="43"/>
  <c r="AG31" i="15"/>
  <c r="AG158" i="43"/>
  <c r="AG32" i="15"/>
  <c r="AG159" i="43"/>
  <c r="AG33" i="15"/>
  <c r="AG160" i="43"/>
  <c r="AG34" i="15"/>
  <c r="AG161" i="43"/>
  <c r="AG35" i="15"/>
  <c r="AG162" i="43"/>
  <c r="AG36" i="15"/>
  <c r="AG163" i="43"/>
  <c r="AG37" i="15"/>
  <c r="AG164" i="43"/>
  <c r="AG38" i="15"/>
  <c r="AG165" i="43"/>
  <c r="AG39" i="15"/>
  <c r="AG166" i="43"/>
  <c r="AG40" i="15"/>
  <c r="AG167" i="43"/>
  <c r="AG41" i="15"/>
  <c r="AG168" i="43"/>
  <c r="AG42" i="15"/>
  <c r="AG169" i="43"/>
  <c r="AG43" i="15"/>
  <c r="AG170" i="43"/>
  <c r="AG171" i="43"/>
  <c r="AG102" i="43"/>
  <c r="AH83" i="43"/>
  <c r="AH28" i="15"/>
  <c r="AH1" i="43"/>
  <c r="AH2" i="43"/>
  <c r="AH36" i="43"/>
  <c r="AH4" i="43"/>
  <c r="AH8" i="43"/>
  <c r="AH14" i="43"/>
  <c r="AH155" i="43"/>
  <c r="AH29" i="15"/>
  <c r="AH156" i="43"/>
  <c r="AH30" i="15"/>
  <c r="AH157" i="43"/>
  <c r="AH31" i="15"/>
  <c r="AH158" i="43"/>
  <c r="AH32" i="15"/>
  <c r="AH159" i="43"/>
  <c r="AH33" i="15"/>
  <c r="AH160" i="43"/>
  <c r="AH34" i="15"/>
  <c r="AH161" i="43"/>
  <c r="AH35" i="15"/>
  <c r="AH162" i="43"/>
  <c r="AH36" i="15"/>
  <c r="AH163" i="43"/>
  <c r="AH37" i="15"/>
  <c r="AH164" i="43"/>
  <c r="AH38" i="15"/>
  <c r="AH165" i="43"/>
  <c r="AH39" i="15"/>
  <c r="AH166" i="43"/>
  <c r="AH40" i="15"/>
  <c r="AH167" i="43"/>
  <c r="AH41" i="15"/>
  <c r="AH168" i="43"/>
  <c r="AH42" i="15"/>
  <c r="AH169" i="43"/>
  <c r="AH43" i="15"/>
  <c r="AH170" i="43"/>
  <c r="AH171" i="43"/>
  <c r="AH102" i="43"/>
  <c r="AI83" i="43"/>
  <c r="AI28" i="15"/>
  <c r="AI1" i="43"/>
  <c r="AI2" i="43"/>
  <c r="AI36" i="43"/>
  <c r="AI4" i="43"/>
  <c r="AI8" i="43"/>
  <c r="AI14" i="43"/>
  <c r="AI155" i="43"/>
  <c r="AI29" i="15"/>
  <c r="AI156" i="43"/>
  <c r="AI30" i="15"/>
  <c r="AI157" i="43"/>
  <c r="AI31" i="15"/>
  <c r="AI158" i="43"/>
  <c r="AI32" i="15"/>
  <c r="AI159" i="43"/>
  <c r="AI33" i="15"/>
  <c r="AI160" i="43"/>
  <c r="AI34" i="15"/>
  <c r="AI161" i="43"/>
  <c r="AI35" i="15"/>
  <c r="AI162" i="43"/>
  <c r="AI36" i="15"/>
  <c r="AI163" i="43"/>
  <c r="AI37" i="15"/>
  <c r="AI164" i="43"/>
  <c r="AI38" i="15"/>
  <c r="AI165" i="43"/>
  <c r="AI39" i="15"/>
  <c r="AI166" i="43"/>
  <c r="AI40" i="15"/>
  <c r="AI167" i="43"/>
  <c r="AI41" i="15"/>
  <c r="AI168" i="43"/>
  <c r="AI42" i="15"/>
  <c r="AI169" i="43"/>
  <c r="AI43" i="15"/>
  <c r="AI170" i="43"/>
  <c r="AI171" i="43"/>
  <c r="AI102" i="43"/>
  <c r="AJ83" i="43"/>
  <c r="AJ28" i="15"/>
  <c r="AJ1" i="43"/>
  <c r="AJ2" i="43"/>
  <c r="AJ36" i="43"/>
  <c r="AJ4" i="43"/>
  <c r="AJ8" i="43"/>
  <c r="AJ14" i="43"/>
  <c r="AJ155" i="43"/>
  <c r="AJ29" i="15"/>
  <c r="AJ156" i="43"/>
  <c r="AJ30" i="15"/>
  <c r="AJ157" i="43"/>
  <c r="AJ31" i="15"/>
  <c r="AJ158" i="43"/>
  <c r="AJ32" i="15"/>
  <c r="AJ159" i="43"/>
  <c r="AJ33" i="15"/>
  <c r="AJ160" i="43"/>
  <c r="AJ34" i="15"/>
  <c r="AJ161" i="43"/>
  <c r="AJ35" i="15"/>
  <c r="AJ162" i="43"/>
  <c r="AJ36" i="15"/>
  <c r="AJ163" i="43"/>
  <c r="AJ37" i="15"/>
  <c r="AJ164" i="43"/>
  <c r="AJ38" i="15"/>
  <c r="AJ165" i="43"/>
  <c r="AJ39" i="15"/>
  <c r="AJ166" i="43"/>
  <c r="AJ40" i="15"/>
  <c r="AJ167" i="43"/>
  <c r="AJ41" i="15"/>
  <c r="AJ168" i="43"/>
  <c r="AJ42" i="15"/>
  <c r="AJ169" i="43"/>
  <c r="AJ43" i="15"/>
  <c r="AJ170" i="43"/>
  <c r="AJ171" i="43"/>
  <c r="E11" i="4"/>
  <c r="E19" i="4"/>
  <c r="B93" i="43"/>
  <c r="B197" i="43"/>
  <c r="E84" i="43"/>
  <c r="E85" i="43"/>
  <c r="E86" i="43"/>
  <c r="B262" i="43"/>
  <c r="B402" i="43"/>
  <c r="F84" i="43"/>
  <c r="F85" i="43"/>
  <c r="F86" i="43"/>
  <c r="B263" i="43"/>
  <c r="B403" i="43"/>
  <c r="B264" i="43"/>
  <c r="B404" i="43"/>
  <c r="B266" i="43"/>
  <c r="B406" i="43"/>
  <c r="B267" i="43"/>
  <c r="B407" i="43"/>
  <c r="B268" i="43"/>
  <c r="B408" i="43"/>
  <c r="B269" i="43"/>
  <c r="B409" i="43"/>
  <c r="B271" i="43"/>
  <c r="B411" i="43"/>
  <c r="B273" i="43"/>
  <c r="B413" i="43"/>
  <c r="B274" i="43"/>
  <c r="B414" i="43"/>
  <c r="B275" i="43"/>
  <c r="B415" i="43"/>
  <c r="B276" i="43"/>
  <c r="B416" i="43"/>
  <c r="B277" i="43"/>
  <c r="B417" i="43"/>
  <c r="F59" i="15"/>
  <c r="F76" i="15"/>
  <c r="G84" i="43"/>
  <c r="G85" i="43"/>
  <c r="G86" i="43"/>
  <c r="G59" i="15"/>
  <c r="G76" i="15"/>
  <c r="H84" i="43"/>
  <c r="H85" i="43"/>
  <c r="H86" i="43"/>
  <c r="H59" i="15"/>
  <c r="H76" i="15"/>
  <c r="I84" i="43"/>
  <c r="I85" i="43"/>
  <c r="I86" i="43"/>
  <c r="I59" i="15"/>
  <c r="I76" i="15"/>
  <c r="J84" i="43"/>
  <c r="J85" i="43"/>
  <c r="J86" i="43"/>
  <c r="J59" i="15"/>
  <c r="J76" i="15"/>
  <c r="K84" i="43"/>
  <c r="K85" i="43"/>
  <c r="K86" i="43"/>
  <c r="K59" i="15"/>
  <c r="K76" i="15"/>
  <c r="L84" i="43"/>
  <c r="L85" i="43"/>
  <c r="L86" i="43"/>
  <c r="L59" i="15"/>
  <c r="L76" i="15"/>
  <c r="M84" i="43"/>
  <c r="M85" i="43"/>
  <c r="M86" i="43"/>
  <c r="M59" i="15"/>
  <c r="M76" i="15"/>
  <c r="N84" i="43"/>
  <c r="N85" i="43"/>
  <c r="N86" i="43"/>
  <c r="N59" i="15"/>
  <c r="N76" i="15"/>
  <c r="O84" i="43"/>
  <c r="O85" i="43"/>
  <c r="O86" i="43"/>
  <c r="O59" i="15"/>
  <c r="O76" i="15"/>
  <c r="P84" i="43"/>
  <c r="P85" i="43"/>
  <c r="P86" i="43"/>
  <c r="P59" i="15"/>
  <c r="P76" i="15"/>
  <c r="Q84" i="43"/>
  <c r="Q85" i="43"/>
  <c r="Q86" i="43"/>
  <c r="Q59" i="15"/>
  <c r="Q76" i="15"/>
  <c r="R84" i="43"/>
  <c r="R85" i="43"/>
  <c r="R86" i="43"/>
  <c r="R59" i="15"/>
  <c r="R76" i="15"/>
  <c r="S84" i="43"/>
  <c r="S85" i="43"/>
  <c r="S86" i="43"/>
  <c r="S59" i="15"/>
  <c r="S76" i="15"/>
  <c r="T84" i="43"/>
  <c r="T85" i="43"/>
  <c r="T86" i="43"/>
  <c r="T59" i="15"/>
  <c r="T76" i="15"/>
  <c r="U84" i="43"/>
  <c r="U85" i="43"/>
  <c r="U86" i="43"/>
  <c r="U59" i="15"/>
  <c r="U76" i="15"/>
  <c r="V84" i="43"/>
  <c r="V85" i="43"/>
  <c r="V86" i="43"/>
  <c r="V59" i="15"/>
  <c r="V76" i="15"/>
  <c r="W84" i="43"/>
  <c r="W85" i="43"/>
  <c r="W86" i="43"/>
  <c r="W59" i="15"/>
  <c r="W76" i="15"/>
  <c r="X84" i="43"/>
  <c r="X85" i="43"/>
  <c r="X86" i="43"/>
  <c r="X59" i="15"/>
  <c r="X76" i="15"/>
  <c r="Y84" i="43"/>
  <c r="Y85" i="43"/>
  <c r="Y86" i="43"/>
  <c r="Y59" i="15"/>
  <c r="Y76" i="15"/>
  <c r="Z84" i="43"/>
  <c r="Z85" i="43"/>
  <c r="Z86" i="43"/>
  <c r="Z59" i="15"/>
  <c r="Z76" i="15"/>
  <c r="AA84" i="43"/>
  <c r="AA85" i="43"/>
  <c r="AA86" i="43"/>
  <c r="AA59" i="15"/>
  <c r="AA76" i="15"/>
  <c r="AB84" i="43"/>
  <c r="AB85" i="43"/>
  <c r="AB86" i="43"/>
  <c r="AB59" i="15"/>
  <c r="AB76" i="15"/>
  <c r="AC84" i="43"/>
  <c r="AC85" i="43"/>
  <c r="AC86" i="43"/>
  <c r="AC59" i="15"/>
  <c r="AC76" i="15"/>
  <c r="AD84" i="43"/>
  <c r="AD85" i="43"/>
  <c r="AD86" i="43"/>
  <c r="AD59" i="15"/>
  <c r="AD76" i="15"/>
  <c r="AE84" i="43"/>
  <c r="AE85" i="43"/>
  <c r="AE86" i="43"/>
  <c r="AE59" i="15"/>
  <c r="AE76" i="15"/>
  <c r="AF84" i="43"/>
  <c r="AF85" i="43"/>
  <c r="AF86" i="43"/>
  <c r="AF59" i="15"/>
  <c r="AF76" i="15"/>
  <c r="AG84" i="43"/>
  <c r="AG85" i="43"/>
  <c r="AG86" i="43"/>
  <c r="AG59" i="15"/>
  <c r="AG76" i="15"/>
  <c r="AH84" i="43"/>
  <c r="AH85" i="43"/>
  <c r="AH86" i="43"/>
  <c r="AH59" i="15"/>
  <c r="AH76" i="15"/>
  <c r="AI84" i="43"/>
  <c r="AI85" i="43"/>
  <c r="AI86" i="43"/>
  <c r="AI59" i="15"/>
  <c r="AI76" i="15"/>
  <c r="AJ84" i="43"/>
  <c r="AJ85" i="43"/>
  <c r="AJ86" i="43"/>
  <c r="AJ59" i="15"/>
  <c r="AJ76" i="15"/>
  <c r="E59" i="15"/>
  <c r="E76" i="15"/>
  <c r="E83" i="6"/>
  <c r="E1" i="6"/>
  <c r="E2" i="6"/>
  <c r="C36" i="6"/>
  <c r="B36" i="6"/>
  <c r="E36" i="6"/>
  <c r="E155" i="6"/>
  <c r="E156" i="6"/>
  <c r="E157" i="6"/>
  <c r="E158" i="6"/>
  <c r="E159" i="6"/>
  <c r="E160" i="6"/>
  <c r="E161" i="6"/>
  <c r="E162" i="6"/>
  <c r="E163" i="6"/>
  <c r="E164" i="6"/>
  <c r="E165" i="6"/>
  <c r="E166" i="6"/>
  <c r="E167" i="6"/>
  <c r="E168" i="6"/>
  <c r="E169" i="6"/>
  <c r="E170" i="6"/>
  <c r="E171" i="6"/>
  <c r="B196" i="6"/>
  <c r="B102" i="6"/>
  <c r="E102" i="6"/>
  <c r="F83" i="6"/>
  <c r="F1" i="6"/>
  <c r="F2" i="6"/>
  <c r="F36" i="6"/>
  <c r="F4" i="6"/>
  <c r="F8" i="6"/>
  <c r="F1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02" i="6"/>
  <c r="G83" i="6"/>
  <c r="G1" i="6"/>
  <c r="G2" i="6"/>
  <c r="G36" i="6"/>
  <c r="G4" i="6"/>
  <c r="G8" i="6"/>
  <c r="G14" i="6"/>
  <c r="G155" i="6"/>
  <c r="G156" i="6"/>
  <c r="G157" i="6"/>
  <c r="G158" i="6"/>
  <c r="G159" i="6"/>
  <c r="G160" i="6"/>
  <c r="G161" i="6"/>
  <c r="G162" i="6"/>
  <c r="G163" i="6"/>
  <c r="G164" i="6"/>
  <c r="G165" i="6"/>
  <c r="G166" i="6"/>
  <c r="G167" i="6"/>
  <c r="G168" i="6"/>
  <c r="G169" i="6"/>
  <c r="G170" i="6"/>
  <c r="G171" i="6"/>
  <c r="G102" i="6"/>
  <c r="H83" i="6"/>
  <c r="H1" i="6"/>
  <c r="H2" i="6"/>
  <c r="H36" i="6"/>
  <c r="H4" i="6"/>
  <c r="H8" i="6"/>
  <c r="H14" i="6"/>
  <c r="H155" i="6"/>
  <c r="H156" i="6"/>
  <c r="H157" i="6"/>
  <c r="H158" i="6"/>
  <c r="H159" i="6"/>
  <c r="H160" i="6"/>
  <c r="H161" i="6"/>
  <c r="H162" i="6"/>
  <c r="H163" i="6"/>
  <c r="H164" i="6"/>
  <c r="H165" i="6"/>
  <c r="H166" i="6"/>
  <c r="H167" i="6"/>
  <c r="H168" i="6"/>
  <c r="H169" i="6"/>
  <c r="H170" i="6"/>
  <c r="H171" i="6"/>
  <c r="H102" i="6"/>
  <c r="I83" i="6"/>
  <c r="I1" i="6"/>
  <c r="I2" i="6"/>
  <c r="I36" i="6"/>
  <c r="I4" i="6"/>
  <c r="I8" i="6"/>
  <c r="I14" i="6"/>
  <c r="I155" i="6"/>
  <c r="I156" i="6"/>
  <c r="I157" i="6"/>
  <c r="I158" i="6"/>
  <c r="I159" i="6"/>
  <c r="I160" i="6"/>
  <c r="I161" i="6"/>
  <c r="I162" i="6"/>
  <c r="I163" i="6"/>
  <c r="I164" i="6"/>
  <c r="I165" i="6"/>
  <c r="I166" i="6"/>
  <c r="I167" i="6"/>
  <c r="I168" i="6"/>
  <c r="I169" i="6"/>
  <c r="I170" i="6"/>
  <c r="I171" i="6"/>
  <c r="I102" i="6"/>
  <c r="J83" i="6"/>
  <c r="J1" i="6"/>
  <c r="J2" i="6"/>
  <c r="J36" i="6"/>
  <c r="J4" i="6"/>
  <c r="J8" i="6"/>
  <c r="J14" i="6"/>
  <c r="J155" i="6"/>
  <c r="J156" i="6"/>
  <c r="J157" i="6"/>
  <c r="J158" i="6"/>
  <c r="J159" i="6"/>
  <c r="J160" i="6"/>
  <c r="J161" i="6"/>
  <c r="J162" i="6"/>
  <c r="J163" i="6"/>
  <c r="J164" i="6"/>
  <c r="J165" i="6"/>
  <c r="J166" i="6"/>
  <c r="J167" i="6"/>
  <c r="J168" i="6"/>
  <c r="J169" i="6"/>
  <c r="J170" i="6"/>
  <c r="J171" i="6"/>
  <c r="J102" i="6"/>
  <c r="K83" i="6"/>
  <c r="K1" i="6"/>
  <c r="K2" i="6"/>
  <c r="K36" i="6"/>
  <c r="K4" i="6"/>
  <c r="K8" i="6"/>
  <c r="K14" i="6"/>
  <c r="K155" i="6"/>
  <c r="K156" i="6"/>
  <c r="K157" i="6"/>
  <c r="K158" i="6"/>
  <c r="K159" i="6"/>
  <c r="K160" i="6"/>
  <c r="K161" i="6"/>
  <c r="K162" i="6"/>
  <c r="K163" i="6"/>
  <c r="K164" i="6"/>
  <c r="K165" i="6"/>
  <c r="K166" i="6"/>
  <c r="K167" i="6"/>
  <c r="K168" i="6"/>
  <c r="K169" i="6"/>
  <c r="K170" i="6"/>
  <c r="K171" i="6"/>
  <c r="K102" i="6"/>
  <c r="L83" i="6"/>
  <c r="L1" i="6"/>
  <c r="L2" i="6"/>
  <c r="L36" i="6"/>
  <c r="L4" i="6"/>
  <c r="L8" i="6"/>
  <c r="L14" i="6"/>
  <c r="L155" i="6"/>
  <c r="L156" i="6"/>
  <c r="L157" i="6"/>
  <c r="L158" i="6"/>
  <c r="L159" i="6"/>
  <c r="L160" i="6"/>
  <c r="L161" i="6"/>
  <c r="L162" i="6"/>
  <c r="L163" i="6"/>
  <c r="L164" i="6"/>
  <c r="L165" i="6"/>
  <c r="L166" i="6"/>
  <c r="L167" i="6"/>
  <c r="L168" i="6"/>
  <c r="L169" i="6"/>
  <c r="L170" i="6"/>
  <c r="L171" i="6"/>
  <c r="L102" i="6"/>
  <c r="M83" i="6"/>
  <c r="M1" i="6"/>
  <c r="M2" i="6"/>
  <c r="M36" i="6"/>
  <c r="M4" i="6"/>
  <c r="M8" i="6"/>
  <c r="M1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02" i="6"/>
  <c r="N83" i="6"/>
  <c r="N1" i="6"/>
  <c r="N2" i="6"/>
  <c r="N36" i="6"/>
  <c r="N4" i="6"/>
  <c r="N8" i="6"/>
  <c r="N14" i="6"/>
  <c r="N155" i="6"/>
  <c r="N156" i="6"/>
  <c r="N157" i="6"/>
  <c r="N158" i="6"/>
  <c r="N159" i="6"/>
  <c r="N160" i="6"/>
  <c r="N161" i="6"/>
  <c r="N162" i="6"/>
  <c r="N163" i="6"/>
  <c r="N164" i="6"/>
  <c r="N165" i="6"/>
  <c r="N166" i="6"/>
  <c r="N167" i="6"/>
  <c r="N168" i="6"/>
  <c r="N169" i="6"/>
  <c r="N170" i="6"/>
  <c r="N171" i="6"/>
  <c r="N102" i="6"/>
  <c r="O83" i="6"/>
  <c r="O1" i="6"/>
  <c r="O2" i="6"/>
  <c r="O36" i="6"/>
  <c r="O4" i="6"/>
  <c r="O8" i="6"/>
  <c r="O14" i="6"/>
  <c r="O155" i="6"/>
  <c r="O156" i="6"/>
  <c r="O157" i="6"/>
  <c r="O158" i="6"/>
  <c r="O159" i="6"/>
  <c r="O160" i="6"/>
  <c r="O161" i="6"/>
  <c r="O162" i="6"/>
  <c r="O163" i="6"/>
  <c r="O164" i="6"/>
  <c r="O165" i="6"/>
  <c r="O166" i="6"/>
  <c r="O167" i="6"/>
  <c r="O168" i="6"/>
  <c r="O169" i="6"/>
  <c r="O170" i="6"/>
  <c r="O171" i="6"/>
  <c r="O102" i="6"/>
  <c r="P83" i="6"/>
  <c r="P1" i="6"/>
  <c r="P2" i="6"/>
  <c r="P36" i="6"/>
  <c r="P4" i="6"/>
  <c r="P8" i="6"/>
  <c r="P14" i="6"/>
  <c r="P155" i="6"/>
  <c r="P156" i="6"/>
  <c r="P157" i="6"/>
  <c r="P158" i="6"/>
  <c r="P159" i="6"/>
  <c r="P160" i="6"/>
  <c r="P161" i="6"/>
  <c r="P162" i="6"/>
  <c r="P163" i="6"/>
  <c r="P164" i="6"/>
  <c r="P165" i="6"/>
  <c r="P166" i="6"/>
  <c r="P167" i="6"/>
  <c r="P168" i="6"/>
  <c r="P169" i="6"/>
  <c r="P170" i="6"/>
  <c r="P171" i="6"/>
  <c r="P102" i="6"/>
  <c r="Q83" i="6"/>
  <c r="Q1" i="6"/>
  <c r="Q2" i="6"/>
  <c r="Q36" i="6"/>
  <c r="Q4" i="6"/>
  <c r="Q8" i="6"/>
  <c r="Q14" i="6"/>
  <c r="Q155" i="6"/>
  <c r="Q156" i="6"/>
  <c r="Q157" i="6"/>
  <c r="Q158" i="6"/>
  <c r="Q159" i="6"/>
  <c r="Q160" i="6"/>
  <c r="Q161" i="6"/>
  <c r="Q162" i="6"/>
  <c r="Q163" i="6"/>
  <c r="Q164" i="6"/>
  <c r="Q165" i="6"/>
  <c r="Q166" i="6"/>
  <c r="Q167" i="6"/>
  <c r="Q168" i="6"/>
  <c r="Q169" i="6"/>
  <c r="Q170" i="6"/>
  <c r="Q171" i="6"/>
  <c r="Q102" i="6"/>
  <c r="R83" i="6"/>
  <c r="R1" i="6"/>
  <c r="R2" i="6"/>
  <c r="R36" i="6"/>
  <c r="R4" i="6"/>
  <c r="R8" i="6"/>
  <c r="R14" i="6"/>
  <c r="R155" i="6"/>
  <c r="R156" i="6"/>
  <c r="R157" i="6"/>
  <c r="R158" i="6"/>
  <c r="R159" i="6"/>
  <c r="R160" i="6"/>
  <c r="R161" i="6"/>
  <c r="R162" i="6"/>
  <c r="R163" i="6"/>
  <c r="R164" i="6"/>
  <c r="R165" i="6"/>
  <c r="R166" i="6"/>
  <c r="R167" i="6"/>
  <c r="R168" i="6"/>
  <c r="R169" i="6"/>
  <c r="R170" i="6"/>
  <c r="R171" i="6"/>
  <c r="R102" i="6"/>
  <c r="S83" i="6"/>
  <c r="S1" i="6"/>
  <c r="S2" i="6"/>
  <c r="S36" i="6"/>
  <c r="S4" i="6"/>
  <c r="S8" i="6"/>
  <c r="S14" i="6"/>
  <c r="S155" i="6"/>
  <c r="S156" i="6"/>
  <c r="S157" i="6"/>
  <c r="S158" i="6"/>
  <c r="S159" i="6"/>
  <c r="S160" i="6"/>
  <c r="S161" i="6"/>
  <c r="S162" i="6"/>
  <c r="S163" i="6"/>
  <c r="S164" i="6"/>
  <c r="S165" i="6"/>
  <c r="S166" i="6"/>
  <c r="S167" i="6"/>
  <c r="S168" i="6"/>
  <c r="S169" i="6"/>
  <c r="S170" i="6"/>
  <c r="S171" i="6"/>
  <c r="S102" i="6"/>
  <c r="T83" i="6"/>
  <c r="T1" i="6"/>
  <c r="T2" i="6"/>
  <c r="T36" i="6"/>
  <c r="T4" i="6"/>
  <c r="T8" i="6"/>
  <c r="T14" i="6"/>
  <c r="T155" i="6"/>
  <c r="T156" i="6"/>
  <c r="T157" i="6"/>
  <c r="T158" i="6"/>
  <c r="T159" i="6"/>
  <c r="T160" i="6"/>
  <c r="T161" i="6"/>
  <c r="T162" i="6"/>
  <c r="T163" i="6"/>
  <c r="T164" i="6"/>
  <c r="T165" i="6"/>
  <c r="T166" i="6"/>
  <c r="T167" i="6"/>
  <c r="T168" i="6"/>
  <c r="T169" i="6"/>
  <c r="T170" i="6"/>
  <c r="T171" i="6"/>
  <c r="T102" i="6"/>
  <c r="U83" i="6"/>
  <c r="U1" i="6"/>
  <c r="U2" i="6"/>
  <c r="U36" i="6"/>
  <c r="U4" i="6"/>
  <c r="U8" i="6"/>
  <c r="U14" i="6"/>
  <c r="U155" i="6"/>
  <c r="U156" i="6"/>
  <c r="U157" i="6"/>
  <c r="U158" i="6"/>
  <c r="U159" i="6"/>
  <c r="U160" i="6"/>
  <c r="U161" i="6"/>
  <c r="U162" i="6"/>
  <c r="U163" i="6"/>
  <c r="U164" i="6"/>
  <c r="U165" i="6"/>
  <c r="U166" i="6"/>
  <c r="U167" i="6"/>
  <c r="U168" i="6"/>
  <c r="U169" i="6"/>
  <c r="U170" i="6"/>
  <c r="U171" i="6"/>
  <c r="U102" i="6"/>
  <c r="V83" i="6"/>
  <c r="V1" i="6"/>
  <c r="V2" i="6"/>
  <c r="V36" i="6"/>
  <c r="V4" i="6"/>
  <c r="V8" i="6"/>
  <c r="V14" i="6"/>
  <c r="V155" i="6"/>
  <c r="V156" i="6"/>
  <c r="V157" i="6"/>
  <c r="V158" i="6"/>
  <c r="V159" i="6"/>
  <c r="V160" i="6"/>
  <c r="V161" i="6"/>
  <c r="V162" i="6"/>
  <c r="V163" i="6"/>
  <c r="V164" i="6"/>
  <c r="V165" i="6"/>
  <c r="V166" i="6"/>
  <c r="V167" i="6"/>
  <c r="V168" i="6"/>
  <c r="V169" i="6"/>
  <c r="V170" i="6"/>
  <c r="V171" i="6"/>
  <c r="V102" i="6"/>
  <c r="W83" i="6"/>
  <c r="W1" i="6"/>
  <c r="W2" i="6"/>
  <c r="W36" i="6"/>
  <c r="W4" i="6"/>
  <c r="W8" i="6"/>
  <c r="W14" i="6"/>
  <c r="W155" i="6"/>
  <c r="W156" i="6"/>
  <c r="W157" i="6"/>
  <c r="W158" i="6"/>
  <c r="W159" i="6"/>
  <c r="W160" i="6"/>
  <c r="W161" i="6"/>
  <c r="W162" i="6"/>
  <c r="W163" i="6"/>
  <c r="W164" i="6"/>
  <c r="W165" i="6"/>
  <c r="W166" i="6"/>
  <c r="W167" i="6"/>
  <c r="W168" i="6"/>
  <c r="W169" i="6"/>
  <c r="W170" i="6"/>
  <c r="W171" i="6"/>
  <c r="W102" i="6"/>
  <c r="X83" i="6"/>
  <c r="X1" i="6"/>
  <c r="X2" i="6"/>
  <c r="X36" i="6"/>
  <c r="X4" i="6"/>
  <c r="X8" i="6"/>
  <c r="X14" i="6"/>
  <c r="X155" i="6"/>
  <c r="X156" i="6"/>
  <c r="X157" i="6"/>
  <c r="X158" i="6"/>
  <c r="X159" i="6"/>
  <c r="X160" i="6"/>
  <c r="X161" i="6"/>
  <c r="X162" i="6"/>
  <c r="X163" i="6"/>
  <c r="X164" i="6"/>
  <c r="X165" i="6"/>
  <c r="X166" i="6"/>
  <c r="X167" i="6"/>
  <c r="X168" i="6"/>
  <c r="X169" i="6"/>
  <c r="X170" i="6"/>
  <c r="X171" i="6"/>
  <c r="X102" i="6"/>
  <c r="Y83" i="6"/>
  <c r="Y1" i="6"/>
  <c r="Y2" i="6"/>
  <c r="Y36" i="6"/>
  <c r="Y4" i="6"/>
  <c r="Y8" i="6"/>
  <c r="Y14" i="6"/>
  <c r="Y155" i="6"/>
  <c r="Y156" i="6"/>
  <c r="Y157" i="6"/>
  <c r="Y158" i="6"/>
  <c r="Y159" i="6"/>
  <c r="Y160" i="6"/>
  <c r="Y161" i="6"/>
  <c r="Y162" i="6"/>
  <c r="Y163" i="6"/>
  <c r="Y164" i="6"/>
  <c r="Y165" i="6"/>
  <c r="Y166" i="6"/>
  <c r="Y167" i="6"/>
  <c r="Y168" i="6"/>
  <c r="Y169" i="6"/>
  <c r="Y170" i="6"/>
  <c r="Y171" i="6"/>
  <c r="Y102" i="6"/>
  <c r="Z83" i="6"/>
  <c r="Z1" i="6"/>
  <c r="Z2" i="6"/>
  <c r="Z36" i="6"/>
  <c r="Z4" i="6"/>
  <c r="Z8" i="6"/>
  <c r="Z14" i="6"/>
  <c r="Z155" i="6"/>
  <c r="Z156" i="6"/>
  <c r="Z157" i="6"/>
  <c r="Z158" i="6"/>
  <c r="Z159" i="6"/>
  <c r="Z160" i="6"/>
  <c r="Z161" i="6"/>
  <c r="Z162" i="6"/>
  <c r="Z163" i="6"/>
  <c r="Z164" i="6"/>
  <c r="Z165" i="6"/>
  <c r="Z166" i="6"/>
  <c r="Z167" i="6"/>
  <c r="Z168" i="6"/>
  <c r="Z169" i="6"/>
  <c r="Z170" i="6"/>
  <c r="Z171" i="6"/>
  <c r="Z102" i="6"/>
  <c r="AA83" i="6"/>
  <c r="AA1" i="6"/>
  <c r="AA2" i="6"/>
  <c r="AA36" i="6"/>
  <c r="AA4" i="6"/>
  <c r="AA8" i="6"/>
  <c r="AA14" i="6"/>
  <c r="AA155" i="6"/>
  <c r="AA156" i="6"/>
  <c r="AA157" i="6"/>
  <c r="AA158" i="6"/>
  <c r="AA159" i="6"/>
  <c r="AA160" i="6"/>
  <c r="AA161" i="6"/>
  <c r="AA162" i="6"/>
  <c r="AA163" i="6"/>
  <c r="AA164" i="6"/>
  <c r="AA165" i="6"/>
  <c r="AA166" i="6"/>
  <c r="AA167" i="6"/>
  <c r="AA168" i="6"/>
  <c r="AA169" i="6"/>
  <c r="AA170" i="6"/>
  <c r="AA171" i="6"/>
  <c r="AA102" i="6"/>
  <c r="AB83" i="6"/>
  <c r="AB1" i="6"/>
  <c r="AB2" i="6"/>
  <c r="AB36" i="6"/>
  <c r="AB4" i="6"/>
  <c r="AB8" i="6"/>
  <c r="AB14" i="6"/>
  <c r="AB155" i="6"/>
  <c r="AB156" i="6"/>
  <c r="AB157" i="6"/>
  <c r="AB158" i="6"/>
  <c r="AB159" i="6"/>
  <c r="AB160" i="6"/>
  <c r="AB161" i="6"/>
  <c r="AB162" i="6"/>
  <c r="AB163" i="6"/>
  <c r="AB164" i="6"/>
  <c r="AB165" i="6"/>
  <c r="AB166" i="6"/>
  <c r="AB167" i="6"/>
  <c r="AB168" i="6"/>
  <c r="AB169" i="6"/>
  <c r="AB170" i="6"/>
  <c r="AB171" i="6"/>
  <c r="AB102" i="6"/>
  <c r="AC83" i="6"/>
  <c r="AC1" i="6"/>
  <c r="AC2" i="6"/>
  <c r="AC36" i="6"/>
  <c r="AC4" i="6"/>
  <c r="AC8" i="6"/>
  <c r="AC14" i="6"/>
  <c r="AC155" i="6"/>
  <c r="AC156" i="6"/>
  <c r="AC157" i="6"/>
  <c r="AC158" i="6"/>
  <c r="AC159" i="6"/>
  <c r="AC160" i="6"/>
  <c r="AC161" i="6"/>
  <c r="AC162" i="6"/>
  <c r="AC163" i="6"/>
  <c r="AC164" i="6"/>
  <c r="AC165" i="6"/>
  <c r="AC166" i="6"/>
  <c r="AC167" i="6"/>
  <c r="AC168" i="6"/>
  <c r="AC169" i="6"/>
  <c r="AC170" i="6"/>
  <c r="AC171" i="6"/>
  <c r="AC102" i="6"/>
  <c r="AD83" i="6"/>
  <c r="AD1" i="6"/>
  <c r="AD2" i="6"/>
  <c r="AD36" i="6"/>
  <c r="AD4" i="6"/>
  <c r="AD8" i="6"/>
  <c r="AD14" i="6"/>
  <c r="AD155" i="6"/>
  <c r="AD156" i="6"/>
  <c r="AD157" i="6"/>
  <c r="AD158" i="6"/>
  <c r="AD159" i="6"/>
  <c r="AD160" i="6"/>
  <c r="AD161" i="6"/>
  <c r="AD162" i="6"/>
  <c r="AD163" i="6"/>
  <c r="AD164" i="6"/>
  <c r="AD165" i="6"/>
  <c r="AD166" i="6"/>
  <c r="AD167" i="6"/>
  <c r="AD168" i="6"/>
  <c r="AD169" i="6"/>
  <c r="AD170" i="6"/>
  <c r="AD171" i="6"/>
  <c r="AD102" i="6"/>
  <c r="AE83" i="6"/>
  <c r="AE1" i="6"/>
  <c r="AE2" i="6"/>
  <c r="AE36" i="6"/>
  <c r="AE4" i="6"/>
  <c r="AE8" i="6"/>
  <c r="AE14" i="6"/>
  <c r="AE155" i="6"/>
  <c r="AE156" i="6"/>
  <c r="AE157" i="6"/>
  <c r="AE158" i="6"/>
  <c r="AE159" i="6"/>
  <c r="AE160" i="6"/>
  <c r="AE161" i="6"/>
  <c r="AE162" i="6"/>
  <c r="AE163" i="6"/>
  <c r="AE164" i="6"/>
  <c r="AE165" i="6"/>
  <c r="AE166" i="6"/>
  <c r="AE167" i="6"/>
  <c r="AE168" i="6"/>
  <c r="AE169" i="6"/>
  <c r="AE170" i="6"/>
  <c r="AE171" i="6"/>
  <c r="AE102" i="6"/>
  <c r="AF83" i="6"/>
  <c r="AF1" i="6"/>
  <c r="AF2" i="6"/>
  <c r="AF36" i="6"/>
  <c r="AF4" i="6"/>
  <c r="AF8" i="6"/>
  <c r="AF14" i="6"/>
  <c r="AF155" i="6"/>
  <c r="AF156" i="6"/>
  <c r="AF157" i="6"/>
  <c r="AF158" i="6"/>
  <c r="AF159" i="6"/>
  <c r="AF160" i="6"/>
  <c r="AF161" i="6"/>
  <c r="AF162" i="6"/>
  <c r="AF163" i="6"/>
  <c r="AF164" i="6"/>
  <c r="AF165" i="6"/>
  <c r="AF166" i="6"/>
  <c r="AF167" i="6"/>
  <c r="AF168" i="6"/>
  <c r="AF169" i="6"/>
  <c r="AF170" i="6"/>
  <c r="AF171" i="6"/>
  <c r="AF102" i="6"/>
  <c r="AG83" i="6"/>
  <c r="AG1" i="6"/>
  <c r="AG2" i="6"/>
  <c r="AG36" i="6"/>
  <c r="AG4" i="6"/>
  <c r="AG8" i="6"/>
  <c r="AG14" i="6"/>
  <c r="AG155" i="6"/>
  <c r="AG156" i="6"/>
  <c r="AG157" i="6"/>
  <c r="AG158" i="6"/>
  <c r="AG159" i="6"/>
  <c r="AG160" i="6"/>
  <c r="AG161" i="6"/>
  <c r="AG162" i="6"/>
  <c r="AG163" i="6"/>
  <c r="AG164" i="6"/>
  <c r="AG165" i="6"/>
  <c r="AG166" i="6"/>
  <c r="AG167" i="6"/>
  <c r="AG168" i="6"/>
  <c r="AG169" i="6"/>
  <c r="AG170" i="6"/>
  <c r="AG171" i="6"/>
  <c r="AG102" i="6"/>
  <c r="AH83" i="6"/>
  <c r="AH1" i="6"/>
  <c r="AH2" i="6"/>
  <c r="AH36" i="6"/>
  <c r="AH4" i="6"/>
  <c r="AH8" i="6"/>
  <c r="AH14" i="6"/>
  <c r="AH155" i="6"/>
  <c r="AH156" i="6"/>
  <c r="AH157" i="6"/>
  <c r="AH158" i="6"/>
  <c r="AH159" i="6"/>
  <c r="AH160" i="6"/>
  <c r="AH161" i="6"/>
  <c r="AH162" i="6"/>
  <c r="AH163" i="6"/>
  <c r="AH164" i="6"/>
  <c r="AH165" i="6"/>
  <c r="AH166" i="6"/>
  <c r="AH167" i="6"/>
  <c r="AH168" i="6"/>
  <c r="AH169" i="6"/>
  <c r="AH170" i="6"/>
  <c r="AH171" i="6"/>
  <c r="AH102" i="6"/>
  <c r="AI83" i="6"/>
  <c r="AI1" i="6"/>
  <c r="AI2" i="6"/>
  <c r="AI36" i="6"/>
  <c r="AI4" i="6"/>
  <c r="AI8" i="6"/>
  <c r="AI14" i="6"/>
  <c r="AI155" i="6"/>
  <c r="AI156" i="6"/>
  <c r="AI157" i="6"/>
  <c r="AI158" i="6"/>
  <c r="AI159" i="6"/>
  <c r="AI160" i="6"/>
  <c r="AI161" i="6"/>
  <c r="AI162" i="6"/>
  <c r="AI163" i="6"/>
  <c r="AI164" i="6"/>
  <c r="AI165" i="6"/>
  <c r="AI166" i="6"/>
  <c r="AI167" i="6"/>
  <c r="AI168" i="6"/>
  <c r="AI169" i="6"/>
  <c r="AI170" i="6"/>
  <c r="AI171" i="6"/>
  <c r="AI102" i="6"/>
  <c r="AJ83" i="6"/>
  <c r="AJ1" i="6"/>
  <c r="AJ2" i="6"/>
  <c r="AJ36" i="6"/>
  <c r="AJ4" i="6"/>
  <c r="AJ8" i="6"/>
  <c r="AJ14" i="6"/>
  <c r="AJ155" i="6"/>
  <c r="AJ156" i="6"/>
  <c r="AJ157" i="6"/>
  <c r="AJ158" i="6"/>
  <c r="AJ159" i="6"/>
  <c r="AJ160" i="6"/>
  <c r="AJ161" i="6"/>
  <c r="AJ162" i="6"/>
  <c r="AJ163" i="6"/>
  <c r="AJ164" i="6"/>
  <c r="AJ165" i="6"/>
  <c r="AJ166" i="6"/>
  <c r="AJ167" i="6"/>
  <c r="AJ168" i="6"/>
  <c r="AJ169" i="6"/>
  <c r="AJ170" i="6"/>
  <c r="AJ171" i="6"/>
  <c r="B93" i="6"/>
  <c r="B197" i="6"/>
  <c r="H84" i="6"/>
  <c r="H85" i="6"/>
  <c r="H86" i="6"/>
  <c r="I84" i="6"/>
  <c r="I85" i="6"/>
  <c r="I86" i="6"/>
  <c r="J84" i="6"/>
  <c r="J85" i="6"/>
  <c r="J86" i="6"/>
  <c r="K84" i="6"/>
  <c r="K85" i="6"/>
  <c r="K86" i="6"/>
  <c r="L84" i="6"/>
  <c r="L85" i="6"/>
  <c r="L86" i="6"/>
  <c r="M84" i="6"/>
  <c r="M85" i="6"/>
  <c r="M86" i="6"/>
  <c r="N84" i="6"/>
  <c r="N85" i="6"/>
  <c r="N86" i="6"/>
  <c r="O84" i="6"/>
  <c r="O85" i="6"/>
  <c r="O86" i="6"/>
  <c r="B262" i="6"/>
  <c r="B402" i="6"/>
  <c r="P84" i="6"/>
  <c r="P85" i="6"/>
  <c r="P86" i="6"/>
  <c r="B263" i="6"/>
  <c r="B403" i="6"/>
  <c r="B264" i="6"/>
  <c r="B404" i="6"/>
  <c r="B266" i="6"/>
  <c r="B406" i="6"/>
  <c r="B267" i="6"/>
  <c r="B407" i="6"/>
  <c r="B268" i="6"/>
  <c r="B408" i="6"/>
  <c r="B269" i="6"/>
  <c r="B409" i="6"/>
  <c r="B271" i="6"/>
  <c r="B411" i="6"/>
  <c r="B273" i="6"/>
  <c r="B413" i="6"/>
  <c r="B274" i="6"/>
  <c r="B414" i="6"/>
  <c r="B275" i="6"/>
  <c r="B415" i="6"/>
  <c r="B276" i="6"/>
  <c r="B416" i="6"/>
  <c r="B277" i="6"/>
  <c r="B417" i="6"/>
  <c r="Q84" i="6"/>
  <c r="Q85" i="6"/>
  <c r="Q86" i="6"/>
  <c r="R84" i="6"/>
  <c r="R85" i="6"/>
  <c r="R86" i="6"/>
  <c r="S84" i="6"/>
  <c r="S85" i="6"/>
  <c r="S86" i="6"/>
  <c r="T84" i="6"/>
  <c r="T85" i="6"/>
  <c r="T86" i="6"/>
  <c r="U84" i="6"/>
  <c r="U85" i="6"/>
  <c r="U86" i="6"/>
  <c r="V84" i="6"/>
  <c r="V85" i="6"/>
  <c r="V86" i="6"/>
  <c r="W84" i="6"/>
  <c r="W85" i="6"/>
  <c r="W86" i="6"/>
  <c r="X84" i="6"/>
  <c r="X85" i="6"/>
  <c r="X86" i="6"/>
  <c r="Y84" i="6"/>
  <c r="Y85" i="6"/>
  <c r="Y86" i="6"/>
  <c r="Z84" i="6"/>
  <c r="Z85" i="6"/>
  <c r="Z86" i="6"/>
  <c r="AA84" i="6"/>
  <c r="AA85" i="6"/>
  <c r="AA86" i="6"/>
  <c r="AB84" i="6"/>
  <c r="AB85" i="6"/>
  <c r="AB86" i="6"/>
  <c r="AC84" i="6"/>
  <c r="AC85" i="6"/>
  <c r="AC86" i="6"/>
  <c r="AD84" i="6"/>
  <c r="AD85" i="6"/>
  <c r="AD86" i="6"/>
  <c r="AE84" i="6"/>
  <c r="AE85" i="6"/>
  <c r="AE86" i="6"/>
  <c r="AF84" i="6"/>
  <c r="AF85" i="6"/>
  <c r="AF86" i="6"/>
  <c r="AG84" i="6"/>
  <c r="AG85" i="6"/>
  <c r="AG86" i="6"/>
  <c r="AH84" i="6"/>
  <c r="AH85" i="6"/>
  <c r="AH86" i="6"/>
  <c r="AI84" i="6"/>
  <c r="AI85" i="6"/>
  <c r="AI86" i="6"/>
  <c r="AJ84" i="6"/>
  <c r="AJ85" i="6"/>
  <c r="AJ86" i="6"/>
  <c r="G59" i="4"/>
  <c r="H59" i="4"/>
  <c r="G58" i="4"/>
  <c r="H58" i="4"/>
  <c r="I59" i="4"/>
  <c r="I58" i="4"/>
  <c r="J59" i="4"/>
  <c r="J58" i="4"/>
  <c r="K59" i="4"/>
  <c r="K58" i="4"/>
  <c r="L59" i="4"/>
  <c r="L58" i="4"/>
  <c r="M59" i="4"/>
  <c r="M58" i="4"/>
  <c r="N59" i="4"/>
  <c r="N58" i="4"/>
  <c r="O59" i="4"/>
  <c r="O58" i="4"/>
  <c r="P59" i="4"/>
  <c r="P58" i="4"/>
  <c r="Q59" i="4"/>
  <c r="Q58" i="4"/>
  <c r="R59" i="4"/>
  <c r="R58" i="4"/>
  <c r="S59" i="4"/>
  <c r="S58" i="4"/>
  <c r="T59" i="4"/>
  <c r="T58" i="4"/>
  <c r="U59" i="4"/>
  <c r="U58" i="4"/>
  <c r="V59" i="4"/>
  <c r="V58" i="4"/>
  <c r="W59" i="4"/>
  <c r="W58" i="4"/>
  <c r="X59" i="4"/>
  <c r="X58" i="4"/>
  <c r="Y59" i="4"/>
  <c r="Y58" i="4"/>
  <c r="Z59" i="4"/>
  <c r="Z58" i="4"/>
  <c r="AA59" i="4"/>
  <c r="AA58" i="4"/>
  <c r="F116" i="4"/>
  <c r="G116" i="4"/>
  <c r="I116" i="4"/>
  <c r="H116" i="4"/>
  <c r="J116" i="4"/>
  <c r="K116" i="4"/>
  <c r="L116" i="4"/>
  <c r="M116" i="4"/>
  <c r="N116" i="4"/>
  <c r="O116" i="4"/>
  <c r="P116" i="4"/>
  <c r="Q116" i="4"/>
  <c r="R116" i="4"/>
  <c r="S116" i="4"/>
  <c r="T116" i="4"/>
  <c r="U116" i="4"/>
  <c r="V116" i="4"/>
  <c r="W116" i="4"/>
  <c r="X116" i="4"/>
  <c r="Y116" i="4"/>
  <c r="Z116" i="4"/>
  <c r="AA116" i="4"/>
  <c r="E4" i="43"/>
  <c r="AJ102" i="43"/>
  <c r="E4" i="6"/>
  <c r="AJ102" i="6"/>
  <c r="E23" i="6"/>
  <c r="E305" i="6"/>
  <c r="F23" i="6"/>
  <c r="F305" i="6"/>
  <c r="G23" i="6"/>
  <c r="G305" i="6"/>
  <c r="H23" i="6"/>
  <c r="H305" i="6"/>
  <c r="I23" i="6"/>
  <c r="I305" i="6"/>
  <c r="J23" i="6"/>
  <c r="J305" i="6"/>
  <c r="K23" i="6"/>
  <c r="K305" i="6"/>
  <c r="L23" i="6"/>
  <c r="L305" i="6"/>
  <c r="M23" i="6"/>
  <c r="M305" i="6"/>
  <c r="N23" i="6"/>
  <c r="N305" i="6"/>
  <c r="O23" i="6"/>
  <c r="O305" i="6"/>
  <c r="P23" i="6"/>
  <c r="P305" i="6"/>
  <c r="Q23" i="6"/>
  <c r="Q305" i="6"/>
  <c r="R23" i="6"/>
  <c r="R305" i="6"/>
  <c r="S23" i="6"/>
  <c r="S305" i="6"/>
  <c r="T23" i="6"/>
  <c r="T305" i="6"/>
  <c r="U23" i="6"/>
  <c r="U305" i="6"/>
  <c r="V23" i="6"/>
  <c r="V305" i="6"/>
  <c r="W23" i="6"/>
  <c r="W305" i="6"/>
  <c r="X23" i="6"/>
  <c r="X305" i="6"/>
  <c r="Y23" i="6"/>
  <c r="Y305" i="6"/>
  <c r="Z23" i="6"/>
  <c r="Z305" i="6"/>
  <c r="AA23" i="6"/>
  <c r="AA305" i="6"/>
  <c r="AB23" i="6"/>
  <c r="AB305" i="6"/>
  <c r="AC23" i="6"/>
  <c r="AC305" i="6"/>
  <c r="AD23" i="6"/>
  <c r="AD305" i="6"/>
  <c r="AE23" i="6"/>
  <c r="AE305" i="6"/>
  <c r="AF23" i="6"/>
  <c r="AF305" i="6"/>
  <c r="AG23" i="6"/>
  <c r="AG305" i="6"/>
  <c r="AH23" i="6"/>
  <c r="AH305" i="6"/>
  <c r="AI23" i="6"/>
  <c r="AI305" i="6"/>
  <c r="AJ23" i="6"/>
  <c r="AJ305" i="6"/>
  <c r="F2" i="15"/>
  <c r="F1" i="15"/>
  <c r="B48" i="15"/>
  <c r="F4" i="15"/>
  <c r="D48" i="15"/>
  <c r="B177" i="6"/>
  <c r="B49" i="15"/>
  <c r="D49" i="15"/>
  <c r="B178" i="6"/>
  <c r="B50" i="15"/>
  <c r="D50" i="15"/>
  <c r="B179" i="6"/>
  <c r="B51" i="15"/>
  <c r="D51" i="15"/>
  <c r="B180" i="6"/>
  <c r="B52" i="15"/>
  <c r="D52" i="15"/>
  <c r="B181" i="6"/>
  <c r="B53" i="15"/>
  <c r="D53" i="15"/>
  <c r="B182" i="6"/>
  <c r="B199" i="6"/>
  <c r="G2" i="15"/>
  <c r="G1" i="15"/>
  <c r="G4" i="15"/>
  <c r="H2" i="15"/>
  <c r="H1" i="15"/>
  <c r="H4" i="15"/>
  <c r="I2" i="15"/>
  <c r="I1" i="15"/>
  <c r="I4" i="15"/>
  <c r="J2" i="15"/>
  <c r="J1" i="15"/>
  <c r="J4" i="15"/>
  <c r="K2" i="15"/>
  <c r="K1" i="15"/>
  <c r="K4" i="15"/>
  <c r="L2" i="15"/>
  <c r="L1" i="15"/>
  <c r="L4" i="15"/>
  <c r="M2" i="15"/>
  <c r="M1" i="15"/>
  <c r="M4" i="15"/>
  <c r="N2" i="15"/>
  <c r="N1" i="15"/>
  <c r="N4" i="15"/>
  <c r="O2" i="15"/>
  <c r="O1" i="15"/>
  <c r="O4" i="15"/>
  <c r="P2" i="15"/>
  <c r="P1" i="15"/>
  <c r="P4" i="15"/>
  <c r="Q2" i="15"/>
  <c r="Q1" i="15"/>
  <c r="Q4" i="15"/>
  <c r="R2" i="15"/>
  <c r="R1" i="15"/>
  <c r="R4" i="15"/>
  <c r="S2" i="15"/>
  <c r="S1" i="15"/>
  <c r="S4" i="15"/>
  <c r="T2" i="15"/>
  <c r="T1" i="15"/>
  <c r="T4" i="15"/>
  <c r="U2" i="15"/>
  <c r="U1" i="15"/>
  <c r="U4" i="15"/>
  <c r="V2" i="15"/>
  <c r="V1" i="15"/>
  <c r="V4" i="15"/>
  <c r="W2" i="15"/>
  <c r="W1" i="15"/>
  <c r="W4" i="15"/>
  <c r="X2" i="15"/>
  <c r="X1" i="15"/>
  <c r="X4" i="15"/>
  <c r="Y2" i="15"/>
  <c r="Y1" i="15"/>
  <c r="Y4" i="15"/>
  <c r="Z2" i="15"/>
  <c r="Z1" i="15"/>
  <c r="Z4" i="15"/>
  <c r="AA2" i="15"/>
  <c r="AA1" i="15"/>
  <c r="AA4" i="15"/>
  <c r="AB2" i="15"/>
  <c r="AB1" i="15"/>
  <c r="AB4" i="15"/>
  <c r="AC2" i="15"/>
  <c r="AC1" i="15"/>
  <c r="AC4" i="15"/>
  <c r="AD2" i="15"/>
  <c r="AD1" i="15"/>
  <c r="AD4" i="15"/>
  <c r="AE2" i="15"/>
  <c r="AE1" i="15"/>
  <c r="AE4" i="15"/>
  <c r="AF2" i="15"/>
  <c r="AF1" i="15"/>
  <c r="AF4" i="15"/>
  <c r="AG2" i="15"/>
  <c r="AG1" i="15"/>
  <c r="AG4" i="15"/>
  <c r="AH2" i="15"/>
  <c r="AH1" i="15"/>
  <c r="AH4" i="15"/>
  <c r="AI2" i="15"/>
  <c r="AI1" i="15"/>
  <c r="AI4" i="15"/>
  <c r="AJ2" i="15"/>
  <c r="AJ1" i="15"/>
  <c r="AJ4" i="15"/>
  <c r="E2" i="15"/>
  <c r="E1" i="15"/>
  <c r="E4" i="15"/>
  <c r="D171" i="6"/>
  <c r="B177" i="43"/>
  <c r="B178" i="43"/>
  <c r="B179" i="43"/>
  <c r="B180" i="43"/>
  <c r="B181" i="43"/>
  <c r="B182" i="43"/>
  <c r="B199" i="43"/>
  <c r="D171" i="43"/>
  <c r="B265" i="43"/>
  <c r="B270" i="43"/>
  <c r="B272" i="43"/>
  <c r="B265" i="6"/>
  <c r="B270" i="6"/>
  <c r="B272" i="6"/>
  <c r="E22" i="43"/>
  <c r="F22" i="43"/>
  <c r="G22" i="43"/>
  <c r="H22" i="43"/>
  <c r="I22" i="43"/>
  <c r="J22" i="43"/>
  <c r="K22" i="43"/>
  <c r="L22" i="43"/>
  <c r="M22" i="43"/>
  <c r="N22" i="43"/>
  <c r="O22" i="43"/>
  <c r="P22" i="43"/>
  <c r="Q22" i="43"/>
  <c r="R22" i="43"/>
  <c r="S22" i="43"/>
  <c r="T22" i="43"/>
  <c r="U22" i="43"/>
  <c r="V22" i="43"/>
  <c r="W22" i="43"/>
  <c r="X22" i="43"/>
  <c r="Y22" i="43"/>
  <c r="Z22" i="43"/>
  <c r="AA22" i="43"/>
  <c r="AB22" i="43"/>
  <c r="AC22" i="43"/>
  <c r="AD22" i="43"/>
  <c r="AE22" i="43"/>
  <c r="AF22" i="43"/>
  <c r="AG22" i="43"/>
  <c r="AH22" i="43"/>
  <c r="AI22" i="43"/>
  <c r="E23" i="43"/>
  <c r="F23" i="43"/>
  <c r="G23" i="43"/>
  <c r="H23" i="43"/>
  <c r="I23" i="43"/>
  <c r="J23" i="43"/>
  <c r="K23" i="43"/>
  <c r="L23" i="43"/>
  <c r="M23" i="43"/>
  <c r="N23" i="43"/>
  <c r="O23" i="43"/>
  <c r="P23" i="43"/>
  <c r="Q23" i="43"/>
  <c r="R23" i="43"/>
  <c r="S23" i="43"/>
  <c r="T23" i="43"/>
  <c r="U23" i="43"/>
  <c r="V23" i="43"/>
  <c r="W23" i="43"/>
  <c r="X23" i="43"/>
  <c r="Y23" i="43"/>
  <c r="Z23" i="43"/>
  <c r="AA23" i="43"/>
  <c r="AB23" i="43"/>
  <c r="AC23" i="43"/>
  <c r="AD23" i="43"/>
  <c r="AE23" i="43"/>
  <c r="AF23" i="43"/>
  <c r="AG23" i="43"/>
  <c r="AH23" i="43"/>
  <c r="AI23" i="43"/>
  <c r="E24" i="43"/>
  <c r="F24" i="43"/>
  <c r="G24" i="43"/>
  <c r="H24" i="43"/>
  <c r="I24" i="43"/>
  <c r="J24" i="43"/>
  <c r="K24" i="43"/>
  <c r="L24" i="43"/>
  <c r="M24" i="43"/>
  <c r="N24" i="43"/>
  <c r="O24" i="43"/>
  <c r="P24" i="43"/>
  <c r="Q24" i="43"/>
  <c r="R24" i="43"/>
  <c r="S24" i="43"/>
  <c r="T24" i="43"/>
  <c r="U24" i="43"/>
  <c r="V24" i="43"/>
  <c r="W24" i="43"/>
  <c r="X24" i="43"/>
  <c r="Y24" i="43"/>
  <c r="Z24" i="43"/>
  <c r="AA24" i="43"/>
  <c r="AB24" i="43"/>
  <c r="AC24" i="43"/>
  <c r="AD24" i="43"/>
  <c r="AE24" i="43"/>
  <c r="AF24" i="43"/>
  <c r="AG24" i="43"/>
  <c r="AH24" i="43"/>
  <c r="AI24" i="43"/>
  <c r="E25" i="43"/>
  <c r="F25" i="43"/>
  <c r="G25" i="43"/>
  <c r="H25" i="43"/>
  <c r="I25" i="43"/>
  <c r="J25" i="43"/>
  <c r="K25" i="43"/>
  <c r="L25" i="43"/>
  <c r="M25" i="43"/>
  <c r="N25" i="43"/>
  <c r="O25" i="43"/>
  <c r="P25" i="43"/>
  <c r="Q25" i="43"/>
  <c r="R25" i="43"/>
  <c r="S25" i="43"/>
  <c r="T25" i="43"/>
  <c r="U25" i="43"/>
  <c r="V25" i="43"/>
  <c r="W25" i="43"/>
  <c r="X25" i="43"/>
  <c r="Y25" i="43"/>
  <c r="Z25" i="43"/>
  <c r="AA25" i="43"/>
  <c r="AB25" i="43"/>
  <c r="AC25" i="43"/>
  <c r="AD25" i="43"/>
  <c r="AE25" i="43"/>
  <c r="AF25" i="43"/>
  <c r="AG25" i="43"/>
  <c r="AH25" i="43"/>
  <c r="AI25" i="43"/>
  <c r="E26" i="43"/>
  <c r="F26" i="43"/>
  <c r="G26" i="43"/>
  <c r="H26" i="43"/>
  <c r="I26" i="43"/>
  <c r="J26" i="43"/>
  <c r="K26" i="43"/>
  <c r="L26" i="43"/>
  <c r="M26" i="43"/>
  <c r="N26" i="43"/>
  <c r="O26" i="43"/>
  <c r="P26" i="43"/>
  <c r="Q26" i="43"/>
  <c r="R26" i="43"/>
  <c r="S26" i="43"/>
  <c r="T26" i="43"/>
  <c r="U26" i="43"/>
  <c r="V26" i="43"/>
  <c r="W26" i="43"/>
  <c r="X26" i="43"/>
  <c r="Y26" i="43"/>
  <c r="Z26" i="43"/>
  <c r="AA26" i="43"/>
  <c r="AB26" i="43"/>
  <c r="AC26" i="43"/>
  <c r="AD26" i="43"/>
  <c r="AE26" i="43"/>
  <c r="AF26" i="43"/>
  <c r="AG26" i="43"/>
  <c r="AH26" i="43"/>
  <c r="AI26" i="43"/>
  <c r="E27" i="43"/>
  <c r="F27" i="43"/>
  <c r="G27" i="43"/>
  <c r="H27" i="43"/>
  <c r="I27" i="43"/>
  <c r="J27" i="43"/>
  <c r="K27" i="43"/>
  <c r="L27" i="43"/>
  <c r="M27" i="43"/>
  <c r="N27" i="43"/>
  <c r="O27" i="43"/>
  <c r="P27" i="43"/>
  <c r="Q27" i="43"/>
  <c r="R27" i="43"/>
  <c r="S27" i="43"/>
  <c r="T27" i="43"/>
  <c r="U27" i="43"/>
  <c r="V27" i="43"/>
  <c r="W27" i="43"/>
  <c r="X27" i="43"/>
  <c r="Y27" i="43"/>
  <c r="Z27" i="43"/>
  <c r="AA27" i="43"/>
  <c r="AB27" i="43"/>
  <c r="AC27" i="43"/>
  <c r="AD27" i="43"/>
  <c r="AE27" i="43"/>
  <c r="AF27" i="43"/>
  <c r="AG27" i="43"/>
  <c r="AH27" i="43"/>
  <c r="AI27" i="43"/>
  <c r="E29" i="43"/>
  <c r="F29" i="43"/>
  <c r="G29" i="43"/>
  <c r="H29" i="43"/>
  <c r="I29" i="43"/>
  <c r="J29" i="43"/>
  <c r="K29" i="43"/>
  <c r="L29" i="43"/>
  <c r="M29" i="43"/>
  <c r="N29" i="43"/>
  <c r="O29" i="43"/>
  <c r="P29" i="43"/>
  <c r="Q29" i="43"/>
  <c r="R29" i="43"/>
  <c r="S29" i="43"/>
  <c r="T29" i="43"/>
  <c r="U29" i="43"/>
  <c r="V29" i="43"/>
  <c r="W29" i="43"/>
  <c r="X29" i="43"/>
  <c r="Y29" i="43"/>
  <c r="Z29" i="43"/>
  <c r="AA29" i="43"/>
  <c r="AB29" i="43"/>
  <c r="AC29" i="43"/>
  <c r="AD29" i="43"/>
  <c r="AE29" i="43"/>
  <c r="AF29" i="43"/>
  <c r="AG29" i="43"/>
  <c r="AH29" i="43"/>
  <c r="AI29" i="43"/>
  <c r="E30" i="43"/>
  <c r="F30" i="43"/>
  <c r="G30" i="43"/>
  <c r="H30" i="43"/>
  <c r="I30" i="43"/>
  <c r="J30" i="43"/>
  <c r="K30" i="43"/>
  <c r="L30" i="43"/>
  <c r="M30" i="43"/>
  <c r="N30" i="43"/>
  <c r="O30" i="43"/>
  <c r="P30" i="43"/>
  <c r="Q30" i="43"/>
  <c r="R30" i="43"/>
  <c r="S30" i="43"/>
  <c r="T30" i="43"/>
  <c r="U30" i="43"/>
  <c r="V30" i="43"/>
  <c r="W30" i="43"/>
  <c r="X30" i="43"/>
  <c r="Y30" i="43"/>
  <c r="Z30" i="43"/>
  <c r="AA30" i="43"/>
  <c r="AB30" i="43"/>
  <c r="AC30" i="43"/>
  <c r="AD30" i="43"/>
  <c r="AE30" i="43"/>
  <c r="AF30" i="43"/>
  <c r="AG30" i="43"/>
  <c r="AH30" i="43"/>
  <c r="AI30" i="43"/>
  <c r="E31" i="43"/>
  <c r="F31" i="43"/>
  <c r="G31" i="43"/>
  <c r="H31" i="43"/>
  <c r="I31" i="43"/>
  <c r="J31" i="43"/>
  <c r="K31" i="43"/>
  <c r="L31" i="43"/>
  <c r="M31" i="43"/>
  <c r="N31" i="43"/>
  <c r="O31" i="43"/>
  <c r="P31" i="43"/>
  <c r="Q31" i="43"/>
  <c r="R31" i="43"/>
  <c r="S31" i="43"/>
  <c r="T31" i="43"/>
  <c r="U31" i="43"/>
  <c r="V31" i="43"/>
  <c r="W31" i="43"/>
  <c r="X31" i="43"/>
  <c r="Y31" i="43"/>
  <c r="Z31" i="43"/>
  <c r="AA31" i="43"/>
  <c r="AB31" i="43"/>
  <c r="AC31" i="43"/>
  <c r="AD31" i="43"/>
  <c r="AE31" i="43"/>
  <c r="AF31" i="43"/>
  <c r="AG31" i="43"/>
  <c r="AH31" i="43"/>
  <c r="AI31" i="43"/>
  <c r="AJ23" i="43"/>
  <c r="AJ24" i="43"/>
  <c r="AJ25" i="43"/>
  <c r="AJ26" i="43"/>
  <c r="AJ27" i="43"/>
  <c r="AJ29" i="43"/>
  <c r="AJ30" i="43"/>
  <c r="AJ31" i="43"/>
  <c r="AJ22" i="43"/>
  <c r="E29" i="6"/>
  <c r="F29" i="6"/>
  <c r="G29" i="6"/>
  <c r="H29" i="6"/>
  <c r="I29" i="6"/>
  <c r="J29" i="6"/>
  <c r="K29" i="6"/>
  <c r="L29" i="6"/>
  <c r="M29" i="6"/>
  <c r="N29" i="6"/>
  <c r="O29" i="6"/>
  <c r="P29" i="6"/>
  <c r="Q29" i="6"/>
  <c r="R29" i="6"/>
  <c r="S29" i="6"/>
  <c r="T29" i="6"/>
  <c r="U29" i="6"/>
  <c r="V29" i="6"/>
  <c r="W29" i="6"/>
  <c r="X29" i="6"/>
  <c r="Y29" i="6"/>
  <c r="Z29" i="6"/>
  <c r="AA29" i="6"/>
  <c r="AB29" i="6"/>
  <c r="AC29" i="6"/>
  <c r="AD29" i="6"/>
  <c r="AE29" i="6"/>
  <c r="AF29" i="6"/>
  <c r="AG29" i="6"/>
  <c r="AH29" i="6"/>
  <c r="AI29" i="6"/>
  <c r="E30" i="6"/>
  <c r="F30" i="6"/>
  <c r="G30" i="6"/>
  <c r="H30" i="6"/>
  <c r="I30" i="6"/>
  <c r="J30" i="6"/>
  <c r="K30" i="6"/>
  <c r="L30" i="6"/>
  <c r="M30" i="6"/>
  <c r="N30" i="6"/>
  <c r="O30" i="6"/>
  <c r="P30" i="6"/>
  <c r="Q30" i="6"/>
  <c r="R30" i="6"/>
  <c r="S30" i="6"/>
  <c r="T30" i="6"/>
  <c r="U30" i="6"/>
  <c r="V30" i="6"/>
  <c r="W30" i="6"/>
  <c r="X30" i="6"/>
  <c r="Y30" i="6"/>
  <c r="Z30" i="6"/>
  <c r="AA30" i="6"/>
  <c r="AB30" i="6"/>
  <c r="AC30" i="6"/>
  <c r="AD30" i="6"/>
  <c r="AE30" i="6"/>
  <c r="AF30" i="6"/>
  <c r="AG30" i="6"/>
  <c r="AH30" i="6"/>
  <c r="AI30" i="6"/>
  <c r="E31" i="6"/>
  <c r="F31" i="6"/>
  <c r="G31" i="6"/>
  <c r="H31" i="6"/>
  <c r="I31" i="6"/>
  <c r="J31" i="6"/>
  <c r="K31" i="6"/>
  <c r="L31" i="6"/>
  <c r="M31" i="6"/>
  <c r="N31" i="6"/>
  <c r="O31" i="6"/>
  <c r="P31" i="6"/>
  <c r="Q31" i="6"/>
  <c r="R31" i="6"/>
  <c r="S31" i="6"/>
  <c r="T31" i="6"/>
  <c r="U31" i="6"/>
  <c r="V31" i="6"/>
  <c r="W31" i="6"/>
  <c r="X31" i="6"/>
  <c r="Y31" i="6"/>
  <c r="Z31" i="6"/>
  <c r="AA31" i="6"/>
  <c r="AB31" i="6"/>
  <c r="AC31" i="6"/>
  <c r="AD31" i="6"/>
  <c r="AE31" i="6"/>
  <c r="AF31" i="6"/>
  <c r="AG31" i="6"/>
  <c r="AH31" i="6"/>
  <c r="AI31" i="6"/>
  <c r="AJ29" i="6"/>
  <c r="AJ30" i="6"/>
  <c r="AJ31" i="6"/>
  <c r="E22" i="6"/>
  <c r="F22" i="6"/>
  <c r="G22" i="6"/>
  <c r="H22" i="6"/>
  <c r="I22" i="6"/>
  <c r="J22" i="6"/>
  <c r="K22" i="6"/>
  <c r="L22" i="6"/>
  <c r="M22" i="6"/>
  <c r="N22" i="6"/>
  <c r="O22" i="6"/>
  <c r="P22" i="6"/>
  <c r="Q22" i="6"/>
  <c r="R22" i="6"/>
  <c r="S22" i="6"/>
  <c r="T22" i="6"/>
  <c r="U22" i="6"/>
  <c r="V22" i="6"/>
  <c r="W22" i="6"/>
  <c r="X22" i="6"/>
  <c r="Y22" i="6"/>
  <c r="Z22" i="6"/>
  <c r="AA22" i="6"/>
  <c r="AB22" i="6"/>
  <c r="AC22" i="6"/>
  <c r="AD22" i="6"/>
  <c r="AE22" i="6"/>
  <c r="AF22" i="6"/>
  <c r="AG22" i="6"/>
  <c r="AH22" i="6"/>
  <c r="AI22" i="6"/>
  <c r="E24" i="6"/>
  <c r="F24" i="6"/>
  <c r="G24" i="6"/>
  <c r="H24" i="6"/>
  <c r="I24" i="6"/>
  <c r="J24" i="6"/>
  <c r="K24" i="6"/>
  <c r="L24" i="6"/>
  <c r="M24" i="6"/>
  <c r="N24" i="6"/>
  <c r="O24" i="6"/>
  <c r="P24" i="6"/>
  <c r="Q24" i="6"/>
  <c r="R24" i="6"/>
  <c r="S24" i="6"/>
  <c r="T24" i="6"/>
  <c r="U24" i="6"/>
  <c r="V24" i="6"/>
  <c r="W24" i="6"/>
  <c r="X24" i="6"/>
  <c r="Y24" i="6"/>
  <c r="Z24" i="6"/>
  <c r="AA24" i="6"/>
  <c r="AB24" i="6"/>
  <c r="AC24" i="6"/>
  <c r="AD24" i="6"/>
  <c r="AE24" i="6"/>
  <c r="AF24" i="6"/>
  <c r="AG24" i="6"/>
  <c r="AH24" i="6"/>
  <c r="AI24" i="6"/>
  <c r="E25" i="6"/>
  <c r="F25" i="6"/>
  <c r="G25" i="6"/>
  <c r="H25" i="6"/>
  <c r="I25" i="6"/>
  <c r="J25" i="6"/>
  <c r="K25" i="6"/>
  <c r="L25" i="6"/>
  <c r="M25" i="6"/>
  <c r="N25" i="6"/>
  <c r="O25" i="6"/>
  <c r="P25" i="6"/>
  <c r="Q25" i="6"/>
  <c r="R25" i="6"/>
  <c r="S25" i="6"/>
  <c r="T25" i="6"/>
  <c r="U25" i="6"/>
  <c r="V25" i="6"/>
  <c r="W25" i="6"/>
  <c r="X25" i="6"/>
  <c r="Y25" i="6"/>
  <c r="Z25" i="6"/>
  <c r="AA25" i="6"/>
  <c r="AB25" i="6"/>
  <c r="AC25" i="6"/>
  <c r="AD25" i="6"/>
  <c r="AE25" i="6"/>
  <c r="AF25" i="6"/>
  <c r="AG25" i="6"/>
  <c r="AH25" i="6"/>
  <c r="AI25" i="6"/>
  <c r="E26" i="6"/>
  <c r="F26" i="6"/>
  <c r="G26" i="6"/>
  <c r="H26" i="6"/>
  <c r="I26" i="6"/>
  <c r="J26" i="6"/>
  <c r="K26" i="6"/>
  <c r="L26" i="6"/>
  <c r="M26" i="6"/>
  <c r="N26" i="6"/>
  <c r="O26" i="6"/>
  <c r="P26" i="6"/>
  <c r="Q26" i="6"/>
  <c r="R26" i="6"/>
  <c r="S26" i="6"/>
  <c r="T26" i="6"/>
  <c r="U26" i="6"/>
  <c r="V26" i="6"/>
  <c r="W26" i="6"/>
  <c r="X26" i="6"/>
  <c r="Y26" i="6"/>
  <c r="Z26" i="6"/>
  <c r="AA26" i="6"/>
  <c r="AB26" i="6"/>
  <c r="AC26" i="6"/>
  <c r="AD26" i="6"/>
  <c r="AE26" i="6"/>
  <c r="AF26" i="6"/>
  <c r="AG26" i="6"/>
  <c r="AH26" i="6"/>
  <c r="AI26" i="6"/>
  <c r="E27" i="6"/>
  <c r="F27" i="6"/>
  <c r="G27" i="6"/>
  <c r="H27" i="6"/>
  <c r="I27" i="6"/>
  <c r="J27" i="6"/>
  <c r="K27" i="6"/>
  <c r="L27" i="6"/>
  <c r="M27" i="6"/>
  <c r="N27" i="6"/>
  <c r="O27" i="6"/>
  <c r="P27" i="6"/>
  <c r="Q27" i="6"/>
  <c r="R27" i="6"/>
  <c r="S27" i="6"/>
  <c r="T27" i="6"/>
  <c r="U27" i="6"/>
  <c r="V27" i="6"/>
  <c r="W27" i="6"/>
  <c r="X27" i="6"/>
  <c r="Y27" i="6"/>
  <c r="Z27" i="6"/>
  <c r="AA27" i="6"/>
  <c r="AB27" i="6"/>
  <c r="AC27" i="6"/>
  <c r="AD27" i="6"/>
  <c r="AE27" i="6"/>
  <c r="AF27" i="6"/>
  <c r="AG27" i="6"/>
  <c r="AH27" i="6"/>
  <c r="AI27" i="6"/>
  <c r="AJ24" i="6"/>
  <c r="AJ25" i="6"/>
  <c r="AJ26" i="6"/>
  <c r="AJ27" i="6"/>
  <c r="AJ22" i="6"/>
  <c r="B14" i="43"/>
  <c r="E14" i="43"/>
  <c r="B15" i="43"/>
  <c r="B16" i="43"/>
  <c r="B17" i="43"/>
  <c r="B18" i="43"/>
  <c r="I82" i="43"/>
  <c r="J82" i="43"/>
  <c r="K82" i="43"/>
  <c r="L82" i="43"/>
  <c r="M82" i="43"/>
  <c r="N82" i="43"/>
  <c r="O82" i="43"/>
  <c r="P82" i="43"/>
  <c r="Q82" i="43"/>
  <c r="R82" i="43"/>
  <c r="S82" i="43"/>
  <c r="T82" i="43"/>
  <c r="U82" i="43"/>
  <c r="V82" i="43"/>
  <c r="W82" i="43"/>
  <c r="X82" i="43"/>
  <c r="Y82" i="43"/>
  <c r="Z82" i="43"/>
  <c r="AA82" i="43"/>
  <c r="AB82" i="43"/>
  <c r="AC82" i="43"/>
  <c r="AD82" i="43"/>
  <c r="AE82" i="43"/>
  <c r="AF82" i="43"/>
  <c r="AG82" i="43"/>
  <c r="AH82" i="43"/>
  <c r="AI82" i="43"/>
  <c r="AJ82" i="43"/>
  <c r="B14" i="6"/>
  <c r="E14" i="6"/>
  <c r="B15" i="6"/>
  <c r="B16" i="6"/>
  <c r="B17" i="6"/>
  <c r="B18" i="6"/>
  <c r="I82" i="6"/>
  <c r="J82" i="6"/>
  <c r="K82" i="6"/>
  <c r="L82" i="6"/>
  <c r="M82" i="6"/>
  <c r="N82" i="6"/>
  <c r="O82" i="6"/>
  <c r="P82" i="6"/>
  <c r="Q82" i="6"/>
  <c r="R82" i="6"/>
  <c r="S82" i="6"/>
  <c r="T82" i="6"/>
  <c r="U82" i="6"/>
  <c r="V82" i="6"/>
  <c r="W82" i="6"/>
  <c r="X82" i="6"/>
  <c r="Y82" i="6"/>
  <c r="Z82" i="6"/>
  <c r="AA82" i="6"/>
  <c r="AB82" i="6"/>
  <c r="AC82" i="6"/>
  <c r="AD82" i="6"/>
  <c r="AE82" i="6"/>
  <c r="AF82" i="6"/>
  <c r="AG82" i="6"/>
  <c r="AH82" i="6"/>
  <c r="AI82" i="6"/>
  <c r="AJ82" i="6"/>
  <c r="A24" i="43"/>
  <c r="A100" i="15"/>
  <c r="D104" i="15"/>
  <c r="D105" i="15"/>
  <c r="A106" i="15"/>
  <c r="E58" i="15"/>
  <c r="F7" i="3"/>
  <c r="G7" i="3"/>
  <c r="A24" i="6"/>
  <c r="A115" i="15"/>
  <c r="F80" i="15"/>
  <c r="F81" i="15"/>
  <c r="F82" i="15"/>
  <c r="F83" i="15"/>
  <c r="F84" i="15"/>
  <c r="B405" i="43"/>
  <c r="B410" i="43"/>
  <c r="B412" i="43"/>
  <c r="G80" i="15"/>
  <c r="G81" i="15"/>
  <c r="G82" i="15"/>
  <c r="G83" i="15"/>
  <c r="G84" i="15"/>
  <c r="H7" i="3"/>
  <c r="H80" i="15"/>
  <c r="H81" i="15"/>
  <c r="H82" i="15"/>
  <c r="H83" i="15"/>
  <c r="H84" i="15"/>
  <c r="I7" i="3"/>
  <c r="I80" i="15"/>
  <c r="I81" i="15"/>
  <c r="I82" i="15"/>
  <c r="I83" i="15"/>
  <c r="I84" i="15"/>
  <c r="J7" i="3"/>
  <c r="J80" i="15"/>
  <c r="J81" i="15"/>
  <c r="J82" i="15"/>
  <c r="J83" i="15"/>
  <c r="J84" i="15"/>
  <c r="K7" i="3"/>
  <c r="K80" i="15"/>
  <c r="K81" i="15"/>
  <c r="K82" i="15"/>
  <c r="K83" i="15"/>
  <c r="K84" i="15"/>
  <c r="L7" i="3"/>
  <c r="L80" i="15"/>
  <c r="L81" i="15"/>
  <c r="L82" i="15"/>
  <c r="L83" i="15"/>
  <c r="L84" i="15"/>
  <c r="M7" i="3"/>
  <c r="M80" i="15"/>
  <c r="M81" i="15"/>
  <c r="M82" i="15"/>
  <c r="M83" i="15"/>
  <c r="M84" i="15"/>
  <c r="N7" i="3"/>
  <c r="N80" i="15"/>
  <c r="N81" i="15"/>
  <c r="N82" i="15"/>
  <c r="N83" i="15"/>
  <c r="N84" i="15"/>
  <c r="O7" i="3"/>
  <c r="O80" i="15"/>
  <c r="O81" i="15"/>
  <c r="O82" i="15"/>
  <c r="O83" i="15"/>
  <c r="O84" i="15"/>
  <c r="P7" i="3"/>
  <c r="P80" i="15"/>
  <c r="P81" i="15"/>
  <c r="P82" i="15"/>
  <c r="P83" i="15"/>
  <c r="P84" i="15"/>
  <c r="Q7" i="3"/>
  <c r="Q80" i="15"/>
  <c r="Q81" i="15"/>
  <c r="Q82" i="15"/>
  <c r="Q83" i="15"/>
  <c r="Q84" i="15"/>
  <c r="R7" i="3"/>
  <c r="R80" i="15"/>
  <c r="R81" i="15"/>
  <c r="R82" i="15"/>
  <c r="R83" i="15"/>
  <c r="R84" i="15"/>
  <c r="S7" i="3"/>
  <c r="S80" i="15"/>
  <c r="S81" i="15"/>
  <c r="S82" i="15"/>
  <c r="S83" i="15"/>
  <c r="S84" i="15"/>
  <c r="T7" i="3"/>
  <c r="T80" i="15"/>
  <c r="T81" i="15"/>
  <c r="T82" i="15"/>
  <c r="T83" i="15"/>
  <c r="T84" i="15"/>
  <c r="U7" i="3"/>
  <c r="U80" i="15"/>
  <c r="U81" i="15"/>
  <c r="U82" i="15"/>
  <c r="U83" i="15"/>
  <c r="U84" i="15"/>
  <c r="V7" i="3"/>
  <c r="V80" i="15"/>
  <c r="V81" i="15"/>
  <c r="V82" i="15"/>
  <c r="V83" i="15"/>
  <c r="V84" i="15"/>
  <c r="W7" i="3"/>
  <c r="X7" i="3"/>
  <c r="Y7" i="3"/>
  <c r="Z7" i="3"/>
  <c r="AA7" i="3"/>
  <c r="AB7" i="3"/>
  <c r="AC7" i="3"/>
  <c r="AD7" i="3"/>
  <c r="W80" i="15"/>
  <c r="W81" i="15"/>
  <c r="W82" i="15"/>
  <c r="W83" i="15"/>
  <c r="W84" i="15"/>
  <c r="X80" i="15"/>
  <c r="X81" i="15"/>
  <c r="X82" i="15"/>
  <c r="X83" i="15"/>
  <c r="X84" i="15"/>
  <c r="Y80" i="15"/>
  <c r="Y81" i="15"/>
  <c r="Y82" i="15"/>
  <c r="Y83" i="15"/>
  <c r="Y84" i="15"/>
  <c r="Z80" i="15"/>
  <c r="Z81" i="15"/>
  <c r="Z82" i="15"/>
  <c r="Z83" i="15"/>
  <c r="Z84" i="15"/>
  <c r="AA77" i="15"/>
  <c r="AA78" i="15"/>
  <c r="AA80" i="15"/>
  <c r="AA81" i="15"/>
  <c r="AA82" i="15"/>
  <c r="AA83" i="15"/>
  <c r="AA84" i="15"/>
  <c r="AB77" i="15"/>
  <c r="AB78" i="15"/>
  <c r="AB80" i="15"/>
  <c r="AB81" i="15"/>
  <c r="AB82" i="15"/>
  <c r="AB83" i="15"/>
  <c r="AB84" i="15"/>
  <c r="AC77" i="15"/>
  <c r="AC78" i="15"/>
  <c r="AC80" i="15"/>
  <c r="AC81" i="15"/>
  <c r="AC82" i="15"/>
  <c r="AC83" i="15"/>
  <c r="AC84" i="15"/>
  <c r="AD77" i="15"/>
  <c r="AD78" i="15"/>
  <c r="AD80" i="15"/>
  <c r="AD81" i="15"/>
  <c r="AD82" i="15"/>
  <c r="AD83" i="15"/>
  <c r="AD84" i="15"/>
  <c r="AE7" i="3"/>
  <c r="AF7" i="3"/>
  <c r="AG7" i="3"/>
  <c r="AH7" i="3"/>
  <c r="AE77" i="15"/>
  <c r="AE78" i="15"/>
  <c r="AE80" i="15"/>
  <c r="AE81" i="15"/>
  <c r="AE82" i="15"/>
  <c r="AE83" i="15"/>
  <c r="AE84" i="15"/>
  <c r="AF77" i="15"/>
  <c r="AF78" i="15"/>
  <c r="AF80" i="15"/>
  <c r="AF81" i="15"/>
  <c r="AF82" i="15"/>
  <c r="AF83" i="15"/>
  <c r="AF84" i="15"/>
  <c r="AG77" i="15"/>
  <c r="AG78" i="15"/>
  <c r="AG80" i="15"/>
  <c r="AG81" i="15"/>
  <c r="AG82" i="15"/>
  <c r="AG83" i="15"/>
  <c r="AG84" i="15"/>
  <c r="AH77" i="15"/>
  <c r="AH78" i="15"/>
  <c r="AH80" i="15"/>
  <c r="AH81" i="15"/>
  <c r="AH82" i="15"/>
  <c r="AH83" i="15"/>
  <c r="AH84" i="15"/>
  <c r="AI7" i="3"/>
  <c r="AJ7" i="3"/>
  <c r="AI77" i="15"/>
  <c r="AI78" i="15"/>
  <c r="AI80" i="15"/>
  <c r="AI81" i="15"/>
  <c r="AI82" i="15"/>
  <c r="AI83" i="15"/>
  <c r="AI84" i="15"/>
  <c r="AJ77" i="15"/>
  <c r="AJ78" i="15"/>
  <c r="AJ80" i="15"/>
  <c r="AJ81" i="15"/>
  <c r="AJ82" i="15"/>
  <c r="AJ83" i="15"/>
  <c r="AJ84" i="15"/>
  <c r="E77" i="15"/>
  <c r="E78" i="15"/>
  <c r="E75" i="15"/>
  <c r="E80" i="15"/>
  <c r="E81" i="15"/>
  <c r="E82" i="15"/>
  <c r="E83" i="15"/>
  <c r="E84" i="15"/>
  <c r="AF111" i="15"/>
  <c r="AG111" i="15"/>
  <c r="AH111" i="15"/>
  <c r="AI111" i="15"/>
  <c r="AJ111" i="15"/>
  <c r="E111" i="15"/>
  <c r="E314" i="43"/>
  <c r="E327" i="43"/>
  <c r="A23" i="43"/>
  <c r="C140" i="43"/>
  <c r="C141" i="43"/>
  <c r="C142" i="43"/>
  <c r="C143" i="43"/>
  <c r="C144" i="43"/>
  <c r="A91" i="15"/>
  <c r="A101" i="15"/>
  <c r="F96" i="15"/>
  <c r="F87" i="15"/>
  <c r="G96" i="15"/>
  <c r="G87" i="15"/>
  <c r="H96" i="15"/>
  <c r="H87" i="15"/>
  <c r="I96" i="15"/>
  <c r="I87" i="15"/>
  <c r="J96" i="15"/>
  <c r="J87" i="15"/>
  <c r="K96" i="15"/>
  <c r="K87" i="15"/>
  <c r="L96" i="15"/>
  <c r="L87" i="15"/>
  <c r="M96" i="15"/>
  <c r="M87" i="15"/>
  <c r="N96" i="15"/>
  <c r="N87" i="15"/>
  <c r="O96" i="15"/>
  <c r="O87" i="15"/>
  <c r="P96" i="15"/>
  <c r="P87" i="15"/>
  <c r="Q96" i="15"/>
  <c r="Q87" i="15"/>
  <c r="R96" i="15"/>
  <c r="R87" i="15"/>
  <c r="S96" i="15"/>
  <c r="S87" i="15"/>
  <c r="T96" i="15"/>
  <c r="T87" i="15"/>
  <c r="U96" i="15"/>
  <c r="U87" i="15"/>
  <c r="V96" i="15"/>
  <c r="V87" i="15"/>
  <c r="V91" i="15"/>
  <c r="V101" i="15"/>
  <c r="W96" i="15"/>
  <c r="W87" i="15"/>
  <c r="X96" i="15"/>
  <c r="X87" i="15"/>
  <c r="Y96" i="15"/>
  <c r="Y87" i="15"/>
  <c r="Z96" i="15"/>
  <c r="Z87" i="15"/>
  <c r="Z91" i="15"/>
  <c r="Z101" i="15"/>
  <c r="AA96" i="15"/>
  <c r="AA87" i="15"/>
  <c r="AA102" i="15"/>
  <c r="AB96" i="15"/>
  <c r="AB87" i="15"/>
  <c r="AC96" i="15"/>
  <c r="AC87" i="15"/>
  <c r="AC102" i="15"/>
  <c r="AD96" i="15"/>
  <c r="AD87" i="15"/>
  <c r="AD102" i="15"/>
  <c r="AE96" i="15"/>
  <c r="AE87" i="15"/>
  <c r="AE102" i="15"/>
  <c r="AF96" i="15"/>
  <c r="AF87" i="15"/>
  <c r="AG96" i="15"/>
  <c r="AG87" i="15"/>
  <c r="AG102" i="15"/>
  <c r="AH96" i="15"/>
  <c r="AH87" i="15"/>
  <c r="AH102" i="15"/>
  <c r="AI96" i="15"/>
  <c r="AI87" i="15"/>
  <c r="AI102" i="15"/>
  <c r="AJ96" i="15"/>
  <c r="AJ87" i="15"/>
  <c r="E96" i="15"/>
  <c r="E87" i="15"/>
  <c r="J91" i="15"/>
  <c r="K91" i="15"/>
  <c r="L91" i="15"/>
  <c r="M91" i="15"/>
  <c r="N91" i="15"/>
  <c r="O91" i="15"/>
  <c r="P91" i="15"/>
  <c r="Q91" i="15"/>
  <c r="Q92" i="15"/>
  <c r="R91" i="15"/>
  <c r="S91" i="15"/>
  <c r="T91" i="15"/>
  <c r="U91" i="15"/>
  <c r="U92" i="15"/>
  <c r="U101" i="15"/>
  <c r="W91" i="15"/>
  <c r="W101" i="15"/>
  <c r="X91" i="15"/>
  <c r="Y91" i="15"/>
  <c r="Y92" i="15"/>
  <c r="AA91" i="15"/>
  <c r="AA101" i="15"/>
  <c r="AB91" i="15"/>
  <c r="AC91" i="15"/>
  <c r="AC101" i="15"/>
  <c r="AD91" i="15"/>
  <c r="AD101" i="15"/>
  <c r="AE91" i="15"/>
  <c r="AE101" i="15"/>
  <c r="AF91" i="15"/>
  <c r="AG91" i="15"/>
  <c r="AG101" i="15"/>
  <c r="AH91" i="15"/>
  <c r="AH101" i="15"/>
  <c r="AI91" i="15"/>
  <c r="AI101" i="15"/>
  <c r="AJ91" i="15"/>
  <c r="F91" i="15"/>
  <c r="G91" i="15"/>
  <c r="H91" i="15"/>
  <c r="I91" i="15"/>
  <c r="E91" i="15"/>
  <c r="A102" i="15"/>
  <c r="E13" i="4"/>
  <c r="B22" i="15"/>
  <c r="G64" i="4"/>
  <c r="H64" i="4"/>
  <c r="I64" i="4"/>
  <c r="J64" i="4"/>
  <c r="K64" i="4"/>
  <c r="G65" i="4"/>
  <c r="H65" i="4"/>
  <c r="I65" i="4"/>
  <c r="J65" i="4"/>
  <c r="K65" i="4"/>
  <c r="L65" i="4"/>
  <c r="M65" i="4"/>
  <c r="N65" i="4"/>
  <c r="O65" i="4"/>
  <c r="P65" i="4"/>
  <c r="Q65" i="4"/>
  <c r="R65" i="4"/>
  <c r="S65" i="4"/>
  <c r="T65" i="4"/>
  <c r="U65" i="4"/>
  <c r="V65" i="4"/>
  <c r="W65" i="4"/>
  <c r="X65" i="4"/>
  <c r="Y65" i="4"/>
  <c r="Z65" i="4"/>
  <c r="AA65" i="4"/>
  <c r="F126" i="4"/>
  <c r="E82" i="43"/>
  <c r="G126" i="4"/>
  <c r="F82" i="43"/>
  <c r="H126" i="4"/>
  <c r="G82" i="43"/>
  <c r="I126" i="4"/>
  <c r="H82" i="43"/>
  <c r="A23" i="6"/>
  <c r="C25" i="4"/>
  <c r="E508" i="43"/>
  <c r="C24" i="4"/>
  <c r="AD509" i="43"/>
  <c r="E510" i="43"/>
  <c r="E96" i="43"/>
  <c r="E502" i="43"/>
  <c r="E15" i="43"/>
  <c r="E16" i="43"/>
  <c r="E17" i="43"/>
  <c r="E18" i="43"/>
  <c r="F520" i="43"/>
  <c r="G520" i="43"/>
  <c r="H520" i="43"/>
  <c r="I520" i="43"/>
  <c r="J520" i="43"/>
  <c r="K520" i="43"/>
  <c r="L520" i="43"/>
  <c r="M520" i="43"/>
  <c r="N520" i="43"/>
  <c r="O520" i="43"/>
  <c r="P520" i="43"/>
  <c r="Q520" i="43"/>
  <c r="R520" i="43"/>
  <c r="S520" i="43"/>
  <c r="T520" i="43"/>
  <c r="U520" i="43"/>
  <c r="V520" i="43"/>
  <c r="W520" i="43"/>
  <c r="X520" i="43"/>
  <c r="Y520" i="43"/>
  <c r="Z520" i="43"/>
  <c r="AA520" i="43"/>
  <c r="AB520" i="43"/>
  <c r="AC520" i="43"/>
  <c r="AD520" i="43"/>
  <c r="AE520" i="43"/>
  <c r="AE510" i="43"/>
  <c r="AD510" i="43"/>
  <c r="AC510" i="43"/>
  <c r="AB510" i="43"/>
  <c r="AA510" i="43"/>
  <c r="Z510" i="43"/>
  <c r="Y510" i="43"/>
  <c r="X510" i="43"/>
  <c r="W510" i="43"/>
  <c r="V510" i="43"/>
  <c r="U510" i="43"/>
  <c r="T510" i="43"/>
  <c r="S510" i="43"/>
  <c r="R510" i="43"/>
  <c r="Q510" i="43"/>
  <c r="P510" i="43"/>
  <c r="O510" i="43"/>
  <c r="N510" i="43"/>
  <c r="M510" i="43"/>
  <c r="L510" i="43"/>
  <c r="K510" i="43"/>
  <c r="J510" i="43"/>
  <c r="I510" i="43"/>
  <c r="H510" i="43"/>
  <c r="G510" i="43"/>
  <c r="F510" i="43"/>
  <c r="A510" i="43"/>
  <c r="AB509" i="43"/>
  <c r="X509" i="43"/>
  <c r="T509" i="43"/>
  <c r="P509" i="43"/>
  <c r="L509" i="43"/>
  <c r="H509" i="43"/>
  <c r="A509" i="43"/>
  <c r="AE508" i="43"/>
  <c r="AD508" i="43"/>
  <c r="AC508" i="43"/>
  <c r="AB508" i="43"/>
  <c r="AA508" i="43"/>
  <c r="Z508" i="43"/>
  <c r="Y508" i="43"/>
  <c r="X508" i="43"/>
  <c r="W508" i="43"/>
  <c r="V508" i="43"/>
  <c r="U508" i="43"/>
  <c r="T508" i="43"/>
  <c r="S508" i="43"/>
  <c r="R508" i="43"/>
  <c r="Q508" i="43"/>
  <c r="P508" i="43"/>
  <c r="O508" i="43"/>
  <c r="N508" i="43"/>
  <c r="M508" i="43"/>
  <c r="L508" i="43"/>
  <c r="K508" i="43"/>
  <c r="J508" i="43"/>
  <c r="I508" i="43"/>
  <c r="H508" i="43"/>
  <c r="G508" i="43"/>
  <c r="F508" i="43"/>
  <c r="A508" i="43"/>
  <c r="AJ471" i="43"/>
  <c r="AI471" i="43"/>
  <c r="AH471" i="43"/>
  <c r="AG471" i="43"/>
  <c r="AF471" i="43"/>
  <c r="AE471" i="43"/>
  <c r="AD471" i="43"/>
  <c r="AC471" i="43"/>
  <c r="AB471" i="43"/>
  <c r="AA471" i="43"/>
  <c r="Z471" i="43"/>
  <c r="Y471" i="43"/>
  <c r="X471" i="43"/>
  <c r="W471" i="43"/>
  <c r="V471" i="43"/>
  <c r="U471" i="43"/>
  <c r="T471" i="43"/>
  <c r="S471" i="43"/>
  <c r="R471" i="43"/>
  <c r="Q471" i="43"/>
  <c r="P471" i="43"/>
  <c r="O471" i="43"/>
  <c r="N471" i="43"/>
  <c r="M471" i="43"/>
  <c r="L471" i="43"/>
  <c r="K471" i="43"/>
  <c r="J471" i="43"/>
  <c r="I471" i="43"/>
  <c r="H471" i="43"/>
  <c r="G471" i="43"/>
  <c r="F471" i="43"/>
  <c r="E471" i="43"/>
  <c r="A66" i="43"/>
  <c r="A467" i="43"/>
  <c r="A65" i="43"/>
  <c r="A466" i="43"/>
  <c r="A64" i="43"/>
  <c r="A465" i="43"/>
  <c r="A445" i="43"/>
  <c r="D437" i="43"/>
  <c r="A361" i="43"/>
  <c r="A380" i="43"/>
  <c r="A399" i="43"/>
  <c r="A418" i="43"/>
  <c r="A437" i="43"/>
  <c r="A43" i="15"/>
  <c r="A170" i="43"/>
  <c r="A218" i="43"/>
  <c r="A360" i="43"/>
  <c r="A379" i="43"/>
  <c r="A398" i="43"/>
  <c r="A417" i="43"/>
  <c r="A436" i="43"/>
  <c r="A42" i="15"/>
  <c r="A169" i="43"/>
  <c r="A41" i="15"/>
  <c r="A168" i="43"/>
  <c r="A216" i="43"/>
  <c r="A40" i="15"/>
  <c r="A167" i="43"/>
  <c r="A215" i="43"/>
  <c r="A39" i="15"/>
  <c r="A166" i="43"/>
  <c r="A214" i="43"/>
  <c r="A38" i="15"/>
  <c r="A165" i="43"/>
  <c r="A37" i="15"/>
  <c r="A164" i="43"/>
  <c r="A212" i="43"/>
  <c r="A36" i="15"/>
  <c r="A163" i="43"/>
  <c r="A211" i="43"/>
  <c r="A35" i="15"/>
  <c r="A162" i="43"/>
  <c r="A210" i="43"/>
  <c r="A34" i="15"/>
  <c r="A161" i="43"/>
  <c r="A33" i="15"/>
  <c r="A160" i="43"/>
  <c r="A208" i="43"/>
  <c r="A32" i="15"/>
  <c r="A159" i="43"/>
  <c r="A207" i="43"/>
  <c r="A31" i="15"/>
  <c r="A158" i="43"/>
  <c r="A206" i="43"/>
  <c r="A30" i="15"/>
  <c r="A157" i="43"/>
  <c r="A29" i="15"/>
  <c r="A156" i="43"/>
  <c r="A204" i="43"/>
  <c r="A28" i="15"/>
  <c r="A155" i="43"/>
  <c r="A203" i="43"/>
  <c r="E323" i="43"/>
  <c r="A318" i="43"/>
  <c r="D297" i="43"/>
  <c r="A259" i="43"/>
  <c r="A278" i="43"/>
  <c r="A297" i="43"/>
  <c r="A258" i="43"/>
  <c r="A277" i="43"/>
  <c r="A296" i="43"/>
  <c r="A246" i="43"/>
  <c r="A265" i="43"/>
  <c r="A284" i="43"/>
  <c r="A239" i="43"/>
  <c r="A238" i="43"/>
  <c r="A219" i="43"/>
  <c r="D198" i="43"/>
  <c r="A194" i="43"/>
  <c r="C182" i="43"/>
  <c r="A53" i="15"/>
  <c r="A182" i="43"/>
  <c r="C181" i="43"/>
  <c r="A52" i="15"/>
  <c r="A181" i="43"/>
  <c r="C180" i="43"/>
  <c r="A51" i="15"/>
  <c r="A180" i="43"/>
  <c r="C179" i="43"/>
  <c r="A50" i="15"/>
  <c r="A179" i="43"/>
  <c r="C178" i="43"/>
  <c r="A49" i="15"/>
  <c r="A178" i="43"/>
  <c r="C177" i="43"/>
  <c r="A48" i="15"/>
  <c r="A177" i="43"/>
  <c r="C170" i="43"/>
  <c r="C169" i="43"/>
  <c r="C168" i="43"/>
  <c r="C167" i="43"/>
  <c r="C166" i="43"/>
  <c r="C165" i="43"/>
  <c r="C164" i="43"/>
  <c r="C163" i="43"/>
  <c r="C162" i="43"/>
  <c r="C161" i="43"/>
  <c r="C160" i="43"/>
  <c r="C159" i="43"/>
  <c r="C158" i="43"/>
  <c r="C157" i="43"/>
  <c r="C156" i="43"/>
  <c r="C155" i="43"/>
  <c r="D146" i="43"/>
  <c r="D145" i="43"/>
  <c r="A84" i="15"/>
  <c r="A144" i="43"/>
  <c r="A83" i="15"/>
  <c r="A143" i="43"/>
  <c r="A82" i="15"/>
  <c r="A142" i="43"/>
  <c r="A81" i="15"/>
  <c r="A141" i="43"/>
  <c r="A80" i="15"/>
  <c r="A140" i="43"/>
  <c r="A139" i="43"/>
  <c r="A78" i="15"/>
  <c r="A138" i="43"/>
  <c r="A77" i="15"/>
  <c r="A137" i="43"/>
  <c r="A76" i="15"/>
  <c r="A136" i="43"/>
  <c r="A75" i="15"/>
  <c r="A135" i="43"/>
  <c r="A134" i="43"/>
  <c r="AJ113" i="43"/>
  <c r="AI113" i="43"/>
  <c r="AH113" i="43"/>
  <c r="AG113" i="43"/>
  <c r="AF113" i="43"/>
  <c r="AE113" i="43"/>
  <c r="AD113" i="43"/>
  <c r="AC113" i="43"/>
  <c r="AB113" i="43"/>
  <c r="AA113" i="43"/>
  <c r="Z113" i="43"/>
  <c r="Y113" i="43"/>
  <c r="X113" i="43"/>
  <c r="W113" i="43"/>
  <c r="V113" i="43"/>
  <c r="U113" i="43"/>
  <c r="T113" i="43"/>
  <c r="S113" i="43"/>
  <c r="R113" i="43"/>
  <c r="Q113" i="43"/>
  <c r="P113" i="43"/>
  <c r="O113" i="43"/>
  <c r="N113" i="43"/>
  <c r="M113" i="43"/>
  <c r="L113" i="43"/>
  <c r="K113" i="43"/>
  <c r="J113" i="43"/>
  <c r="I113" i="43"/>
  <c r="H113" i="43"/>
  <c r="G113" i="43"/>
  <c r="F113" i="43"/>
  <c r="E113" i="43"/>
  <c r="AJ109" i="43"/>
  <c r="AI109" i="43"/>
  <c r="AH109" i="43"/>
  <c r="AG109" i="43"/>
  <c r="AF109" i="43"/>
  <c r="AE109" i="43"/>
  <c r="AD109" i="43"/>
  <c r="AC109" i="43"/>
  <c r="AB109" i="43"/>
  <c r="AA109" i="43"/>
  <c r="Z109" i="43"/>
  <c r="Y109" i="43"/>
  <c r="X109" i="43"/>
  <c r="W109" i="43"/>
  <c r="V109" i="43"/>
  <c r="U109" i="43"/>
  <c r="T109" i="43"/>
  <c r="S109" i="43"/>
  <c r="R109" i="43"/>
  <c r="Q109" i="43"/>
  <c r="P109" i="43"/>
  <c r="O109" i="43"/>
  <c r="N109" i="43"/>
  <c r="M109" i="43"/>
  <c r="L109" i="43"/>
  <c r="K109" i="43"/>
  <c r="J109" i="43"/>
  <c r="I109" i="43"/>
  <c r="H109" i="43"/>
  <c r="G109" i="43"/>
  <c r="F109" i="43"/>
  <c r="E109" i="43"/>
  <c r="A86" i="43"/>
  <c r="A85" i="43"/>
  <c r="A84" i="43"/>
  <c r="A83" i="43"/>
  <c r="A82" i="43"/>
  <c r="A48" i="43"/>
  <c r="A31" i="43"/>
  <c r="A30" i="43"/>
  <c r="A29" i="43"/>
  <c r="A27" i="43"/>
  <c r="B27" i="43"/>
  <c r="A26" i="43"/>
  <c r="B26" i="43"/>
  <c r="A25" i="43"/>
  <c r="B25" i="43"/>
  <c r="B23" i="43"/>
  <c r="A22" i="43"/>
  <c r="B22" i="4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18" i="4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17" i="4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16" i="43"/>
  <c r="A15" i="43"/>
  <c r="A14" i="43"/>
  <c r="E10" i="3"/>
  <c r="B12" i="43"/>
  <c r="A12" i="43"/>
  <c r="E9" i="3"/>
  <c r="B11" i="43"/>
  <c r="A11" i="43"/>
  <c r="E8" i="3"/>
  <c r="B10" i="43"/>
  <c r="A10" i="43"/>
  <c r="E7" i="3"/>
  <c r="B9" i="43"/>
  <c r="A9" i="43"/>
  <c r="B8" i="43"/>
  <c r="A8" i="43"/>
  <c r="E15" i="6"/>
  <c r="E16" i="6"/>
  <c r="E17" i="6"/>
  <c r="E18" i="6"/>
  <c r="E96" i="6"/>
  <c r="B38" i="6"/>
  <c r="E14" i="42"/>
  <c r="E104" i="42"/>
  <c r="E327" i="6"/>
  <c r="E314" i="6"/>
  <c r="A27" i="6"/>
  <c r="A29" i="6"/>
  <c r="A30" i="6"/>
  <c r="A31" i="6"/>
  <c r="E113" i="6"/>
  <c r="E109" i="6"/>
  <c r="F113" i="6"/>
  <c r="F109" i="6"/>
  <c r="G113" i="6"/>
  <c r="G109" i="6"/>
  <c r="H113" i="6"/>
  <c r="H109" i="6"/>
  <c r="I113" i="6"/>
  <c r="I109" i="6"/>
  <c r="J113" i="6"/>
  <c r="J109" i="6"/>
  <c r="K113" i="6"/>
  <c r="K109" i="6"/>
  <c r="L113" i="6"/>
  <c r="L109" i="6"/>
  <c r="M113" i="6"/>
  <c r="M109" i="6"/>
  <c r="N113" i="6"/>
  <c r="N109" i="6"/>
  <c r="O113" i="6"/>
  <c r="O109" i="6"/>
  <c r="P113" i="6"/>
  <c r="P109" i="6"/>
  <c r="Q113" i="6"/>
  <c r="Q109" i="6"/>
  <c r="R113" i="6"/>
  <c r="R109" i="6"/>
  <c r="S113" i="6"/>
  <c r="S109" i="6"/>
  <c r="T113" i="6"/>
  <c r="T109" i="6"/>
  <c r="U113" i="6"/>
  <c r="U109" i="6"/>
  <c r="V113" i="6"/>
  <c r="V109" i="6"/>
  <c r="W113" i="6"/>
  <c r="W109" i="6"/>
  <c r="X113" i="6"/>
  <c r="X109" i="6"/>
  <c r="Y113" i="6"/>
  <c r="Y109" i="6"/>
  <c r="Z113" i="6"/>
  <c r="Z109" i="6"/>
  <c r="AA113" i="6"/>
  <c r="AA109" i="6"/>
  <c r="AB113" i="6"/>
  <c r="AB109" i="6"/>
  <c r="AC113" i="6"/>
  <c r="AC109" i="6"/>
  <c r="AD113" i="6"/>
  <c r="AD109" i="6"/>
  <c r="AE113" i="6"/>
  <c r="AE109" i="6"/>
  <c r="AF113" i="6"/>
  <c r="AF109" i="6"/>
  <c r="AG113" i="6"/>
  <c r="AG109" i="6"/>
  <c r="AH113" i="6"/>
  <c r="AH109" i="6"/>
  <c r="AI113" i="6"/>
  <c r="AI109" i="6"/>
  <c r="AJ113" i="6"/>
  <c r="AJ109" i="6"/>
  <c r="D198" i="6"/>
  <c r="A22" i="6"/>
  <c r="B405" i="6"/>
  <c r="B410" i="6"/>
  <c r="B412" i="6"/>
  <c r="E323" i="6"/>
  <c r="C140" i="6"/>
  <c r="C141" i="6"/>
  <c r="C142" i="6"/>
  <c r="C143" i="6"/>
  <c r="C144" i="6"/>
  <c r="B21" i="7"/>
  <c r="A8" i="42"/>
  <c r="A14" i="42"/>
  <c r="A104" i="42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D17" i="42"/>
  <c r="B17" i="42"/>
  <c r="A11" i="42"/>
  <c r="A17" i="42"/>
  <c r="E16" i="42"/>
  <c r="D16" i="42"/>
  <c r="B16" i="42"/>
  <c r="A10" i="42"/>
  <c r="A16" i="42"/>
  <c r="D15" i="42"/>
  <c r="B15" i="42"/>
  <c r="A9" i="42"/>
  <c r="A15" i="42"/>
  <c r="D14" i="42"/>
  <c r="B14" i="42"/>
  <c r="E13" i="42"/>
  <c r="D13" i="42"/>
  <c r="B13" i="42"/>
  <c r="B11" i="42"/>
  <c r="B10" i="42"/>
  <c r="B9" i="42"/>
  <c r="B8" i="42"/>
  <c r="B7" i="42"/>
  <c r="A7" i="42"/>
  <c r="AJ92" i="15"/>
  <c r="AI92" i="15"/>
  <c r="AH92" i="15"/>
  <c r="AG92" i="15"/>
  <c r="AF92" i="15"/>
  <c r="AE92" i="15"/>
  <c r="AD92" i="15"/>
  <c r="AC92" i="15"/>
  <c r="AB92" i="15"/>
  <c r="AA92" i="15"/>
  <c r="Z92" i="15"/>
  <c r="W92" i="15"/>
  <c r="V92" i="15"/>
  <c r="T92" i="15"/>
  <c r="S92" i="15"/>
  <c r="P92" i="15"/>
  <c r="O92" i="15"/>
  <c r="A87" i="15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55" i="6"/>
  <c r="C156" i="6"/>
  <c r="A178" i="6"/>
  <c r="A179" i="6"/>
  <c r="A180" i="6"/>
  <c r="A181" i="6"/>
  <c r="A182" i="6"/>
  <c r="A177" i="6"/>
  <c r="A156" i="6"/>
  <c r="A224" i="6"/>
  <c r="A157" i="6"/>
  <c r="A347" i="6"/>
  <c r="A366" i="6"/>
  <c r="A385" i="6"/>
  <c r="A404" i="6"/>
  <c r="A423" i="6"/>
  <c r="A158" i="6"/>
  <c r="A159" i="6"/>
  <c r="A161" i="6"/>
  <c r="A351" i="6"/>
  <c r="A370" i="6"/>
  <c r="A389" i="6"/>
  <c r="A408" i="6"/>
  <c r="A427" i="6"/>
  <c r="A162" i="6"/>
  <c r="A163" i="6"/>
  <c r="A165" i="6"/>
  <c r="A355" i="6"/>
  <c r="A374" i="6"/>
  <c r="A393" i="6"/>
  <c r="A412" i="6"/>
  <c r="A431" i="6"/>
  <c r="A166" i="6"/>
  <c r="A167" i="6"/>
  <c r="A169" i="6"/>
  <c r="A257" i="6"/>
  <c r="A276" i="6"/>
  <c r="A295" i="6"/>
  <c r="A170" i="6"/>
  <c r="A155" i="6"/>
  <c r="A223" i="6"/>
  <c r="F119" i="4"/>
  <c r="E82" i="6"/>
  <c r="G119" i="4"/>
  <c r="F82" i="6"/>
  <c r="H119" i="4"/>
  <c r="G82" i="6"/>
  <c r="I119" i="4"/>
  <c r="H82" i="6"/>
  <c r="B7" i="7"/>
  <c r="B8" i="7"/>
  <c r="E502" i="6"/>
  <c r="E508" i="6"/>
  <c r="E510" i="6"/>
  <c r="B11" i="7"/>
  <c r="B12" i="7"/>
  <c r="B10" i="7"/>
  <c r="B15" i="7"/>
  <c r="B16" i="7"/>
  <c r="E23" i="7"/>
  <c r="E24" i="7"/>
  <c r="A141" i="6"/>
  <c r="A142" i="6"/>
  <c r="A143" i="6"/>
  <c r="A144" i="6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E14" i="15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318" i="6"/>
  <c r="A345" i="6"/>
  <c r="A364" i="6"/>
  <c r="A383" i="6"/>
  <c r="A402" i="6"/>
  <c r="A421" i="6"/>
  <c r="A346" i="6"/>
  <c r="A365" i="6"/>
  <c r="A384" i="6"/>
  <c r="A403" i="6"/>
  <c r="A422" i="6"/>
  <c r="A348" i="6"/>
  <c r="A367" i="6"/>
  <c r="A386" i="6"/>
  <c r="A405" i="6"/>
  <c r="A424" i="6"/>
  <c r="A349" i="6"/>
  <c r="A368" i="6"/>
  <c r="A387" i="6"/>
  <c r="A406" i="6"/>
  <c r="A425" i="6"/>
  <c r="A352" i="6"/>
  <c r="A371" i="6"/>
  <c r="A390" i="6"/>
  <c r="A409" i="6"/>
  <c r="A428" i="6"/>
  <c r="A353" i="6"/>
  <c r="A372" i="6"/>
  <c r="A391" i="6"/>
  <c r="A410" i="6"/>
  <c r="A429" i="6"/>
  <c r="A356" i="6"/>
  <c r="A375" i="6"/>
  <c r="A394" i="6"/>
  <c r="A413" i="6"/>
  <c r="A432" i="6"/>
  <c r="A357" i="6"/>
  <c r="A376" i="6"/>
  <c r="A395" i="6"/>
  <c r="A414" i="6"/>
  <c r="A433" i="6"/>
  <c r="A359" i="6"/>
  <c r="A378" i="6"/>
  <c r="A397" i="6"/>
  <c r="A416" i="6"/>
  <c r="A435" i="6"/>
  <c r="A360" i="6"/>
  <c r="A379" i="6"/>
  <c r="A398" i="6"/>
  <c r="A417" i="6"/>
  <c r="A436" i="6"/>
  <c r="A361" i="6"/>
  <c r="A380" i="6"/>
  <c r="A399" i="6"/>
  <c r="A418" i="6"/>
  <c r="A437" i="6"/>
  <c r="D437" i="6"/>
  <c r="B22" i="6"/>
  <c r="B23" i="6"/>
  <c r="A25" i="6"/>
  <c r="B25" i="6"/>
  <c r="A26" i="6"/>
  <c r="B26" i="6"/>
  <c r="B27" i="6"/>
  <c r="A48" i="6"/>
  <c r="A64" i="6"/>
  <c r="A65" i="6"/>
  <c r="A466" i="6"/>
  <c r="A66" i="6"/>
  <c r="A82" i="6"/>
  <c r="A83" i="6"/>
  <c r="A84" i="6"/>
  <c r="A85" i="6"/>
  <c r="A86" i="6"/>
  <c r="B14" i="7"/>
  <c r="D13" i="15"/>
  <c r="D14" i="15"/>
  <c r="D15" i="15"/>
  <c r="D16" i="15"/>
  <c r="D17" i="15"/>
  <c r="A508" i="6"/>
  <c r="F508" i="6"/>
  <c r="G508" i="6"/>
  <c r="H508" i="6"/>
  <c r="I508" i="6"/>
  <c r="J508" i="6"/>
  <c r="K508" i="6"/>
  <c r="L508" i="6"/>
  <c r="M508" i="6"/>
  <c r="N508" i="6"/>
  <c r="O508" i="6"/>
  <c r="P508" i="6"/>
  <c r="Q508" i="6"/>
  <c r="R508" i="6"/>
  <c r="S508" i="6"/>
  <c r="T508" i="6"/>
  <c r="U508" i="6"/>
  <c r="V508" i="6"/>
  <c r="W508" i="6"/>
  <c r="X508" i="6"/>
  <c r="Y508" i="6"/>
  <c r="Z508" i="6"/>
  <c r="AA508" i="6"/>
  <c r="AB508" i="6"/>
  <c r="AC508" i="6"/>
  <c r="AD508" i="6"/>
  <c r="AE508" i="6"/>
  <c r="A509" i="6"/>
  <c r="H509" i="6"/>
  <c r="L509" i="6"/>
  <c r="P509" i="6"/>
  <c r="T509" i="6"/>
  <c r="X509" i="6"/>
  <c r="AB509" i="6"/>
  <c r="A510" i="6"/>
  <c r="F510" i="6"/>
  <c r="G510" i="6"/>
  <c r="H510" i="6"/>
  <c r="I510" i="6"/>
  <c r="J510" i="6"/>
  <c r="K510" i="6"/>
  <c r="L510" i="6"/>
  <c r="M510" i="6"/>
  <c r="N510" i="6"/>
  <c r="O510" i="6"/>
  <c r="P510" i="6"/>
  <c r="Q510" i="6"/>
  <c r="R510" i="6"/>
  <c r="S510" i="6"/>
  <c r="T510" i="6"/>
  <c r="U510" i="6"/>
  <c r="V510" i="6"/>
  <c r="W510" i="6"/>
  <c r="X510" i="6"/>
  <c r="Y510" i="6"/>
  <c r="Z510" i="6"/>
  <c r="AA510" i="6"/>
  <c r="AB510" i="6"/>
  <c r="AC510" i="6"/>
  <c r="AD510" i="6"/>
  <c r="AE510" i="6"/>
  <c r="F520" i="6"/>
  <c r="G520" i="6"/>
  <c r="H520" i="6"/>
  <c r="I520" i="6"/>
  <c r="J520" i="6"/>
  <c r="K520" i="6"/>
  <c r="L520" i="6"/>
  <c r="M520" i="6"/>
  <c r="N520" i="6"/>
  <c r="O520" i="6"/>
  <c r="P520" i="6"/>
  <c r="Q520" i="6"/>
  <c r="R520" i="6"/>
  <c r="S520" i="6"/>
  <c r="T520" i="6"/>
  <c r="U520" i="6"/>
  <c r="V520" i="6"/>
  <c r="W520" i="6"/>
  <c r="X520" i="6"/>
  <c r="Y520" i="6"/>
  <c r="Z520" i="6"/>
  <c r="AA520" i="6"/>
  <c r="AB520" i="6"/>
  <c r="AC520" i="6"/>
  <c r="AD520" i="6"/>
  <c r="AE520" i="6"/>
  <c r="E25" i="7"/>
  <c r="B18" i="7"/>
  <c r="B19" i="7"/>
  <c r="B6" i="7"/>
  <c r="AF471" i="6"/>
  <c r="AG471" i="6"/>
  <c r="AH471" i="6"/>
  <c r="AI471" i="6"/>
  <c r="AJ471" i="6"/>
  <c r="A465" i="6"/>
  <c r="A467" i="6"/>
  <c r="B13" i="32"/>
  <c r="B14" i="32"/>
  <c r="B15" i="32"/>
  <c r="B16" i="32"/>
  <c r="B17" i="32"/>
  <c r="B18" i="32"/>
  <c r="I12" i="32"/>
  <c r="B8" i="32"/>
  <c r="B7" i="32"/>
  <c r="B6" i="32"/>
  <c r="B5" i="32"/>
  <c r="I86" i="16"/>
  <c r="J86" i="16"/>
  <c r="K86" i="16"/>
  <c r="L86" i="16"/>
  <c r="M86" i="16"/>
  <c r="G86" i="16"/>
  <c r="F86" i="16"/>
  <c r="E86" i="16"/>
  <c r="D86" i="16"/>
  <c r="C86" i="16"/>
  <c r="I71" i="16"/>
  <c r="J71" i="16"/>
  <c r="K71" i="16"/>
  <c r="L71" i="16"/>
  <c r="M71" i="16"/>
  <c r="G71" i="16"/>
  <c r="F71" i="16"/>
  <c r="E71" i="16"/>
  <c r="D71" i="16"/>
  <c r="C71" i="16"/>
  <c r="I56" i="16"/>
  <c r="J56" i="16"/>
  <c r="K56" i="16"/>
  <c r="L56" i="16"/>
  <c r="M56" i="16"/>
  <c r="G56" i="16"/>
  <c r="F56" i="16"/>
  <c r="E56" i="16"/>
  <c r="D56" i="16"/>
  <c r="C56" i="16"/>
  <c r="I41" i="16"/>
  <c r="J41" i="16"/>
  <c r="K41" i="16"/>
  <c r="L41" i="16"/>
  <c r="M41" i="16"/>
  <c r="G41" i="16"/>
  <c r="F41" i="16"/>
  <c r="E41" i="16"/>
  <c r="D41" i="16"/>
  <c r="C41" i="16"/>
  <c r="I26" i="16"/>
  <c r="J26" i="16"/>
  <c r="K26" i="16"/>
  <c r="L26" i="16"/>
  <c r="M26" i="16"/>
  <c r="G26" i="16"/>
  <c r="F26" i="16"/>
  <c r="E26" i="16"/>
  <c r="D26" i="16"/>
  <c r="C26" i="16"/>
  <c r="I11" i="16"/>
  <c r="J11" i="16"/>
  <c r="K11" i="16"/>
  <c r="L11" i="16"/>
  <c r="M11" i="16"/>
  <c r="G11" i="16"/>
  <c r="F11" i="16"/>
  <c r="E11" i="16"/>
  <c r="D11" i="16"/>
  <c r="C11" i="16"/>
  <c r="A445" i="6"/>
  <c r="D297" i="6"/>
  <c r="A259" i="6"/>
  <c r="A278" i="6"/>
  <c r="A297" i="6"/>
  <c r="A258" i="6"/>
  <c r="A277" i="6"/>
  <c r="A296" i="6"/>
  <c r="A255" i="6"/>
  <c r="A274" i="6"/>
  <c r="A293" i="6"/>
  <c r="A254" i="6"/>
  <c r="A273" i="6"/>
  <c r="A292" i="6"/>
  <c r="A251" i="6"/>
  <c r="A270" i="6"/>
  <c r="A289" i="6"/>
  <c r="A250" i="6"/>
  <c r="A269" i="6"/>
  <c r="A288" i="6"/>
  <c r="A247" i="6"/>
  <c r="A266" i="6"/>
  <c r="A285" i="6"/>
  <c r="A246" i="6"/>
  <c r="A265" i="6"/>
  <c r="A284" i="6"/>
  <c r="A244" i="6"/>
  <c r="A263" i="6"/>
  <c r="A282" i="6"/>
  <c r="A243" i="6"/>
  <c r="A262" i="6"/>
  <c r="A281" i="6"/>
  <c r="A239" i="6"/>
  <c r="A238" i="6"/>
  <c r="A237" i="6"/>
  <c r="A235" i="6"/>
  <c r="A234" i="6"/>
  <c r="A233" i="6"/>
  <c r="A231" i="6"/>
  <c r="A230" i="6"/>
  <c r="A229" i="6"/>
  <c r="A227" i="6"/>
  <c r="A226" i="6"/>
  <c r="A225" i="6"/>
  <c r="A219" i="6"/>
  <c r="A218" i="6"/>
  <c r="A217" i="6"/>
  <c r="A215" i="6"/>
  <c r="A214" i="6"/>
  <c r="A213" i="6"/>
  <c r="A211" i="6"/>
  <c r="A210" i="6"/>
  <c r="A209" i="6"/>
  <c r="A207" i="6"/>
  <c r="A206" i="6"/>
  <c r="A205" i="6"/>
  <c r="A194" i="6"/>
  <c r="C182" i="6"/>
  <c r="C181" i="6"/>
  <c r="C180" i="6"/>
  <c r="C179" i="6"/>
  <c r="C178" i="6"/>
  <c r="C177" i="6"/>
  <c r="D146" i="6"/>
  <c r="D145" i="6"/>
  <c r="A140" i="6"/>
  <c r="A139" i="6"/>
  <c r="A138" i="6"/>
  <c r="A137" i="6"/>
  <c r="A136" i="6"/>
  <c r="A135" i="6"/>
  <c r="A134" i="6"/>
  <c r="A18" i="6"/>
  <c r="A17" i="6"/>
  <c r="A16" i="6"/>
  <c r="A15" i="6"/>
  <c r="A14" i="6"/>
  <c r="B12" i="6"/>
  <c r="A12" i="6"/>
  <c r="B11" i="6"/>
  <c r="A11" i="6"/>
  <c r="B10" i="6"/>
  <c r="A10" i="6"/>
  <c r="B9" i="6"/>
  <c r="A9" i="6"/>
  <c r="B8" i="6"/>
  <c r="A8" i="6"/>
  <c r="E17" i="15"/>
  <c r="B17" i="15"/>
  <c r="A11" i="15"/>
  <c r="A17" i="15"/>
  <c r="E16" i="15"/>
  <c r="B16" i="15"/>
  <c r="A10" i="15"/>
  <c r="A16" i="15"/>
  <c r="E15" i="15"/>
  <c r="B15" i="15"/>
  <c r="A9" i="15"/>
  <c r="A15" i="15"/>
  <c r="B14" i="15"/>
  <c r="A8" i="15"/>
  <c r="A14" i="15"/>
  <c r="E13" i="15"/>
  <c r="B13" i="15"/>
  <c r="B11" i="15"/>
  <c r="B10" i="15"/>
  <c r="B9" i="15"/>
  <c r="B8" i="15"/>
  <c r="B7" i="15"/>
  <c r="A7" i="15"/>
  <c r="AK27" i="3"/>
  <c r="AL27" i="3"/>
  <c r="AM27" i="3"/>
  <c r="AN27" i="3"/>
  <c r="AO27" i="3"/>
  <c r="AL22" i="3"/>
  <c r="AM22" i="3"/>
  <c r="AN22" i="3"/>
  <c r="AO22" i="3"/>
  <c r="AK21" i="3"/>
  <c r="AL21" i="3"/>
  <c r="AM21" i="3"/>
  <c r="AN21" i="3"/>
  <c r="AO21" i="3"/>
  <c r="AL18" i="3"/>
  <c r="AM18" i="3"/>
  <c r="AN18" i="3"/>
  <c r="AO18" i="3"/>
  <c r="AK17" i="3"/>
  <c r="AL17" i="3"/>
  <c r="AM17" i="3"/>
  <c r="AN17" i="3"/>
  <c r="AO17" i="3"/>
  <c r="AK10" i="3"/>
  <c r="AL10" i="3"/>
  <c r="AM10" i="3"/>
  <c r="AN10" i="3"/>
  <c r="AO10" i="3"/>
  <c r="D10" i="3"/>
  <c r="C10" i="3"/>
  <c r="AK9" i="3"/>
  <c r="AL9" i="3"/>
  <c r="AM9" i="3"/>
  <c r="AN9" i="3"/>
  <c r="AO9" i="3"/>
  <c r="D9" i="3"/>
  <c r="C9" i="3"/>
  <c r="AK8" i="3"/>
  <c r="AL8" i="3"/>
  <c r="AM8" i="3"/>
  <c r="AN8" i="3"/>
  <c r="AO8" i="3"/>
  <c r="D8" i="3"/>
  <c r="C8" i="3"/>
  <c r="AK7" i="3"/>
  <c r="AL7" i="3"/>
  <c r="AM7" i="3"/>
  <c r="AN7" i="3"/>
  <c r="AO7" i="3"/>
  <c r="D7" i="3"/>
  <c r="C7" i="3"/>
  <c r="E471" i="6"/>
  <c r="F471" i="6"/>
  <c r="G471" i="6"/>
  <c r="H471" i="6"/>
  <c r="I471" i="6"/>
  <c r="J471" i="6"/>
  <c r="K471" i="6"/>
  <c r="L471" i="6"/>
  <c r="M471" i="6"/>
  <c r="N471" i="6"/>
  <c r="O471" i="6"/>
  <c r="P471" i="6"/>
  <c r="Q471" i="6"/>
  <c r="R471" i="6"/>
  <c r="S471" i="6"/>
  <c r="T471" i="6"/>
  <c r="U471" i="6"/>
  <c r="V471" i="6"/>
  <c r="W471" i="6"/>
  <c r="X471" i="6"/>
  <c r="Y471" i="6"/>
  <c r="Z471" i="6"/>
  <c r="AA471" i="6"/>
  <c r="AB471" i="6"/>
  <c r="AC471" i="6"/>
  <c r="AD471" i="6"/>
  <c r="AE471" i="6"/>
  <c r="F92" i="15"/>
  <c r="M92" i="15"/>
  <c r="N92" i="15"/>
  <c r="M101" i="15"/>
  <c r="G92" i="15"/>
  <c r="D44" i="15"/>
  <c r="AE44" i="15"/>
  <c r="AE60" i="42"/>
  <c r="A245" i="6"/>
  <c r="A264" i="6"/>
  <c r="A283" i="6"/>
  <c r="A253" i="6"/>
  <c r="A272" i="6"/>
  <c r="A291" i="6"/>
  <c r="A164" i="6"/>
  <c r="A160" i="6"/>
  <c r="A249" i="6"/>
  <c r="A268" i="6"/>
  <c r="A287" i="6"/>
  <c r="A168" i="6"/>
  <c r="A204" i="6"/>
  <c r="A203" i="6"/>
  <c r="K92" i="15"/>
  <c r="J92" i="15"/>
  <c r="H92" i="15"/>
  <c r="M102" i="15"/>
  <c r="E102" i="15"/>
  <c r="L92" i="15"/>
  <c r="I92" i="15"/>
  <c r="B22" i="42"/>
  <c r="U102" i="15"/>
  <c r="S102" i="15"/>
  <c r="O102" i="15"/>
  <c r="X92" i="15"/>
  <c r="Y101" i="15"/>
  <c r="D59" i="15"/>
  <c r="R101" i="15"/>
  <c r="Q101" i="15"/>
  <c r="R92" i="15"/>
  <c r="N101" i="15"/>
  <c r="K101" i="15"/>
  <c r="J101" i="15"/>
  <c r="I101" i="15"/>
  <c r="G101" i="15"/>
  <c r="F101" i="15"/>
  <c r="A236" i="43"/>
  <c r="A232" i="43"/>
  <c r="A244" i="43"/>
  <c r="A263" i="43"/>
  <c r="A282" i="43"/>
  <c r="A252" i="43"/>
  <c r="A271" i="43"/>
  <c r="A290" i="43"/>
  <c r="A224" i="43"/>
  <c r="A226" i="43"/>
  <c r="A346" i="43"/>
  <c r="A365" i="43"/>
  <c r="A384" i="43"/>
  <c r="A403" i="43"/>
  <c r="A422" i="43"/>
  <c r="A348" i="43"/>
  <c r="A367" i="43"/>
  <c r="A386" i="43"/>
  <c r="A405" i="43"/>
  <c r="A424" i="43"/>
  <c r="A230" i="43"/>
  <c r="A256" i="43"/>
  <c r="A275" i="43"/>
  <c r="A294" i="43"/>
  <c r="A354" i="43"/>
  <c r="A373" i="43"/>
  <c r="A392" i="43"/>
  <c r="A411" i="43"/>
  <c r="A430" i="43"/>
  <c r="A356" i="43"/>
  <c r="A375" i="43"/>
  <c r="A394" i="43"/>
  <c r="A413" i="43"/>
  <c r="A432" i="43"/>
  <c r="A358" i="43"/>
  <c r="A377" i="43"/>
  <c r="A396" i="43"/>
  <c r="A415" i="43"/>
  <c r="A434" i="43"/>
  <c r="A234" i="43"/>
  <c r="A254" i="43"/>
  <c r="A273" i="43"/>
  <c r="A292" i="43"/>
  <c r="A228" i="43"/>
  <c r="A350" i="43"/>
  <c r="A369" i="43"/>
  <c r="A388" i="43"/>
  <c r="A407" i="43"/>
  <c r="A426" i="43"/>
  <c r="A352" i="43"/>
  <c r="A371" i="43"/>
  <c r="A390" i="43"/>
  <c r="A409" i="43"/>
  <c r="A428" i="43"/>
  <c r="A248" i="43"/>
  <c r="A267" i="43"/>
  <c r="A286" i="43"/>
  <c r="A250" i="43"/>
  <c r="A269" i="43"/>
  <c r="A288" i="43"/>
  <c r="I78" i="15"/>
  <c r="H78" i="15"/>
  <c r="F78" i="15"/>
  <c r="E70" i="15"/>
  <c r="O101" i="15"/>
  <c r="N102" i="15"/>
  <c r="S101" i="15"/>
  <c r="Z102" i="15"/>
  <c r="V102" i="15"/>
  <c r="Q102" i="15"/>
  <c r="J102" i="15"/>
  <c r="F102" i="15"/>
  <c r="Y102" i="15"/>
  <c r="W102" i="15"/>
  <c r="R102" i="15"/>
  <c r="K102" i="15"/>
  <c r="I102" i="15"/>
  <c r="G102" i="15"/>
  <c r="E101" i="15"/>
  <c r="AE509" i="6"/>
  <c r="S509" i="6"/>
  <c r="K509" i="6"/>
  <c r="AC509" i="6"/>
  <c r="Y509" i="6"/>
  <c r="U509" i="6"/>
  <c r="Q509" i="6"/>
  <c r="M509" i="6"/>
  <c r="I509" i="6"/>
  <c r="E509" i="6"/>
  <c r="G509" i="43"/>
  <c r="K509" i="43"/>
  <c r="O509" i="43"/>
  <c r="S509" i="43"/>
  <c r="W509" i="43"/>
  <c r="AA509" i="43"/>
  <c r="AE509" i="43"/>
  <c r="E509" i="43"/>
  <c r="AA509" i="6"/>
  <c r="W509" i="6"/>
  <c r="O509" i="6"/>
  <c r="G509" i="6"/>
  <c r="I509" i="43"/>
  <c r="M509" i="43"/>
  <c r="Q509" i="43"/>
  <c r="U509" i="43"/>
  <c r="Y509" i="43"/>
  <c r="AC509" i="43"/>
  <c r="AD509" i="6"/>
  <c r="Z509" i="6"/>
  <c r="V509" i="6"/>
  <c r="R509" i="6"/>
  <c r="N509" i="6"/>
  <c r="J509" i="6"/>
  <c r="F509" i="6"/>
  <c r="F509" i="43"/>
  <c r="J509" i="43"/>
  <c r="N509" i="43"/>
  <c r="R509" i="43"/>
  <c r="V509" i="43"/>
  <c r="Z509" i="43"/>
  <c r="B198" i="6"/>
  <c r="B20" i="15"/>
  <c r="B20" i="42"/>
  <c r="B198" i="43"/>
  <c r="D471" i="6"/>
  <c r="T102" i="15"/>
  <c r="T101" i="15"/>
  <c r="A347" i="43"/>
  <c r="A366" i="43"/>
  <c r="A385" i="43"/>
  <c r="A404" i="43"/>
  <c r="A423" i="43"/>
  <c r="A245" i="43"/>
  <c r="A264" i="43"/>
  <c r="A283" i="43"/>
  <c r="A225" i="43"/>
  <c r="A205" i="43"/>
  <c r="A351" i="43"/>
  <c r="A370" i="43"/>
  <c r="A389" i="43"/>
  <c r="A408" i="43"/>
  <c r="A427" i="43"/>
  <c r="A249" i="43"/>
  <c r="A268" i="43"/>
  <c r="A287" i="43"/>
  <c r="A229" i="43"/>
  <c r="A209" i="43"/>
  <c r="A355" i="43"/>
  <c r="A374" i="43"/>
  <c r="A393" i="43"/>
  <c r="A412" i="43"/>
  <c r="A431" i="43"/>
  <c r="A253" i="43"/>
  <c r="A272" i="43"/>
  <c r="A291" i="43"/>
  <c r="A233" i="43"/>
  <c r="A213" i="43"/>
  <c r="A359" i="43"/>
  <c r="A378" i="43"/>
  <c r="A397" i="43"/>
  <c r="A416" i="43"/>
  <c r="A435" i="43"/>
  <c r="A257" i="43"/>
  <c r="A276" i="43"/>
  <c r="A295" i="43"/>
  <c r="A237" i="43"/>
  <c r="A217" i="43"/>
  <c r="L64" i="4"/>
  <c r="X102" i="15"/>
  <c r="X101" i="15"/>
  <c r="E15" i="42"/>
  <c r="E17" i="42"/>
  <c r="A345" i="43"/>
  <c r="A364" i="43"/>
  <c r="A383" i="43"/>
  <c r="A402" i="43"/>
  <c r="A421" i="43"/>
  <c r="A243" i="43"/>
  <c r="A262" i="43"/>
  <c r="A281" i="43"/>
  <c r="A223" i="43"/>
  <c r="A349" i="43"/>
  <c r="A368" i="43"/>
  <c r="A387" i="43"/>
  <c r="A406" i="43"/>
  <c r="A425" i="43"/>
  <c r="A247" i="43"/>
  <c r="A266" i="43"/>
  <c r="A285" i="43"/>
  <c r="A227" i="43"/>
  <c r="A353" i="43"/>
  <c r="A372" i="43"/>
  <c r="A391" i="43"/>
  <c r="A410" i="43"/>
  <c r="A429" i="43"/>
  <c r="A251" i="43"/>
  <c r="A270" i="43"/>
  <c r="A289" i="43"/>
  <c r="A231" i="43"/>
  <c r="A357" i="43"/>
  <c r="A376" i="43"/>
  <c r="A395" i="43"/>
  <c r="A414" i="43"/>
  <c r="A433" i="43"/>
  <c r="A255" i="43"/>
  <c r="A274" i="43"/>
  <c r="A293" i="43"/>
  <c r="A235" i="43"/>
  <c r="AJ102" i="15"/>
  <c r="AJ101" i="15"/>
  <c r="H102" i="15"/>
  <c r="H101" i="15"/>
  <c r="D471" i="43"/>
  <c r="AB102" i="15"/>
  <c r="AB101" i="15"/>
  <c r="P102" i="15"/>
  <c r="P101" i="15"/>
  <c r="E65" i="15"/>
  <c r="B37" i="43"/>
  <c r="AF102" i="15"/>
  <c r="AF101" i="15"/>
  <c r="L102" i="15"/>
  <c r="L101" i="15"/>
  <c r="B38" i="43"/>
  <c r="F77" i="15"/>
  <c r="AB44" i="15"/>
  <c r="AB60" i="42"/>
  <c r="AB64" i="42"/>
  <c r="AB82" i="42"/>
  <c r="AE64" i="42"/>
  <c r="AE82" i="42"/>
  <c r="AI44" i="15"/>
  <c r="AI60" i="42"/>
  <c r="AI64" i="42"/>
  <c r="AI82" i="42"/>
  <c r="A228" i="6"/>
  <c r="A208" i="6"/>
  <c r="A350" i="6"/>
  <c r="A369" i="6"/>
  <c r="A388" i="6"/>
  <c r="A407" i="6"/>
  <c r="A426" i="6"/>
  <c r="A248" i="6"/>
  <c r="A267" i="6"/>
  <c r="A286" i="6"/>
  <c r="A236" i="6"/>
  <c r="A216" i="6"/>
  <c r="A358" i="6"/>
  <c r="A377" i="6"/>
  <c r="A396" i="6"/>
  <c r="A415" i="6"/>
  <c r="A434" i="6"/>
  <c r="A256" i="6"/>
  <c r="A275" i="6"/>
  <c r="A294" i="6"/>
  <c r="A232" i="6"/>
  <c r="A212" i="6"/>
  <c r="A354" i="6"/>
  <c r="A373" i="6"/>
  <c r="A392" i="6"/>
  <c r="A411" i="6"/>
  <c r="A430" i="6"/>
  <c r="A252" i="6"/>
  <c r="A271" i="6"/>
  <c r="A290" i="6"/>
  <c r="B37" i="6"/>
  <c r="B21" i="15"/>
  <c r="B21" i="42"/>
  <c r="O44" i="15"/>
  <c r="O60" i="42"/>
  <c r="H44" i="15"/>
  <c r="H60" i="42"/>
  <c r="V44" i="15"/>
  <c r="V60" i="42"/>
  <c r="G44" i="15"/>
  <c r="G60" i="42"/>
  <c r="F44" i="15"/>
  <c r="F60" i="42"/>
  <c r="AJ44" i="15"/>
  <c r="AJ60" i="42"/>
  <c r="L44" i="15"/>
  <c r="L60" i="42"/>
  <c r="AG44" i="15"/>
  <c r="AG60" i="42"/>
  <c r="S44" i="15"/>
  <c r="S60" i="42"/>
  <c r="P44" i="15"/>
  <c r="P60" i="42"/>
  <c r="K78" i="15"/>
  <c r="M64" i="4"/>
  <c r="N44" i="15"/>
  <c r="N60" i="42"/>
  <c r="Q44" i="15"/>
  <c r="Q60" i="42"/>
  <c r="AF44" i="15"/>
  <c r="AF60" i="42"/>
  <c r="AH44" i="15"/>
  <c r="AH60" i="42"/>
  <c r="AC44" i="15"/>
  <c r="AC60" i="42"/>
  <c r="R44" i="15"/>
  <c r="R60" i="42"/>
  <c r="J44" i="15"/>
  <c r="J60" i="42"/>
  <c r="C38" i="43"/>
  <c r="C22" i="15"/>
  <c r="C20" i="42"/>
  <c r="C38" i="6"/>
  <c r="C22" i="42"/>
  <c r="C20" i="15"/>
  <c r="M44" i="15"/>
  <c r="M60" i="42"/>
  <c r="X44" i="15"/>
  <c r="X60" i="42"/>
  <c r="E44" i="15"/>
  <c r="E60" i="42"/>
  <c r="AD44" i="15"/>
  <c r="AD60" i="42"/>
  <c r="W44" i="15"/>
  <c r="W60" i="42"/>
  <c r="Y44" i="15"/>
  <c r="Y60" i="42"/>
  <c r="E1" i="42"/>
  <c r="K44" i="15"/>
  <c r="K60" i="42"/>
  <c r="I44" i="15"/>
  <c r="I60" i="42"/>
  <c r="Z44" i="15"/>
  <c r="Z60" i="42"/>
  <c r="AA44" i="15"/>
  <c r="AA60" i="42"/>
  <c r="U44" i="15"/>
  <c r="U60" i="42"/>
  <c r="T44" i="15"/>
  <c r="T60" i="42"/>
  <c r="AB65" i="42"/>
  <c r="AB88" i="42"/>
  <c r="AB66" i="42"/>
  <c r="AB70" i="42"/>
  <c r="J78" i="15"/>
  <c r="AI65" i="42"/>
  <c r="AI88" i="42"/>
  <c r="AI66" i="42"/>
  <c r="AI70" i="42"/>
  <c r="AE65" i="42"/>
  <c r="AE88" i="42"/>
  <c r="AE66" i="42"/>
  <c r="AE70" i="42"/>
  <c r="AE76" i="42"/>
  <c r="H77" i="15"/>
  <c r="AI76" i="42"/>
  <c r="AB76" i="42"/>
  <c r="E12" i="43"/>
  <c r="E11" i="43"/>
  <c r="E10" i="43"/>
  <c r="E9" i="43"/>
  <c r="E8" i="43"/>
  <c r="AA64" i="42"/>
  <c r="I64" i="42"/>
  <c r="I82" i="42"/>
  <c r="Y64" i="42"/>
  <c r="Y82" i="42"/>
  <c r="AC64" i="42"/>
  <c r="AC82" i="42"/>
  <c r="P64" i="42"/>
  <c r="P82" i="42"/>
  <c r="AJ64" i="42"/>
  <c r="AJ82" i="42"/>
  <c r="H64" i="42"/>
  <c r="E38" i="43"/>
  <c r="E3" i="43"/>
  <c r="U64" i="42"/>
  <c r="E64" i="42"/>
  <c r="M64" i="42"/>
  <c r="R64" i="42"/>
  <c r="R82" i="42"/>
  <c r="L64" i="42"/>
  <c r="L82" i="42"/>
  <c r="V64" i="42"/>
  <c r="T64" i="42"/>
  <c r="T82" i="42"/>
  <c r="E31" i="42"/>
  <c r="E4" i="42"/>
  <c r="E12" i="6"/>
  <c r="E10" i="6"/>
  <c r="E11" i="6"/>
  <c r="E9" i="6"/>
  <c r="E8" i="6"/>
  <c r="F28" i="4"/>
  <c r="F97" i="4"/>
  <c r="C4" i="32"/>
  <c r="F117" i="4"/>
  <c r="AD64" i="42"/>
  <c r="AD82" i="42"/>
  <c r="X64" i="42"/>
  <c r="X82" i="42"/>
  <c r="J64" i="42"/>
  <c r="AF64" i="42"/>
  <c r="AF82" i="42"/>
  <c r="N64" i="42"/>
  <c r="N82" i="42"/>
  <c r="AG64" i="42"/>
  <c r="AG82" i="42"/>
  <c r="G64" i="42"/>
  <c r="Z64" i="42"/>
  <c r="Z82" i="42"/>
  <c r="K64" i="42"/>
  <c r="K82" i="42"/>
  <c r="E38" i="6"/>
  <c r="E2" i="42"/>
  <c r="E3" i="6"/>
  <c r="W64" i="42"/>
  <c r="W82" i="42"/>
  <c r="AH64" i="42"/>
  <c r="AH82" i="42"/>
  <c r="Q64" i="42"/>
  <c r="Q82" i="42"/>
  <c r="N64" i="4"/>
  <c r="S64" i="42"/>
  <c r="F64" i="42"/>
  <c r="F82" i="42"/>
  <c r="O64" i="42"/>
  <c r="I77" i="15"/>
  <c r="O66" i="42"/>
  <c r="O70" i="42"/>
  <c r="O65" i="42"/>
  <c r="O88" i="42"/>
  <c r="S65" i="42"/>
  <c r="S88" i="42"/>
  <c r="S66" i="42"/>
  <c r="S70" i="42"/>
  <c r="G66" i="42"/>
  <c r="G70" i="42"/>
  <c r="G65" i="42"/>
  <c r="G88" i="42"/>
  <c r="J66" i="42"/>
  <c r="J70" i="42"/>
  <c r="J65" i="42"/>
  <c r="J88" i="42"/>
  <c r="E63" i="15"/>
  <c r="E325" i="6"/>
  <c r="E83" i="42"/>
  <c r="E513" i="6"/>
  <c r="E515" i="6"/>
  <c r="E65" i="42"/>
  <c r="E88" i="42"/>
  <c r="E89" i="42"/>
  <c r="E90" i="42"/>
  <c r="E66" i="42"/>
  <c r="E70" i="42"/>
  <c r="S82" i="42"/>
  <c r="E304" i="6"/>
  <c r="E7" i="42"/>
  <c r="E7" i="15"/>
  <c r="I65" i="42"/>
  <c r="I88" i="42"/>
  <c r="I66" i="42"/>
  <c r="I70" i="42"/>
  <c r="W65" i="42"/>
  <c r="W88" i="42"/>
  <c r="W66" i="42"/>
  <c r="W70" i="42"/>
  <c r="E20" i="42"/>
  <c r="E28" i="42"/>
  <c r="E22" i="42"/>
  <c r="E22" i="15"/>
  <c r="E20" i="15"/>
  <c r="F1" i="42"/>
  <c r="N65" i="42"/>
  <c r="N88" i="42"/>
  <c r="N66" i="42"/>
  <c r="N70" i="42"/>
  <c r="AD66" i="42"/>
  <c r="AD70" i="42"/>
  <c r="AD65" i="42"/>
  <c r="AD88" i="42"/>
  <c r="C12" i="32"/>
  <c r="E9" i="42"/>
  <c r="E9" i="15"/>
  <c r="E43" i="42"/>
  <c r="E77" i="42"/>
  <c r="P66" i="42"/>
  <c r="P70" i="42"/>
  <c r="P65" i="42"/>
  <c r="P88" i="42"/>
  <c r="Y66" i="42"/>
  <c r="Y70" i="42"/>
  <c r="Y65" i="42"/>
  <c r="Y88" i="42"/>
  <c r="E304" i="43"/>
  <c r="E305" i="43"/>
  <c r="E325" i="43"/>
  <c r="E513" i="43"/>
  <c r="E515" i="43"/>
  <c r="L78" i="15"/>
  <c r="E10" i="42"/>
  <c r="E10" i="15"/>
  <c r="E115" i="15"/>
  <c r="V65" i="42"/>
  <c r="V88" i="42"/>
  <c r="V66" i="42"/>
  <c r="V70" i="42"/>
  <c r="M65" i="42"/>
  <c r="M88" i="42"/>
  <c r="M66" i="42"/>
  <c r="M70" i="42"/>
  <c r="U66" i="42"/>
  <c r="U70" i="42"/>
  <c r="U65" i="42"/>
  <c r="U88" i="42"/>
  <c r="H66" i="42"/>
  <c r="H70" i="42"/>
  <c r="H65" i="42"/>
  <c r="H88" i="42"/>
  <c r="AA65" i="42"/>
  <c r="AA88" i="42"/>
  <c r="AA66" i="42"/>
  <c r="AA70" i="42"/>
  <c r="E3" i="42"/>
  <c r="E3" i="15"/>
  <c r="E455" i="6"/>
  <c r="E484" i="6"/>
  <c r="K66" i="42"/>
  <c r="K70" i="42"/>
  <c r="K65" i="42"/>
  <c r="K88" i="42"/>
  <c r="Z65" i="42"/>
  <c r="Z88" i="42"/>
  <c r="Z66" i="42"/>
  <c r="Z70" i="42"/>
  <c r="AG66" i="42"/>
  <c r="AG70" i="42"/>
  <c r="AG65" i="42"/>
  <c r="AG88" i="42"/>
  <c r="AF65" i="42"/>
  <c r="AF88" i="42"/>
  <c r="AF66" i="42"/>
  <c r="AF70" i="42"/>
  <c r="E71" i="42"/>
  <c r="E37" i="42"/>
  <c r="T66" i="42"/>
  <c r="T70" i="42"/>
  <c r="T65" i="42"/>
  <c r="T88" i="42"/>
  <c r="R65" i="42"/>
  <c r="R88" i="42"/>
  <c r="R66" i="42"/>
  <c r="R70" i="42"/>
  <c r="E484" i="43"/>
  <c r="E455" i="43"/>
  <c r="AH66" i="42"/>
  <c r="AH70" i="42"/>
  <c r="AH65" i="42"/>
  <c r="AH88" i="42"/>
  <c r="O82" i="42"/>
  <c r="F65" i="42"/>
  <c r="F88" i="42"/>
  <c r="F66" i="42"/>
  <c r="F70" i="42"/>
  <c r="M78" i="15"/>
  <c r="O64" i="4"/>
  <c r="Q66" i="42"/>
  <c r="Q70" i="42"/>
  <c r="Q65" i="42"/>
  <c r="Q88" i="42"/>
  <c r="E135" i="6"/>
  <c r="E139" i="6"/>
  <c r="E143" i="6"/>
  <c r="E137" i="6"/>
  <c r="E141" i="6"/>
  <c r="E138" i="6"/>
  <c r="E140" i="6"/>
  <c r="E142" i="6"/>
  <c r="E144" i="6"/>
  <c r="G82" i="42"/>
  <c r="J82" i="42"/>
  <c r="X66" i="42"/>
  <c r="X70" i="42"/>
  <c r="X65" i="42"/>
  <c r="X88" i="42"/>
  <c r="E8" i="42"/>
  <c r="E8" i="15"/>
  <c r="E11" i="15"/>
  <c r="E11" i="42"/>
  <c r="V82" i="42"/>
  <c r="L66" i="42"/>
  <c r="L70" i="42"/>
  <c r="L65" i="42"/>
  <c r="L88" i="42"/>
  <c r="M82" i="42"/>
  <c r="E82" i="42"/>
  <c r="E84" i="42"/>
  <c r="U82" i="42"/>
  <c r="E139" i="43"/>
  <c r="E135" i="43"/>
  <c r="E137" i="43"/>
  <c r="E142" i="43"/>
  <c r="E138" i="43"/>
  <c r="E143" i="43"/>
  <c r="E144" i="43"/>
  <c r="E141" i="43"/>
  <c r="E140" i="43"/>
  <c r="H82" i="42"/>
  <c r="AJ65" i="42"/>
  <c r="AJ88" i="42"/>
  <c r="AJ66" i="42"/>
  <c r="AJ70" i="42"/>
  <c r="AC66" i="42"/>
  <c r="AC70" i="42"/>
  <c r="AC65" i="42"/>
  <c r="AC88" i="42"/>
  <c r="AA82" i="42"/>
  <c r="J77" i="15"/>
  <c r="AC76" i="42"/>
  <c r="AJ76" i="42"/>
  <c r="E36" i="42"/>
  <c r="T76" i="42"/>
  <c r="X76" i="42"/>
  <c r="F76" i="42"/>
  <c r="R76" i="42"/>
  <c r="AG76" i="42"/>
  <c r="K76" i="42"/>
  <c r="E48" i="42"/>
  <c r="M76" i="42"/>
  <c r="F38" i="43"/>
  <c r="F3" i="43"/>
  <c r="AD76" i="42"/>
  <c r="I76" i="42"/>
  <c r="E67" i="15"/>
  <c r="P64" i="4"/>
  <c r="N78" i="15"/>
  <c r="AH76" i="42"/>
  <c r="L76" i="42"/>
  <c r="Q76" i="42"/>
  <c r="AF76" i="42"/>
  <c r="Z76" i="42"/>
  <c r="F9" i="43"/>
  <c r="F15" i="43"/>
  <c r="F12" i="43"/>
  <c r="F18" i="43"/>
  <c r="F10" i="43"/>
  <c r="F16" i="43"/>
  <c r="F11" i="43"/>
  <c r="F17" i="43"/>
  <c r="F9" i="6"/>
  <c r="F31" i="42"/>
  <c r="F4" i="42"/>
  <c r="F11" i="6"/>
  <c r="D4" i="32"/>
  <c r="F12" i="6"/>
  <c r="G117" i="4"/>
  <c r="F10" i="6"/>
  <c r="G97" i="4"/>
  <c r="G28" i="4"/>
  <c r="G76" i="42"/>
  <c r="O76" i="42"/>
  <c r="AA76" i="42"/>
  <c r="H76" i="42"/>
  <c r="N76" i="42"/>
  <c r="F38" i="6"/>
  <c r="F2" i="42"/>
  <c r="F3" i="6"/>
  <c r="W76" i="42"/>
  <c r="J76" i="42"/>
  <c r="S76" i="42"/>
  <c r="U76" i="42"/>
  <c r="V76" i="42"/>
  <c r="Y76" i="42"/>
  <c r="P76" i="42"/>
  <c r="E76" i="42"/>
  <c r="E78" i="42"/>
  <c r="E72" i="42"/>
  <c r="K77" i="15"/>
  <c r="F15" i="6"/>
  <c r="F140" i="6"/>
  <c r="F8" i="15"/>
  <c r="F58" i="15"/>
  <c r="F8" i="42"/>
  <c r="F143" i="6"/>
  <c r="F325" i="6"/>
  <c r="F83" i="42"/>
  <c r="F84" i="42"/>
  <c r="F77" i="42"/>
  <c r="F43" i="42"/>
  <c r="Q64" i="4"/>
  <c r="F3" i="42"/>
  <c r="F3" i="15"/>
  <c r="F22" i="15"/>
  <c r="F20" i="15"/>
  <c r="F71" i="42"/>
  <c r="F72" i="42"/>
  <c r="F37" i="42"/>
  <c r="F9" i="42"/>
  <c r="F9" i="15"/>
  <c r="F16" i="6"/>
  <c r="E12" i="32"/>
  <c r="F7" i="42"/>
  <c r="F7" i="15"/>
  <c r="F304" i="43"/>
  <c r="F305" i="43"/>
  <c r="F325" i="43"/>
  <c r="E38" i="42"/>
  <c r="E42" i="42"/>
  <c r="E44" i="42"/>
  <c r="E93" i="42"/>
  <c r="F304" i="6"/>
  <c r="F89" i="42"/>
  <c r="F90" i="42"/>
  <c r="F11" i="42"/>
  <c r="F11" i="15"/>
  <c r="F18" i="6"/>
  <c r="F20" i="42"/>
  <c r="F22" i="42"/>
  <c r="G1" i="42"/>
  <c r="F17" i="6"/>
  <c r="F10" i="15"/>
  <c r="F10" i="42"/>
  <c r="F115" i="15"/>
  <c r="E100" i="15"/>
  <c r="E106" i="15"/>
  <c r="E89" i="15"/>
  <c r="E94" i="15"/>
  <c r="F139" i="43"/>
  <c r="F144" i="43"/>
  <c r="F142" i="43"/>
  <c r="F138" i="43"/>
  <c r="F141" i="43"/>
  <c r="F140" i="43"/>
  <c r="F143" i="43"/>
  <c r="F137" i="43"/>
  <c r="F78" i="42"/>
  <c r="L77" i="15"/>
  <c r="F141" i="6"/>
  <c r="G38" i="43"/>
  <c r="G3" i="43"/>
  <c r="E98" i="42"/>
  <c r="F13" i="42"/>
  <c r="F13" i="15"/>
  <c r="R64" i="4"/>
  <c r="P78" i="15"/>
  <c r="F75" i="15"/>
  <c r="F70" i="15"/>
  <c r="F65" i="15"/>
  <c r="G9" i="43"/>
  <c r="G15" i="43"/>
  <c r="G12" i="43"/>
  <c r="G18" i="43"/>
  <c r="G11" i="43"/>
  <c r="G17" i="43"/>
  <c r="G10" i="43"/>
  <c r="G16" i="43"/>
  <c r="F15" i="42"/>
  <c r="F15" i="15"/>
  <c r="F93" i="42"/>
  <c r="F98" i="42"/>
  <c r="O78" i="15"/>
  <c r="F63" i="15"/>
  <c r="F138" i="6"/>
  <c r="G9" i="6"/>
  <c r="G15" i="6"/>
  <c r="G31" i="42"/>
  <c r="G4" i="42"/>
  <c r="G10" i="6"/>
  <c r="G16" i="6"/>
  <c r="G11" i="6"/>
  <c r="H28" i="4"/>
  <c r="H117" i="4"/>
  <c r="H97" i="4"/>
  <c r="G12" i="6"/>
  <c r="E4" i="32"/>
  <c r="E127" i="43"/>
  <c r="E114" i="15"/>
  <c r="E116" i="15"/>
  <c r="E127" i="6"/>
  <c r="G18" i="6"/>
  <c r="F17" i="42"/>
  <c r="F17" i="15"/>
  <c r="F14" i="42"/>
  <c r="F104" i="42"/>
  <c r="F14" i="15"/>
  <c r="F144" i="6"/>
  <c r="F139" i="6"/>
  <c r="G17" i="6"/>
  <c r="F16" i="42"/>
  <c r="F16" i="15"/>
  <c r="G38" i="6"/>
  <c r="G2" i="42"/>
  <c r="G3" i="6"/>
  <c r="F137" i="6"/>
  <c r="F142" i="6"/>
  <c r="M77" i="15"/>
  <c r="G14" i="42"/>
  <c r="G104" i="42"/>
  <c r="G14" i="15"/>
  <c r="G22" i="15"/>
  <c r="G20" i="15"/>
  <c r="G17" i="42"/>
  <c r="G17" i="15"/>
  <c r="G11" i="42"/>
  <c r="G11" i="15"/>
  <c r="G7" i="42"/>
  <c r="G7" i="15"/>
  <c r="G15" i="42"/>
  <c r="G15" i="15"/>
  <c r="G305" i="43"/>
  <c r="G304" i="43"/>
  <c r="G3" i="42"/>
  <c r="G3" i="15"/>
  <c r="H1" i="42"/>
  <c r="G16" i="42"/>
  <c r="G16" i="15"/>
  <c r="E129" i="6"/>
  <c r="E130" i="6"/>
  <c r="G83" i="42"/>
  <c r="G84" i="42"/>
  <c r="G325" i="6"/>
  <c r="G10" i="42"/>
  <c r="G10" i="15"/>
  <c r="G325" i="43"/>
  <c r="F67" i="15"/>
  <c r="S64" i="4"/>
  <c r="G20" i="42"/>
  <c r="G22" i="42"/>
  <c r="G304" i="6"/>
  <c r="G89" i="42"/>
  <c r="G90" i="42"/>
  <c r="G8" i="15"/>
  <c r="G58" i="15"/>
  <c r="G8" i="42"/>
  <c r="G139" i="43"/>
  <c r="G140" i="43"/>
  <c r="G143" i="43"/>
  <c r="G141" i="43"/>
  <c r="G144" i="43"/>
  <c r="G142" i="43"/>
  <c r="G138" i="43"/>
  <c r="G137" i="43"/>
  <c r="G141" i="6"/>
  <c r="G143" i="6"/>
  <c r="G144" i="6"/>
  <c r="G140" i="6"/>
  <c r="G142" i="6"/>
  <c r="E129" i="43"/>
  <c r="E130" i="43"/>
  <c r="G71" i="42"/>
  <c r="G72" i="42"/>
  <c r="G37" i="42"/>
  <c r="G12" i="32"/>
  <c r="G9" i="42"/>
  <c r="G9" i="15"/>
  <c r="G43" i="42"/>
  <c r="G77" i="42"/>
  <c r="G78" i="42"/>
  <c r="G115" i="15"/>
  <c r="F135" i="43"/>
  <c r="F135" i="6"/>
  <c r="N77" i="15"/>
  <c r="G139" i="6"/>
  <c r="E331" i="43"/>
  <c r="E445" i="43"/>
  <c r="H38" i="43"/>
  <c r="H3" i="43"/>
  <c r="F100" i="15"/>
  <c r="F106" i="15"/>
  <c r="F89" i="15"/>
  <c r="F68" i="15"/>
  <c r="E307" i="6"/>
  <c r="H9" i="6"/>
  <c r="H31" i="42"/>
  <c r="H4" i="42"/>
  <c r="H12" i="6"/>
  <c r="F4" i="32"/>
  <c r="H10" i="6"/>
  <c r="H11" i="6"/>
  <c r="I28" i="4"/>
  <c r="I97" i="4"/>
  <c r="I117" i="4"/>
  <c r="H9" i="43"/>
  <c r="H15" i="43"/>
  <c r="H12" i="43"/>
  <c r="H18" i="43"/>
  <c r="H11" i="43"/>
  <c r="H17" i="43"/>
  <c r="H10" i="43"/>
  <c r="H16" i="43"/>
  <c r="E331" i="6"/>
  <c r="E445" i="6"/>
  <c r="G13" i="42"/>
  <c r="G13" i="15"/>
  <c r="G93" i="42"/>
  <c r="E307" i="43"/>
  <c r="T64" i="4"/>
  <c r="R78" i="15"/>
  <c r="F36" i="42"/>
  <c r="G75" i="15"/>
  <c r="G70" i="15"/>
  <c r="G65" i="15"/>
  <c r="Q78" i="15"/>
  <c r="G63" i="15"/>
  <c r="H38" i="6"/>
  <c r="H2" i="42"/>
  <c r="H3" i="6"/>
  <c r="O77" i="15"/>
  <c r="H3" i="42"/>
  <c r="H3" i="15"/>
  <c r="H22" i="15"/>
  <c r="H20" i="15"/>
  <c r="H304" i="6"/>
  <c r="H89" i="42"/>
  <c r="H90" i="42"/>
  <c r="H8" i="15"/>
  <c r="H58" i="15"/>
  <c r="H8" i="42"/>
  <c r="H15" i="6"/>
  <c r="H143" i="6"/>
  <c r="F114" i="15"/>
  <c r="F127" i="43"/>
  <c r="F127" i="6"/>
  <c r="H20" i="42"/>
  <c r="H22" i="42"/>
  <c r="I1" i="42"/>
  <c r="F38" i="42"/>
  <c r="F42" i="42"/>
  <c r="F44" i="42"/>
  <c r="S78" i="15"/>
  <c r="U64" i="4"/>
  <c r="H325" i="6"/>
  <c r="H83" i="42"/>
  <c r="H84" i="42"/>
  <c r="H10" i="42"/>
  <c r="H10" i="15"/>
  <c r="H17" i="6"/>
  <c r="H11" i="42"/>
  <c r="H11" i="15"/>
  <c r="H18" i="6"/>
  <c r="H115" i="15"/>
  <c r="G135" i="43"/>
  <c r="G135" i="6"/>
  <c r="H304" i="43"/>
  <c r="H305" i="43"/>
  <c r="H139" i="6"/>
  <c r="H137" i="6"/>
  <c r="H138" i="6"/>
  <c r="G67" i="15"/>
  <c r="G98" i="42"/>
  <c r="H13" i="42"/>
  <c r="H13" i="15"/>
  <c r="H37" i="42"/>
  <c r="H71" i="42"/>
  <c r="H72" i="42"/>
  <c r="H7" i="42"/>
  <c r="H7" i="15"/>
  <c r="H325" i="43"/>
  <c r="H9" i="42"/>
  <c r="H9" i="15"/>
  <c r="H16" i="6"/>
  <c r="H77" i="42"/>
  <c r="H78" i="42"/>
  <c r="H43" i="42"/>
  <c r="F90" i="15"/>
  <c r="F94" i="15"/>
  <c r="H139" i="43"/>
  <c r="H137" i="43"/>
  <c r="H143" i="43"/>
  <c r="H140" i="43"/>
  <c r="H138" i="43"/>
  <c r="H144" i="43"/>
  <c r="H141" i="43"/>
  <c r="H142" i="43"/>
  <c r="P77" i="15"/>
  <c r="H144" i="6"/>
  <c r="H141" i="6"/>
  <c r="H142" i="6"/>
  <c r="H140" i="6"/>
  <c r="H16" i="42"/>
  <c r="H16" i="15"/>
  <c r="I9" i="6"/>
  <c r="I31" i="42"/>
  <c r="I4" i="42"/>
  <c r="I12" i="6"/>
  <c r="G4" i="32"/>
  <c r="I10" i="6"/>
  <c r="I11" i="6"/>
  <c r="I17" i="6"/>
  <c r="J28" i="4"/>
  <c r="J117" i="4"/>
  <c r="J97" i="4"/>
  <c r="F129" i="6"/>
  <c r="F130" i="6"/>
  <c r="H75" i="15"/>
  <c r="H70" i="15"/>
  <c r="H65" i="15"/>
  <c r="H93" i="42"/>
  <c r="G36" i="42"/>
  <c r="H17" i="15"/>
  <c r="H17" i="42"/>
  <c r="I9" i="43"/>
  <c r="I15" i="43"/>
  <c r="I12" i="43"/>
  <c r="I18" i="43"/>
  <c r="I11" i="43"/>
  <c r="I17" i="43"/>
  <c r="I10" i="43"/>
  <c r="I16" i="43"/>
  <c r="F129" i="43"/>
  <c r="F130" i="43"/>
  <c r="G100" i="15"/>
  <c r="G106" i="15"/>
  <c r="G68" i="15"/>
  <c r="G89" i="15"/>
  <c r="I2" i="42"/>
  <c r="I38" i="6"/>
  <c r="I3" i="6"/>
  <c r="I16" i="6"/>
  <c r="H15" i="42"/>
  <c r="H15" i="15"/>
  <c r="H63" i="15"/>
  <c r="V64" i="4"/>
  <c r="T78" i="15"/>
  <c r="I38" i="43"/>
  <c r="I3" i="43"/>
  <c r="H14" i="42"/>
  <c r="H104" i="42"/>
  <c r="I15" i="6"/>
  <c r="H14" i="15"/>
  <c r="Q77" i="15"/>
  <c r="H67" i="15"/>
  <c r="H89" i="15"/>
  <c r="I14" i="42"/>
  <c r="I104" i="42"/>
  <c r="I14" i="15"/>
  <c r="I139" i="43"/>
  <c r="I140" i="43"/>
  <c r="I142" i="43"/>
  <c r="I144" i="43"/>
  <c r="I141" i="43"/>
  <c r="I143" i="43"/>
  <c r="I138" i="43"/>
  <c r="I137" i="43"/>
  <c r="U78" i="15"/>
  <c r="W64" i="4"/>
  <c r="J1" i="42"/>
  <c r="F307" i="43"/>
  <c r="I305" i="43"/>
  <c r="I304" i="43"/>
  <c r="H98" i="42"/>
  <c r="I83" i="42"/>
  <c r="I84" i="42"/>
  <c r="I325" i="6"/>
  <c r="I11" i="42"/>
  <c r="I11" i="15"/>
  <c r="I8" i="15"/>
  <c r="I58" i="15"/>
  <c r="I63" i="15"/>
  <c r="I8" i="42"/>
  <c r="I16" i="42"/>
  <c r="I16" i="15"/>
  <c r="I141" i="6"/>
  <c r="I143" i="6"/>
  <c r="I140" i="6"/>
  <c r="I142" i="6"/>
  <c r="I144" i="6"/>
  <c r="G127" i="43"/>
  <c r="G114" i="15"/>
  <c r="G127" i="6"/>
  <c r="F331" i="43"/>
  <c r="F445" i="43"/>
  <c r="I10" i="42"/>
  <c r="I10" i="15"/>
  <c r="I77" i="42"/>
  <c r="I78" i="42"/>
  <c r="I43" i="42"/>
  <c r="I115" i="15"/>
  <c r="I15" i="42"/>
  <c r="I15" i="15"/>
  <c r="I22" i="42"/>
  <c r="I20" i="42"/>
  <c r="G38" i="42"/>
  <c r="G42" i="42"/>
  <c r="G44" i="42"/>
  <c r="F307" i="6"/>
  <c r="I9" i="42"/>
  <c r="I9" i="15"/>
  <c r="I7" i="15"/>
  <c r="I7" i="42"/>
  <c r="I3" i="42"/>
  <c r="I3" i="15"/>
  <c r="I22" i="15"/>
  <c r="I20" i="15"/>
  <c r="G90" i="15"/>
  <c r="G94" i="15"/>
  <c r="I325" i="43"/>
  <c r="I18" i="6"/>
  <c r="H135" i="43"/>
  <c r="H135" i="6"/>
  <c r="F331" i="6"/>
  <c r="F445" i="6"/>
  <c r="I71" i="42"/>
  <c r="I72" i="42"/>
  <c r="I37" i="42"/>
  <c r="I304" i="6"/>
  <c r="I89" i="42"/>
  <c r="I90" i="42"/>
  <c r="R77" i="15"/>
  <c r="H68" i="15"/>
  <c r="H100" i="15"/>
  <c r="H106" i="15"/>
  <c r="H127" i="6"/>
  <c r="I138" i="6"/>
  <c r="J9" i="43"/>
  <c r="J15" i="43"/>
  <c r="J12" i="43"/>
  <c r="J18" i="43"/>
  <c r="J10" i="43"/>
  <c r="J16" i="43"/>
  <c r="J11" i="43"/>
  <c r="J17" i="43"/>
  <c r="I93" i="42"/>
  <c r="I17" i="42"/>
  <c r="I17" i="15"/>
  <c r="I139" i="6"/>
  <c r="J2" i="42"/>
  <c r="J38" i="6"/>
  <c r="J3" i="6"/>
  <c r="G129" i="43"/>
  <c r="G130" i="43"/>
  <c r="G129" i="6"/>
  <c r="G130" i="6"/>
  <c r="H36" i="42"/>
  <c r="I13" i="42"/>
  <c r="I13" i="15"/>
  <c r="H94" i="15"/>
  <c r="H90" i="15"/>
  <c r="J38" i="43"/>
  <c r="J3" i="43"/>
  <c r="I137" i="6"/>
  <c r="I75" i="15"/>
  <c r="I70" i="15"/>
  <c r="I65" i="15"/>
  <c r="I67" i="15"/>
  <c r="J9" i="6"/>
  <c r="J31" i="42"/>
  <c r="J11" i="6"/>
  <c r="J4" i="42"/>
  <c r="J12" i="6"/>
  <c r="J18" i="6"/>
  <c r="H4" i="32"/>
  <c r="K117" i="4"/>
  <c r="J10" i="6"/>
  <c r="K28" i="4"/>
  <c r="K97" i="4"/>
  <c r="X64" i="4"/>
  <c r="V78" i="15"/>
  <c r="H114" i="15"/>
  <c r="S77" i="15"/>
  <c r="H127" i="43"/>
  <c r="H129" i="43"/>
  <c r="I100" i="15"/>
  <c r="I106" i="15"/>
  <c r="I89" i="15"/>
  <c r="I68" i="15"/>
  <c r="J71" i="42"/>
  <c r="J72" i="42"/>
  <c r="J37" i="42"/>
  <c r="J10" i="42"/>
  <c r="J10" i="15"/>
  <c r="J17" i="6"/>
  <c r="J7" i="42"/>
  <c r="J7" i="15"/>
  <c r="G331" i="43"/>
  <c r="G445" i="43"/>
  <c r="K1" i="42"/>
  <c r="I98" i="42"/>
  <c r="W78" i="15"/>
  <c r="Y64" i="4"/>
  <c r="J304" i="6"/>
  <c r="J89" i="42"/>
  <c r="J90" i="42"/>
  <c r="J11" i="15"/>
  <c r="J11" i="42"/>
  <c r="J77" i="42"/>
  <c r="J78" i="42"/>
  <c r="J43" i="42"/>
  <c r="J20" i="42"/>
  <c r="J22" i="42"/>
  <c r="J9" i="15"/>
  <c r="J9" i="42"/>
  <c r="J16" i="6"/>
  <c r="J115" i="15"/>
  <c r="I135" i="43"/>
  <c r="I135" i="6"/>
  <c r="J139" i="43"/>
  <c r="J143" i="43"/>
  <c r="J142" i="43"/>
  <c r="J144" i="43"/>
  <c r="J141" i="43"/>
  <c r="J140" i="43"/>
  <c r="J137" i="43"/>
  <c r="J138" i="43"/>
  <c r="G307" i="6"/>
  <c r="J3" i="42"/>
  <c r="J3" i="15"/>
  <c r="J22" i="15"/>
  <c r="J20" i="15"/>
  <c r="J17" i="42"/>
  <c r="J17" i="15"/>
  <c r="J304" i="43"/>
  <c r="J305" i="43"/>
  <c r="J83" i="42"/>
  <c r="J84" i="42"/>
  <c r="J325" i="6"/>
  <c r="J8" i="15"/>
  <c r="J58" i="15"/>
  <c r="J8" i="42"/>
  <c r="J15" i="6"/>
  <c r="J144" i="6"/>
  <c r="H129" i="6"/>
  <c r="H130" i="6"/>
  <c r="H307" i="6"/>
  <c r="J139" i="6"/>
  <c r="H38" i="42"/>
  <c r="H42" i="42"/>
  <c r="H44" i="42"/>
  <c r="G331" i="6"/>
  <c r="G445" i="6"/>
  <c r="G307" i="43"/>
  <c r="J325" i="43"/>
  <c r="T77" i="15"/>
  <c r="H130" i="43"/>
  <c r="H307" i="43"/>
  <c r="J75" i="15"/>
  <c r="J70" i="15"/>
  <c r="J65" i="15"/>
  <c r="J15" i="15"/>
  <c r="J15" i="42"/>
  <c r="H331" i="43"/>
  <c r="K38" i="6"/>
  <c r="K2" i="42"/>
  <c r="K3" i="6"/>
  <c r="J140" i="6"/>
  <c r="J143" i="6"/>
  <c r="I90" i="15"/>
  <c r="I94" i="15"/>
  <c r="K38" i="43"/>
  <c r="K3" i="43"/>
  <c r="K9" i="6"/>
  <c r="K31" i="42"/>
  <c r="K4" i="42"/>
  <c r="K10" i="6"/>
  <c r="K16" i="6"/>
  <c r="K11" i="6"/>
  <c r="L28" i="4"/>
  <c r="L117" i="4"/>
  <c r="L97" i="4"/>
  <c r="K12" i="6"/>
  <c r="I4" i="32"/>
  <c r="I114" i="15"/>
  <c r="I127" i="43"/>
  <c r="I127" i="6"/>
  <c r="J13" i="42"/>
  <c r="J13" i="15"/>
  <c r="H331" i="6"/>
  <c r="H445" i="6"/>
  <c r="J63" i="15"/>
  <c r="K9" i="43"/>
  <c r="K15" i="43"/>
  <c r="K12" i="43"/>
  <c r="K18" i="43"/>
  <c r="K11" i="43"/>
  <c r="K17" i="43"/>
  <c r="K10" i="43"/>
  <c r="K16" i="43"/>
  <c r="J14" i="42"/>
  <c r="J104" i="42"/>
  <c r="J14" i="15"/>
  <c r="J138" i="6"/>
  <c r="J142" i="6"/>
  <c r="K17" i="6"/>
  <c r="J16" i="42"/>
  <c r="J16" i="15"/>
  <c r="J93" i="42"/>
  <c r="I36" i="42"/>
  <c r="Z64" i="4"/>
  <c r="X78" i="15"/>
  <c r="J137" i="6"/>
  <c r="J141" i="6"/>
  <c r="U77" i="15"/>
  <c r="H445" i="43"/>
  <c r="J67" i="15"/>
  <c r="J100" i="15"/>
  <c r="J106" i="15"/>
  <c r="K15" i="42"/>
  <c r="K15" i="15"/>
  <c r="J98" i="42"/>
  <c r="K13" i="42"/>
  <c r="K13" i="15"/>
  <c r="I129" i="6"/>
  <c r="I130" i="6"/>
  <c r="K11" i="42"/>
  <c r="K11" i="15"/>
  <c r="K18" i="6"/>
  <c r="K7" i="15"/>
  <c r="K7" i="42"/>
  <c r="K3" i="42"/>
  <c r="K3" i="15"/>
  <c r="L1" i="42"/>
  <c r="J135" i="43"/>
  <c r="J135" i="6"/>
  <c r="Y78" i="15"/>
  <c r="AA64" i="4"/>
  <c r="I38" i="42"/>
  <c r="I42" i="42"/>
  <c r="I44" i="42"/>
  <c r="I129" i="43"/>
  <c r="I130" i="43"/>
  <c r="K83" i="42"/>
  <c r="K84" i="42"/>
  <c r="K325" i="6"/>
  <c r="K10" i="42"/>
  <c r="K10" i="15"/>
  <c r="K20" i="42"/>
  <c r="K22" i="42"/>
  <c r="K305" i="43"/>
  <c r="K304" i="43"/>
  <c r="K325" i="43"/>
  <c r="K304" i="6"/>
  <c r="K89" i="42"/>
  <c r="K90" i="42"/>
  <c r="K8" i="15"/>
  <c r="K58" i="15"/>
  <c r="K63" i="15"/>
  <c r="K8" i="42"/>
  <c r="K139" i="6"/>
  <c r="K138" i="6"/>
  <c r="K137" i="6"/>
  <c r="K16" i="42"/>
  <c r="K16" i="15"/>
  <c r="K15" i="6"/>
  <c r="K144" i="6"/>
  <c r="K71" i="42"/>
  <c r="K72" i="42"/>
  <c r="K37" i="42"/>
  <c r="K9" i="42"/>
  <c r="K9" i="15"/>
  <c r="K43" i="42"/>
  <c r="K77" i="42"/>
  <c r="K78" i="42"/>
  <c r="K115" i="15"/>
  <c r="K139" i="43"/>
  <c r="K140" i="43"/>
  <c r="K141" i="43"/>
  <c r="K142" i="43"/>
  <c r="K144" i="43"/>
  <c r="K143" i="43"/>
  <c r="K137" i="43"/>
  <c r="K138" i="43"/>
  <c r="K22" i="15"/>
  <c r="K20" i="15"/>
  <c r="V77" i="15"/>
  <c r="J89" i="15"/>
  <c r="J94" i="15"/>
  <c r="J68" i="15"/>
  <c r="K140" i="6"/>
  <c r="K141" i="6"/>
  <c r="L38" i="43"/>
  <c r="L3" i="43"/>
  <c r="I331" i="43"/>
  <c r="I445" i="43"/>
  <c r="L38" i="6"/>
  <c r="L2" i="42"/>
  <c r="L3" i="6"/>
  <c r="L9" i="6"/>
  <c r="L31" i="42"/>
  <c r="L4" i="42"/>
  <c r="L12" i="6"/>
  <c r="L10" i="6"/>
  <c r="L11" i="6"/>
  <c r="M28" i="4"/>
  <c r="M97" i="4"/>
  <c r="M117" i="4"/>
  <c r="K93" i="42"/>
  <c r="K98" i="42"/>
  <c r="L9" i="43"/>
  <c r="L15" i="43"/>
  <c r="L12" i="43"/>
  <c r="L18" i="43"/>
  <c r="L11" i="43"/>
  <c r="L17" i="43"/>
  <c r="L10" i="43"/>
  <c r="L16" i="43"/>
  <c r="J127" i="43"/>
  <c r="J114" i="15"/>
  <c r="J127" i="6"/>
  <c r="L15" i="6"/>
  <c r="K14" i="42"/>
  <c r="K104" i="42"/>
  <c r="K14" i="15"/>
  <c r="K143" i="6"/>
  <c r="K75" i="15"/>
  <c r="K70" i="15"/>
  <c r="K65" i="15"/>
  <c r="K67" i="15"/>
  <c r="I307" i="43"/>
  <c r="Z78" i="15"/>
  <c r="D61" i="15"/>
  <c r="L18" i="6"/>
  <c r="K17" i="42"/>
  <c r="K17" i="15"/>
  <c r="I307" i="6"/>
  <c r="K142" i="6"/>
  <c r="J36" i="42"/>
  <c r="I331" i="6"/>
  <c r="I445" i="6"/>
  <c r="J90" i="15"/>
  <c r="K100" i="15"/>
  <c r="K106" i="15"/>
  <c r="K89" i="15"/>
  <c r="K68" i="15"/>
  <c r="L17" i="42"/>
  <c r="L17" i="15"/>
  <c r="K135" i="43"/>
  <c r="K135" i="6"/>
  <c r="L9" i="42"/>
  <c r="L9" i="15"/>
  <c r="L16" i="6"/>
  <c r="L11" i="15"/>
  <c r="L11" i="42"/>
  <c r="L115" i="15"/>
  <c r="L20" i="42"/>
  <c r="L22" i="42"/>
  <c r="L139" i="43"/>
  <c r="L142" i="43"/>
  <c r="L144" i="43"/>
  <c r="L141" i="43"/>
  <c r="L143" i="43"/>
  <c r="L140" i="43"/>
  <c r="L137" i="43"/>
  <c r="L138" i="43"/>
  <c r="L14" i="42"/>
  <c r="L104" i="42"/>
  <c r="L14" i="15"/>
  <c r="J129" i="43"/>
  <c r="J130" i="43"/>
  <c r="L83" i="42"/>
  <c r="L84" i="42"/>
  <c r="L325" i="6"/>
  <c r="L8" i="15"/>
  <c r="L58" i="15"/>
  <c r="L8" i="42"/>
  <c r="L3" i="42"/>
  <c r="L3" i="15"/>
  <c r="M1" i="42"/>
  <c r="L304" i="43"/>
  <c r="L305" i="43"/>
  <c r="J129" i="6"/>
  <c r="J130" i="6"/>
  <c r="L304" i="6"/>
  <c r="L89" i="42"/>
  <c r="L90" i="42"/>
  <c r="L10" i="42"/>
  <c r="L10" i="15"/>
  <c r="L17" i="6"/>
  <c r="L7" i="42"/>
  <c r="L7" i="15"/>
  <c r="L143" i="6"/>
  <c r="L141" i="6"/>
  <c r="L140" i="6"/>
  <c r="L142" i="6"/>
  <c r="L144" i="6"/>
  <c r="L138" i="6"/>
  <c r="J38" i="42"/>
  <c r="J42" i="42"/>
  <c r="J44" i="42"/>
  <c r="L325" i="43"/>
  <c r="L37" i="42"/>
  <c r="L71" i="42"/>
  <c r="L72" i="42"/>
  <c r="L77" i="42"/>
  <c r="L78" i="42"/>
  <c r="L43" i="42"/>
  <c r="L22" i="15"/>
  <c r="L20" i="15"/>
  <c r="W77" i="15"/>
  <c r="X77" i="15"/>
  <c r="L139" i="6"/>
  <c r="L137" i="6"/>
  <c r="J331" i="43"/>
  <c r="J445" i="43"/>
  <c r="K127" i="43"/>
  <c r="K114" i="15"/>
  <c r="K127" i="6"/>
  <c r="M9" i="43"/>
  <c r="M15" i="43"/>
  <c r="M12" i="43"/>
  <c r="M18" i="43"/>
  <c r="M11" i="43"/>
  <c r="M17" i="43"/>
  <c r="M10" i="43"/>
  <c r="M16" i="43"/>
  <c r="M2" i="42"/>
  <c r="M38" i="6"/>
  <c r="M3" i="6"/>
  <c r="L15" i="42"/>
  <c r="L15" i="15"/>
  <c r="K36" i="42"/>
  <c r="M38" i="43"/>
  <c r="M3" i="43"/>
  <c r="L93" i="42"/>
  <c r="L98" i="42"/>
  <c r="L16" i="15"/>
  <c r="L16" i="42"/>
  <c r="J307" i="6"/>
  <c r="M9" i="6"/>
  <c r="M31" i="42"/>
  <c r="M4" i="42"/>
  <c r="M12" i="6"/>
  <c r="M10" i="6"/>
  <c r="M11" i="6"/>
  <c r="N117" i="4"/>
  <c r="N97" i="4"/>
  <c r="N28" i="4"/>
  <c r="L75" i="15"/>
  <c r="L70" i="15"/>
  <c r="L65" i="15"/>
  <c r="L63" i="15"/>
  <c r="L13" i="15"/>
  <c r="L13" i="42"/>
  <c r="J331" i="6"/>
  <c r="J445" i="6"/>
  <c r="J307" i="43"/>
  <c r="K90" i="15"/>
  <c r="K94" i="15"/>
  <c r="Y77" i="15"/>
  <c r="Z77" i="15"/>
  <c r="L67" i="15"/>
  <c r="L68" i="15"/>
  <c r="M10" i="42"/>
  <c r="M10" i="15"/>
  <c r="M7" i="42"/>
  <c r="M7" i="15"/>
  <c r="M325" i="43"/>
  <c r="L135" i="43"/>
  <c r="L135" i="6"/>
  <c r="M9" i="42"/>
  <c r="M9" i="15"/>
  <c r="M3" i="42"/>
  <c r="M3" i="15"/>
  <c r="M22" i="15"/>
  <c r="M20" i="15"/>
  <c r="K129" i="43"/>
  <c r="K130" i="43"/>
  <c r="K307" i="43"/>
  <c r="M83" i="42"/>
  <c r="M84" i="42"/>
  <c r="M325" i="6"/>
  <c r="M11" i="42"/>
  <c r="M11" i="15"/>
  <c r="M18" i="6"/>
  <c r="M8" i="15"/>
  <c r="M58" i="15"/>
  <c r="M8" i="42"/>
  <c r="M15" i="6"/>
  <c r="M141" i="6"/>
  <c r="M139" i="43"/>
  <c r="M144" i="43"/>
  <c r="M141" i="43"/>
  <c r="M140" i="43"/>
  <c r="M142" i="43"/>
  <c r="M143" i="43"/>
  <c r="M137" i="43"/>
  <c r="M138" i="43"/>
  <c r="M16" i="6"/>
  <c r="N1" i="42"/>
  <c r="M17" i="6"/>
  <c r="M22" i="42"/>
  <c r="M20" i="42"/>
  <c r="M305" i="43"/>
  <c r="M304" i="43"/>
  <c r="M139" i="6"/>
  <c r="M304" i="6"/>
  <c r="M89" i="42"/>
  <c r="M90" i="42"/>
  <c r="M71" i="42"/>
  <c r="M72" i="42"/>
  <c r="M37" i="42"/>
  <c r="M77" i="42"/>
  <c r="M78" i="42"/>
  <c r="M43" i="42"/>
  <c r="M115" i="15"/>
  <c r="K38" i="42"/>
  <c r="K42" i="42"/>
  <c r="K44" i="42"/>
  <c r="M140" i="6"/>
  <c r="K129" i="6"/>
  <c r="K130" i="6"/>
  <c r="K307" i="6"/>
  <c r="D60" i="15"/>
  <c r="L89" i="15"/>
  <c r="L90" i="15"/>
  <c r="M138" i="6"/>
  <c r="M93" i="42"/>
  <c r="M98" i="42"/>
  <c r="L100" i="15"/>
  <c r="L106" i="15"/>
  <c r="L127" i="43"/>
  <c r="M144" i="6"/>
  <c r="M137" i="6"/>
  <c r="M15" i="42"/>
  <c r="M15" i="15"/>
  <c r="M75" i="15"/>
  <c r="M70" i="15"/>
  <c r="M65" i="15"/>
  <c r="M142" i="6"/>
  <c r="M13" i="42"/>
  <c r="M13" i="15"/>
  <c r="M17" i="42"/>
  <c r="M17" i="15"/>
  <c r="K331" i="43"/>
  <c r="K445" i="43"/>
  <c r="K331" i="6"/>
  <c r="K445" i="6"/>
  <c r="N38" i="43"/>
  <c r="N3" i="43"/>
  <c r="N9" i="6"/>
  <c r="N31" i="42"/>
  <c r="N11" i="6"/>
  <c r="N4" i="42"/>
  <c r="N12" i="6"/>
  <c r="O117" i="4"/>
  <c r="N10" i="6"/>
  <c r="N16" i="6"/>
  <c r="O97" i="4"/>
  <c r="O28" i="4"/>
  <c r="N15" i="6"/>
  <c r="M14" i="42"/>
  <c r="M104" i="42"/>
  <c r="M14" i="15"/>
  <c r="M143" i="6"/>
  <c r="N9" i="43"/>
  <c r="N15" i="43"/>
  <c r="N12" i="43"/>
  <c r="N18" i="43"/>
  <c r="N10" i="43"/>
  <c r="N16" i="43"/>
  <c r="N11" i="43"/>
  <c r="N17" i="43"/>
  <c r="M16" i="42"/>
  <c r="M16" i="15"/>
  <c r="N2" i="42"/>
  <c r="N38" i="6"/>
  <c r="N3" i="6"/>
  <c r="M63" i="15"/>
  <c r="L36" i="42"/>
  <c r="L94" i="15"/>
  <c r="L127" i="6"/>
  <c r="L130" i="6"/>
  <c r="L307" i="6"/>
  <c r="L114" i="15"/>
  <c r="M67" i="15"/>
  <c r="M100" i="15"/>
  <c r="M106" i="15"/>
  <c r="N13" i="42"/>
  <c r="N13" i="15"/>
  <c r="N139" i="6"/>
  <c r="N143" i="6"/>
  <c r="N141" i="6"/>
  <c r="N142" i="6"/>
  <c r="N144" i="6"/>
  <c r="N140" i="6"/>
  <c r="N138" i="6"/>
  <c r="N137" i="6"/>
  <c r="O1" i="42"/>
  <c r="N325" i="43"/>
  <c r="N10" i="15"/>
  <c r="N10" i="42"/>
  <c r="N11" i="42"/>
  <c r="N11" i="15"/>
  <c r="N77" i="42"/>
  <c r="N78" i="42"/>
  <c r="N43" i="42"/>
  <c r="L129" i="43"/>
  <c r="L130" i="43"/>
  <c r="L307" i="43"/>
  <c r="M135" i="43"/>
  <c r="M135" i="6"/>
  <c r="N3" i="42"/>
  <c r="N3" i="15"/>
  <c r="N17" i="6"/>
  <c r="N304" i="6"/>
  <c r="N89" i="42"/>
  <c r="N90" i="42"/>
  <c r="N115" i="15"/>
  <c r="N18" i="6"/>
  <c r="N14" i="42"/>
  <c r="N104" i="42"/>
  <c r="N14" i="15"/>
  <c r="N7" i="42"/>
  <c r="N7" i="15"/>
  <c r="N15" i="42"/>
  <c r="N15" i="15"/>
  <c r="L38" i="42"/>
  <c r="L42" i="42"/>
  <c r="L44" i="42"/>
  <c r="N20" i="42"/>
  <c r="N22" i="42"/>
  <c r="N22" i="15"/>
  <c r="N20" i="15"/>
  <c r="N304" i="43"/>
  <c r="N305" i="43"/>
  <c r="N325" i="6"/>
  <c r="N83" i="42"/>
  <c r="N84" i="42"/>
  <c r="N71" i="42"/>
  <c r="N72" i="42"/>
  <c r="N37" i="42"/>
  <c r="N9" i="15"/>
  <c r="N9" i="42"/>
  <c r="N8" i="15"/>
  <c r="N58" i="15"/>
  <c r="N8" i="42"/>
  <c r="N139" i="43"/>
  <c r="N141" i="43"/>
  <c r="N144" i="43"/>
  <c r="N140" i="43"/>
  <c r="N143" i="43"/>
  <c r="N142" i="43"/>
  <c r="N137" i="43"/>
  <c r="N138" i="43"/>
  <c r="L129" i="6"/>
  <c r="L331" i="6"/>
  <c r="M89" i="15"/>
  <c r="M94" i="15"/>
  <c r="M68" i="15"/>
  <c r="N93" i="42"/>
  <c r="N98" i="42"/>
  <c r="O9" i="43"/>
  <c r="O15" i="43"/>
  <c r="O12" i="43"/>
  <c r="O18" i="43"/>
  <c r="O11" i="43"/>
  <c r="O17" i="43"/>
  <c r="O10" i="43"/>
  <c r="O16" i="43"/>
  <c r="M127" i="43"/>
  <c r="M114" i="15"/>
  <c r="M127" i="6"/>
  <c r="N17" i="42"/>
  <c r="N17" i="15"/>
  <c r="O11" i="6"/>
  <c r="O17" i="6"/>
  <c r="N16" i="42"/>
  <c r="N16" i="15"/>
  <c r="L331" i="43"/>
  <c r="L445" i="43"/>
  <c r="O9" i="6"/>
  <c r="O31" i="42"/>
  <c r="O4" i="42"/>
  <c r="O10" i="6"/>
  <c r="P28" i="4"/>
  <c r="P117" i="4"/>
  <c r="P97" i="4"/>
  <c r="O12" i="6"/>
  <c r="O18" i="6"/>
  <c r="M36" i="42"/>
  <c r="O38" i="6"/>
  <c r="O2" i="42"/>
  <c r="O3" i="6"/>
  <c r="N75" i="15"/>
  <c r="N70" i="15"/>
  <c r="N65" i="15"/>
  <c r="N63" i="15"/>
  <c r="O38" i="43"/>
  <c r="O3" i="43"/>
  <c r="L445" i="6"/>
  <c r="M90" i="15"/>
  <c r="N67" i="15"/>
  <c r="N100" i="15"/>
  <c r="N106" i="15"/>
  <c r="O17" i="42"/>
  <c r="O17" i="15"/>
  <c r="O139" i="43"/>
  <c r="O141" i="43"/>
  <c r="O142" i="43"/>
  <c r="O143" i="43"/>
  <c r="O144" i="43"/>
  <c r="O140" i="43"/>
  <c r="O137" i="43"/>
  <c r="O138" i="43"/>
  <c r="O20" i="42"/>
  <c r="O22" i="42"/>
  <c r="O83" i="42"/>
  <c r="O84" i="42"/>
  <c r="O325" i="6"/>
  <c r="O8" i="15"/>
  <c r="O58" i="15"/>
  <c r="O63" i="15"/>
  <c r="O8" i="42"/>
  <c r="O15" i="6"/>
  <c r="O144" i="6"/>
  <c r="O16" i="42"/>
  <c r="O16" i="15"/>
  <c r="M129" i="6"/>
  <c r="M130" i="6"/>
  <c r="M307" i="6"/>
  <c r="O305" i="43"/>
  <c r="O304" i="43"/>
  <c r="N135" i="43"/>
  <c r="N135" i="6"/>
  <c r="O142" i="6"/>
  <c r="O304" i="6"/>
  <c r="O89" i="42"/>
  <c r="O90" i="42"/>
  <c r="O9" i="42"/>
  <c r="O9" i="15"/>
  <c r="O16" i="6"/>
  <c r="O43" i="42"/>
  <c r="O77" i="42"/>
  <c r="O78" i="42"/>
  <c r="O115" i="15"/>
  <c r="O325" i="43"/>
  <c r="O3" i="42"/>
  <c r="O3" i="15"/>
  <c r="O22" i="15"/>
  <c r="O20" i="15"/>
  <c r="O71" i="42"/>
  <c r="O72" i="42"/>
  <c r="O37" i="42"/>
  <c r="O11" i="42"/>
  <c r="O11" i="15"/>
  <c r="O7" i="42"/>
  <c r="O7" i="15"/>
  <c r="M129" i="43"/>
  <c r="M130" i="43"/>
  <c r="M307" i="43"/>
  <c r="P1" i="42"/>
  <c r="M38" i="42"/>
  <c r="M42" i="42"/>
  <c r="M44" i="42"/>
  <c r="O10" i="42"/>
  <c r="O10" i="15"/>
  <c r="N89" i="15"/>
  <c r="N94" i="15"/>
  <c r="N68" i="15"/>
  <c r="O139" i="6"/>
  <c r="O13" i="42"/>
  <c r="O13" i="15"/>
  <c r="O140" i="6"/>
  <c r="O141" i="6"/>
  <c r="N127" i="43"/>
  <c r="N114" i="15"/>
  <c r="N127" i="6"/>
  <c r="P38" i="6"/>
  <c r="P2" i="42"/>
  <c r="P3" i="6"/>
  <c r="M331" i="43"/>
  <c r="M445" i="43"/>
  <c r="O138" i="6"/>
  <c r="N36" i="42"/>
  <c r="O75" i="15"/>
  <c r="O70" i="15"/>
  <c r="O65" i="15"/>
  <c r="O67" i="15"/>
  <c r="P9" i="43"/>
  <c r="P15" i="43"/>
  <c r="P12" i="43"/>
  <c r="P18" i="43"/>
  <c r="P11" i="43"/>
  <c r="P17" i="43"/>
  <c r="P10" i="43"/>
  <c r="P16" i="43"/>
  <c r="M331" i="6"/>
  <c r="M445" i="6"/>
  <c r="O14" i="42"/>
  <c r="O104" i="42"/>
  <c r="O14" i="15"/>
  <c r="P9" i="6"/>
  <c r="P31" i="42"/>
  <c r="P4" i="42"/>
  <c r="P12" i="6"/>
  <c r="P10" i="6"/>
  <c r="P11" i="6"/>
  <c r="Q28" i="4"/>
  <c r="Q97" i="4"/>
  <c r="Q117" i="4"/>
  <c r="O93" i="42"/>
  <c r="O98" i="42"/>
  <c r="P38" i="43"/>
  <c r="P3" i="43"/>
  <c r="P16" i="6"/>
  <c r="O15" i="42"/>
  <c r="O15" i="15"/>
  <c r="O137" i="6"/>
  <c r="O143" i="6"/>
  <c r="N90" i="15"/>
  <c r="P13" i="42"/>
  <c r="P13" i="15"/>
  <c r="O100" i="15"/>
  <c r="O106" i="15"/>
  <c r="O68" i="15"/>
  <c r="O89" i="15"/>
  <c r="P15" i="42"/>
  <c r="P15" i="15"/>
  <c r="P304" i="6"/>
  <c r="P89" i="42"/>
  <c r="P90" i="42"/>
  <c r="P115" i="15"/>
  <c r="P304" i="43"/>
  <c r="P305" i="43"/>
  <c r="P325" i="43"/>
  <c r="P10" i="42"/>
  <c r="P10" i="15"/>
  <c r="P17" i="6"/>
  <c r="P3" i="42"/>
  <c r="P3" i="15"/>
  <c r="Q1" i="42"/>
  <c r="P325" i="6"/>
  <c r="P83" i="42"/>
  <c r="P84" i="42"/>
  <c r="P77" i="42"/>
  <c r="P78" i="42"/>
  <c r="P43" i="42"/>
  <c r="O135" i="43"/>
  <c r="O135" i="6"/>
  <c r="P20" i="42"/>
  <c r="P22" i="42"/>
  <c r="N129" i="43"/>
  <c r="N130" i="43"/>
  <c r="N307" i="43"/>
  <c r="P11" i="42"/>
  <c r="P11" i="15"/>
  <c r="P18" i="6"/>
  <c r="P22" i="15"/>
  <c r="P20" i="15"/>
  <c r="N129" i="6"/>
  <c r="N130" i="6"/>
  <c r="N307" i="6"/>
  <c r="P37" i="42"/>
  <c r="P71" i="42"/>
  <c r="P72" i="42"/>
  <c r="P7" i="42"/>
  <c r="P7" i="15"/>
  <c r="P139" i="43"/>
  <c r="P141" i="43"/>
  <c r="P140" i="43"/>
  <c r="P143" i="43"/>
  <c r="P144" i="43"/>
  <c r="P142" i="43"/>
  <c r="P138" i="43"/>
  <c r="P137" i="43"/>
  <c r="P9" i="42"/>
  <c r="P9" i="15"/>
  <c r="P8" i="15"/>
  <c r="P58" i="15"/>
  <c r="P8" i="42"/>
  <c r="P15" i="6"/>
  <c r="P143" i="6"/>
  <c r="N38" i="42"/>
  <c r="N42" i="42"/>
  <c r="N44" i="42"/>
  <c r="P139" i="6"/>
  <c r="P141" i="6"/>
  <c r="P140" i="6"/>
  <c r="P142" i="6"/>
  <c r="P138" i="6"/>
  <c r="P137" i="6"/>
  <c r="N331" i="43"/>
  <c r="N445" i="43"/>
  <c r="O36" i="42"/>
  <c r="Q9" i="6"/>
  <c r="Q15" i="6"/>
  <c r="Q31" i="42"/>
  <c r="Q4" i="42"/>
  <c r="Q12" i="6"/>
  <c r="Q10" i="6"/>
  <c r="Q11" i="6"/>
  <c r="R28" i="4"/>
  <c r="R117" i="4"/>
  <c r="R97" i="4"/>
  <c r="Q38" i="43"/>
  <c r="Q3" i="43"/>
  <c r="O127" i="43"/>
  <c r="O114" i="15"/>
  <c r="O127" i="6"/>
  <c r="P144" i="6"/>
  <c r="P75" i="15"/>
  <c r="P70" i="15"/>
  <c r="P65" i="15"/>
  <c r="N331" i="6"/>
  <c r="N445" i="6"/>
  <c r="Q2" i="42"/>
  <c r="Q38" i="6"/>
  <c r="Q3" i="6"/>
  <c r="Q17" i="6"/>
  <c r="P16" i="42"/>
  <c r="P16" i="15"/>
  <c r="Q18" i="6"/>
  <c r="P17" i="15"/>
  <c r="P17" i="42"/>
  <c r="O90" i="15"/>
  <c r="O94" i="15"/>
  <c r="P14" i="42"/>
  <c r="P104" i="42"/>
  <c r="P14" i="15"/>
  <c r="P93" i="42"/>
  <c r="P98" i="42"/>
  <c r="P63" i="15"/>
  <c r="Q9" i="43"/>
  <c r="Q15" i="43"/>
  <c r="Q12" i="43"/>
  <c r="Q18" i="43"/>
  <c r="Q11" i="43"/>
  <c r="Q17" i="43"/>
  <c r="Q10" i="43"/>
  <c r="Q16" i="43"/>
  <c r="P67" i="15"/>
  <c r="P100" i="15"/>
  <c r="P106" i="15"/>
  <c r="Q325" i="43"/>
  <c r="Q305" i="43"/>
  <c r="Q304" i="43"/>
  <c r="Q43" i="42"/>
  <c r="Q77" i="42"/>
  <c r="Q78" i="42"/>
  <c r="Q7" i="15"/>
  <c r="Q7" i="42"/>
  <c r="Q141" i="6"/>
  <c r="Q139" i="6"/>
  <c r="Q143" i="6"/>
  <c r="Q140" i="6"/>
  <c r="Q142" i="6"/>
  <c r="Q144" i="6"/>
  <c r="R1" i="42"/>
  <c r="O129" i="6"/>
  <c r="O130" i="6"/>
  <c r="O307" i="6"/>
  <c r="Q10" i="42"/>
  <c r="Q10" i="15"/>
  <c r="Q115" i="15"/>
  <c r="Q16" i="42"/>
  <c r="Q16" i="15"/>
  <c r="Q22" i="42"/>
  <c r="Q20" i="42"/>
  <c r="Q139" i="43"/>
  <c r="Q144" i="43"/>
  <c r="Q143" i="43"/>
  <c r="Q141" i="43"/>
  <c r="Q140" i="43"/>
  <c r="Q142" i="43"/>
  <c r="Q137" i="43"/>
  <c r="Q138" i="43"/>
  <c r="Q304" i="6"/>
  <c r="Q89" i="42"/>
  <c r="Q90" i="42"/>
  <c r="Q9" i="42"/>
  <c r="Q9" i="15"/>
  <c r="Q16" i="6"/>
  <c r="O38" i="42"/>
  <c r="O42" i="42"/>
  <c r="O44" i="42"/>
  <c r="Q14" i="42"/>
  <c r="Q104" i="42"/>
  <c r="Q14" i="15"/>
  <c r="Q17" i="42"/>
  <c r="Q17" i="15"/>
  <c r="Q3" i="42"/>
  <c r="Q3" i="15"/>
  <c r="Q22" i="15"/>
  <c r="Q20" i="15"/>
  <c r="P135" i="43"/>
  <c r="P135" i="6"/>
  <c r="O129" i="43"/>
  <c r="O130" i="43"/>
  <c r="O307" i="43"/>
  <c r="Q71" i="42"/>
  <c r="Q72" i="42"/>
  <c r="Q37" i="42"/>
  <c r="Q83" i="42"/>
  <c r="Q84" i="42"/>
  <c r="Q325" i="6"/>
  <c r="Q11" i="42"/>
  <c r="Q11" i="15"/>
  <c r="Q8" i="15"/>
  <c r="Q58" i="15"/>
  <c r="Q8" i="42"/>
  <c r="P89" i="15"/>
  <c r="P90" i="15"/>
  <c r="P68" i="15"/>
  <c r="R9" i="43"/>
  <c r="R15" i="43"/>
  <c r="R12" i="43"/>
  <c r="R18" i="43"/>
  <c r="R10" i="43"/>
  <c r="R16" i="43"/>
  <c r="R11" i="43"/>
  <c r="R17" i="43"/>
  <c r="P94" i="15"/>
  <c r="R9" i="6"/>
  <c r="R31" i="42"/>
  <c r="R11" i="6"/>
  <c r="R12" i="6"/>
  <c r="S117" i="4"/>
  <c r="R4" i="42"/>
  <c r="R10" i="6"/>
  <c r="R16" i="6"/>
  <c r="S97" i="4"/>
  <c r="S28" i="4"/>
  <c r="Q75" i="15"/>
  <c r="Q70" i="15"/>
  <c r="Q65" i="15"/>
  <c r="Q13" i="42"/>
  <c r="Q13" i="15"/>
  <c r="O331" i="43"/>
  <c r="O445" i="43"/>
  <c r="P127" i="43"/>
  <c r="P114" i="15"/>
  <c r="P127" i="6"/>
  <c r="O331" i="6"/>
  <c r="O445" i="6"/>
  <c r="Q138" i="6"/>
  <c r="Q15" i="42"/>
  <c r="Q15" i="15"/>
  <c r="Q93" i="42"/>
  <c r="Q98" i="42"/>
  <c r="R2" i="42"/>
  <c r="R38" i="6"/>
  <c r="R3" i="6"/>
  <c r="Q63" i="15"/>
  <c r="R38" i="43"/>
  <c r="R3" i="43"/>
  <c r="P36" i="42"/>
  <c r="Q137" i="6"/>
  <c r="Q67" i="15"/>
  <c r="Q89" i="15"/>
  <c r="R139" i="6"/>
  <c r="R15" i="6"/>
  <c r="R142" i="6"/>
  <c r="R140" i="6"/>
  <c r="R138" i="6"/>
  <c r="R137" i="6"/>
  <c r="S1" i="42"/>
  <c r="R304" i="6"/>
  <c r="R89" i="42"/>
  <c r="R90" i="42"/>
  <c r="R9" i="15"/>
  <c r="R9" i="42"/>
  <c r="R8" i="15"/>
  <c r="R58" i="15"/>
  <c r="R63" i="15"/>
  <c r="R8" i="42"/>
  <c r="R144" i="6"/>
  <c r="R325" i="43"/>
  <c r="R139" i="43"/>
  <c r="R143" i="43"/>
  <c r="R142" i="43"/>
  <c r="R140" i="43"/>
  <c r="R141" i="43"/>
  <c r="R144" i="43"/>
  <c r="R138" i="43"/>
  <c r="R137" i="43"/>
  <c r="R20" i="42"/>
  <c r="R22" i="42"/>
  <c r="P129" i="43"/>
  <c r="P130" i="43"/>
  <c r="P307" i="43"/>
  <c r="R10" i="42"/>
  <c r="R10" i="15"/>
  <c r="R17" i="6"/>
  <c r="R7" i="42"/>
  <c r="R7" i="15"/>
  <c r="P38" i="42"/>
  <c r="P42" i="42"/>
  <c r="P44" i="42"/>
  <c r="R22" i="15"/>
  <c r="R20" i="15"/>
  <c r="R15" i="15"/>
  <c r="R15" i="42"/>
  <c r="R71" i="42"/>
  <c r="R72" i="42"/>
  <c r="R37" i="42"/>
  <c r="R77" i="42"/>
  <c r="R78" i="42"/>
  <c r="R43" i="42"/>
  <c r="R305" i="43"/>
  <c r="R304" i="43"/>
  <c r="R3" i="42"/>
  <c r="R3" i="15"/>
  <c r="P129" i="6"/>
  <c r="P130" i="6"/>
  <c r="P307" i="6"/>
  <c r="R13" i="42"/>
  <c r="R13" i="15"/>
  <c r="Q135" i="43"/>
  <c r="Q135" i="6"/>
  <c r="R325" i="6"/>
  <c r="R83" i="42"/>
  <c r="R84" i="42"/>
  <c r="R11" i="15"/>
  <c r="R11" i="42"/>
  <c r="R18" i="6"/>
  <c r="R115" i="15"/>
  <c r="Q100" i="15"/>
  <c r="Q106" i="15"/>
  <c r="Q127" i="6"/>
  <c r="Q68" i="15"/>
  <c r="R143" i="6"/>
  <c r="P331" i="6"/>
  <c r="P445" i="6"/>
  <c r="S38" i="43"/>
  <c r="S3" i="43"/>
  <c r="P331" i="43"/>
  <c r="P445" i="43"/>
  <c r="S38" i="6"/>
  <c r="S2" i="42"/>
  <c r="S3" i="6"/>
  <c r="S9" i="43"/>
  <c r="S15" i="43"/>
  <c r="S12" i="43"/>
  <c r="S18" i="43"/>
  <c r="S11" i="43"/>
  <c r="S17" i="43"/>
  <c r="S10" i="43"/>
  <c r="S16" i="43"/>
  <c r="R75" i="15"/>
  <c r="R70" i="15"/>
  <c r="R65" i="15"/>
  <c r="R67" i="15"/>
  <c r="S9" i="6"/>
  <c r="S31" i="42"/>
  <c r="S4" i="42"/>
  <c r="S10" i="6"/>
  <c r="S11" i="6"/>
  <c r="T28" i="4"/>
  <c r="T117" i="4"/>
  <c r="T97" i="4"/>
  <c r="S12" i="6"/>
  <c r="R17" i="42"/>
  <c r="R17" i="15"/>
  <c r="Q36" i="42"/>
  <c r="R93" i="42"/>
  <c r="R98" i="42"/>
  <c r="S17" i="6"/>
  <c r="R16" i="42"/>
  <c r="R16" i="15"/>
  <c r="S15" i="6"/>
  <c r="R14" i="42"/>
  <c r="R104" i="42"/>
  <c r="R14" i="15"/>
  <c r="R141" i="6"/>
  <c r="Q90" i="15"/>
  <c r="Q94" i="15"/>
  <c r="Q114" i="15"/>
  <c r="Q127" i="43"/>
  <c r="Q129" i="43"/>
  <c r="S16" i="42"/>
  <c r="S16" i="15"/>
  <c r="S71" i="42"/>
  <c r="S72" i="42"/>
  <c r="S37" i="42"/>
  <c r="S304" i="6"/>
  <c r="S89" i="42"/>
  <c r="S90" i="42"/>
  <c r="S77" i="42"/>
  <c r="S78" i="42"/>
  <c r="S43" i="42"/>
  <c r="S115" i="15"/>
  <c r="S141" i="6"/>
  <c r="S143" i="6"/>
  <c r="S144" i="6"/>
  <c r="S140" i="6"/>
  <c r="S142" i="6"/>
  <c r="S138" i="6"/>
  <c r="S139" i="43"/>
  <c r="S140" i="43"/>
  <c r="S142" i="43"/>
  <c r="S144" i="43"/>
  <c r="S141" i="43"/>
  <c r="S143" i="43"/>
  <c r="S138" i="43"/>
  <c r="S137" i="43"/>
  <c r="S14" i="42"/>
  <c r="S104" i="42"/>
  <c r="S14" i="15"/>
  <c r="S11" i="42"/>
  <c r="S11" i="15"/>
  <c r="S7" i="15"/>
  <c r="S7" i="42"/>
  <c r="R100" i="15"/>
  <c r="R106" i="15"/>
  <c r="R68" i="15"/>
  <c r="R89" i="15"/>
  <c r="S325" i="43"/>
  <c r="S3" i="42"/>
  <c r="S3" i="15"/>
  <c r="T1" i="42"/>
  <c r="S18" i="6"/>
  <c r="S83" i="42"/>
  <c r="S84" i="42"/>
  <c r="S325" i="6"/>
  <c r="S10" i="42"/>
  <c r="S10" i="15"/>
  <c r="R135" i="43"/>
  <c r="R135" i="6"/>
  <c r="S305" i="43"/>
  <c r="S304" i="43"/>
  <c r="Q129" i="6"/>
  <c r="Q130" i="6"/>
  <c r="Q307" i="6"/>
  <c r="S22" i="15"/>
  <c r="S20" i="15"/>
  <c r="S9" i="42"/>
  <c r="S9" i="15"/>
  <c r="S16" i="6"/>
  <c r="Q38" i="42"/>
  <c r="Q42" i="42"/>
  <c r="Q44" i="42"/>
  <c r="S8" i="15"/>
  <c r="S58" i="15"/>
  <c r="S63" i="15"/>
  <c r="S8" i="42"/>
  <c r="S20" i="42"/>
  <c r="S22" i="42"/>
  <c r="Q130" i="43"/>
  <c r="Q307" i="43"/>
  <c r="S15" i="42"/>
  <c r="S15" i="15"/>
  <c r="T12" i="6"/>
  <c r="T18" i="6"/>
  <c r="S17" i="42"/>
  <c r="S17" i="15"/>
  <c r="T38" i="6"/>
  <c r="T2" i="42"/>
  <c r="T3" i="6"/>
  <c r="R94" i="15"/>
  <c r="R90" i="15"/>
  <c r="T38" i="43"/>
  <c r="T3" i="43"/>
  <c r="R127" i="43"/>
  <c r="R114" i="15"/>
  <c r="R127" i="6"/>
  <c r="T9" i="43"/>
  <c r="T15" i="43"/>
  <c r="T12" i="43"/>
  <c r="T18" i="43"/>
  <c r="T11" i="43"/>
  <c r="T17" i="43"/>
  <c r="T10" i="43"/>
  <c r="T16" i="43"/>
  <c r="S13" i="42"/>
  <c r="S13" i="15"/>
  <c r="S139" i="6"/>
  <c r="S75" i="15"/>
  <c r="S70" i="15"/>
  <c r="S65" i="15"/>
  <c r="S67" i="15"/>
  <c r="Q331" i="43"/>
  <c r="Q331" i="6"/>
  <c r="Q445" i="6"/>
  <c r="R36" i="42"/>
  <c r="T9" i="6"/>
  <c r="T31" i="42"/>
  <c r="T4" i="42"/>
  <c r="T10" i="6"/>
  <c r="T16" i="6"/>
  <c r="T11" i="6"/>
  <c r="U28" i="4"/>
  <c r="U97" i="4"/>
  <c r="U117" i="4"/>
  <c r="S137" i="6"/>
  <c r="S93" i="42"/>
  <c r="S98" i="42"/>
  <c r="Q445" i="43"/>
  <c r="T15" i="42"/>
  <c r="T15" i="15"/>
  <c r="S100" i="15"/>
  <c r="S106" i="15"/>
  <c r="S89" i="15"/>
  <c r="S68" i="15"/>
  <c r="T83" i="42"/>
  <c r="T84" i="42"/>
  <c r="T325" i="6"/>
  <c r="T8" i="15"/>
  <c r="T58" i="15"/>
  <c r="T8" i="42"/>
  <c r="T15" i="6"/>
  <c r="T13" i="15"/>
  <c r="T13" i="42"/>
  <c r="T304" i="43"/>
  <c r="T305" i="43"/>
  <c r="R129" i="6"/>
  <c r="R130" i="6"/>
  <c r="R307" i="6"/>
  <c r="U1" i="42"/>
  <c r="T37" i="42"/>
  <c r="T71" i="42"/>
  <c r="T72" i="42"/>
  <c r="T11" i="15"/>
  <c r="T11" i="42"/>
  <c r="T115" i="15"/>
  <c r="T325" i="43"/>
  <c r="T3" i="42"/>
  <c r="T3" i="15"/>
  <c r="T22" i="15"/>
  <c r="T20" i="15"/>
  <c r="T9" i="42"/>
  <c r="T9" i="15"/>
  <c r="S135" i="43"/>
  <c r="S135" i="6"/>
  <c r="T10" i="42"/>
  <c r="T10" i="15"/>
  <c r="T17" i="6"/>
  <c r="T7" i="42"/>
  <c r="T7" i="15"/>
  <c r="R129" i="43"/>
  <c r="R130" i="43"/>
  <c r="R307" i="43"/>
  <c r="T139" i="43"/>
  <c r="T140" i="43"/>
  <c r="T144" i="43"/>
  <c r="T142" i="43"/>
  <c r="T141" i="43"/>
  <c r="T143" i="43"/>
  <c r="T138" i="43"/>
  <c r="T137" i="43"/>
  <c r="T20" i="42"/>
  <c r="T22" i="42"/>
  <c r="T17" i="42"/>
  <c r="T17" i="15"/>
  <c r="T304" i="6"/>
  <c r="T89" i="42"/>
  <c r="T90" i="42"/>
  <c r="T77" i="42"/>
  <c r="T78" i="42"/>
  <c r="T43" i="42"/>
  <c r="R38" i="42"/>
  <c r="R42" i="42"/>
  <c r="R44" i="42"/>
  <c r="T139" i="6"/>
  <c r="T143" i="6"/>
  <c r="T141" i="6"/>
  <c r="T140" i="6"/>
  <c r="T142" i="6"/>
  <c r="T144" i="6"/>
  <c r="T138" i="6"/>
  <c r="T137" i="6"/>
  <c r="T93" i="42"/>
  <c r="T98" i="42"/>
  <c r="R331" i="43"/>
  <c r="R445" i="43"/>
  <c r="S36" i="42"/>
  <c r="T75" i="15"/>
  <c r="T70" i="15"/>
  <c r="T65" i="15"/>
  <c r="T63" i="15"/>
  <c r="T16" i="15"/>
  <c r="T16" i="42"/>
  <c r="U9" i="43"/>
  <c r="U15" i="43"/>
  <c r="U12" i="43"/>
  <c r="U18" i="43"/>
  <c r="U11" i="43"/>
  <c r="U17" i="43"/>
  <c r="U10" i="43"/>
  <c r="U16" i="43"/>
  <c r="R331" i="6"/>
  <c r="R445" i="6"/>
  <c r="S90" i="15"/>
  <c r="S94" i="15"/>
  <c r="U2" i="42"/>
  <c r="U38" i="6"/>
  <c r="U3" i="6"/>
  <c r="U9" i="6"/>
  <c r="U31" i="42"/>
  <c r="U4" i="42"/>
  <c r="U12" i="6"/>
  <c r="U10" i="6"/>
  <c r="U11" i="6"/>
  <c r="U17" i="6"/>
  <c r="V117" i="4"/>
  <c r="V97" i="4"/>
  <c r="V28" i="4"/>
  <c r="U38" i="43"/>
  <c r="U3" i="43"/>
  <c r="T14" i="42"/>
  <c r="T104" i="42"/>
  <c r="U15" i="6"/>
  <c r="T14" i="15"/>
  <c r="S127" i="43"/>
  <c r="S114" i="15"/>
  <c r="S127" i="6"/>
  <c r="T67" i="15"/>
  <c r="T89" i="15"/>
  <c r="U16" i="42"/>
  <c r="U16" i="15"/>
  <c r="T135" i="43"/>
  <c r="T135" i="6"/>
  <c r="S129" i="43"/>
  <c r="S130" i="43"/>
  <c r="S307" i="43"/>
  <c r="U14" i="42"/>
  <c r="U104" i="42"/>
  <c r="U14" i="15"/>
  <c r="U304" i="6"/>
  <c r="U89" i="42"/>
  <c r="U90" i="42"/>
  <c r="U10" i="42"/>
  <c r="U10" i="15"/>
  <c r="U7" i="42"/>
  <c r="U7" i="15"/>
  <c r="U305" i="43"/>
  <c r="U304" i="43"/>
  <c r="U325" i="43"/>
  <c r="U71" i="42"/>
  <c r="U72" i="42"/>
  <c r="U37" i="42"/>
  <c r="U43" i="42"/>
  <c r="U77" i="42"/>
  <c r="U78" i="42"/>
  <c r="U115" i="15"/>
  <c r="U3" i="42"/>
  <c r="U3" i="15"/>
  <c r="U22" i="15"/>
  <c r="U20" i="15"/>
  <c r="U9" i="42"/>
  <c r="U9" i="15"/>
  <c r="U16" i="6"/>
  <c r="U141" i="6"/>
  <c r="U139" i="6"/>
  <c r="U143" i="6"/>
  <c r="U140" i="6"/>
  <c r="U142" i="6"/>
  <c r="U144" i="6"/>
  <c r="U138" i="6"/>
  <c r="V1" i="42"/>
  <c r="S38" i="42"/>
  <c r="S42" i="42"/>
  <c r="S44" i="42"/>
  <c r="S129" i="6"/>
  <c r="S130" i="6"/>
  <c r="S307" i="6"/>
  <c r="U139" i="43"/>
  <c r="U141" i="43"/>
  <c r="U142" i="43"/>
  <c r="U143" i="43"/>
  <c r="U140" i="43"/>
  <c r="U144" i="43"/>
  <c r="U137" i="43"/>
  <c r="U138" i="43"/>
  <c r="U83" i="42"/>
  <c r="U84" i="42"/>
  <c r="U325" i="6"/>
  <c r="U11" i="42"/>
  <c r="U11" i="15"/>
  <c r="U18" i="6"/>
  <c r="U8" i="15"/>
  <c r="U58" i="15"/>
  <c r="U8" i="42"/>
  <c r="U22" i="42"/>
  <c r="U20" i="42"/>
  <c r="T68" i="15"/>
  <c r="T100" i="15"/>
  <c r="T106" i="15"/>
  <c r="T127" i="43"/>
  <c r="U75" i="15"/>
  <c r="U70" i="15"/>
  <c r="U65" i="15"/>
  <c r="U15" i="42"/>
  <c r="U15" i="15"/>
  <c r="U93" i="42"/>
  <c r="U98" i="42"/>
  <c r="U13" i="42"/>
  <c r="U13" i="15"/>
  <c r="S331" i="43"/>
  <c r="S445" i="43"/>
  <c r="T94" i="15"/>
  <c r="T90" i="15"/>
  <c r="U17" i="42"/>
  <c r="U17" i="15"/>
  <c r="S331" i="6"/>
  <c r="S445" i="6"/>
  <c r="U137" i="6"/>
  <c r="V9" i="43"/>
  <c r="V15" i="43"/>
  <c r="V10" i="43"/>
  <c r="V16" i="43"/>
  <c r="V11" i="43"/>
  <c r="V17" i="43"/>
  <c r="V12" i="43"/>
  <c r="V18" i="43"/>
  <c r="V38" i="43"/>
  <c r="V3" i="43"/>
  <c r="U63" i="15"/>
  <c r="V9" i="6"/>
  <c r="V31" i="42"/>
  <c r="V4" i="42"/>
  <c r="V11" i="6"/>
  <c r="V12" i="6"/>
  <c r="W117" i="4"/>
  <c r="V10" i="6"/>
  <c r="V16" i="6"/>
  <c r="W97" i="4"/>
  <c r="W28" i="4"/>
  <c r="V2" i="42"/>
  <c r="V38" i="6"/>
  <c r="V3" i="6"/>
  <c r="T36" i="42"/>
  <c r="U67" i="15"/>
  <c r="U100" i="15"/>
  <c r="U106" i="15"/>
  <c r="T127" i="6"/>
  <c r="T130" i="6"/>
  <c r="T307" i="6"/>
  <c r="T114" i="15"/>
  <c r="T38" i="42"/>
  <c r="T42" i="42"/>
  <c r="T44" i="42"/>
  <c r="V3" i="42"/>
  <c r="V3" i="15"/>
  <c r="V71" i="42"/>
  <c r="V72" i="42"/>
  <c r="V37" i="42"/>
  <c r="V9" i="15"/>
  <c r="V9" i="42"/>
  <c r="V10" i="15"/>
  <c r="V10" i="42"/>
  <c r="V17" i="6"/>
  <c r="V115" i="15"/>
  <c r="V325" i="43"/>
  <c r="V22" i="15"/>
  <c r="V20" i="15"/>
  <c r="V325" i="6"/>
  <c r="V83" i="42"/>
  <c r="V84" i="42"/>
  <c r="V8" i="15"/>
  <c r="V58" i="15"/>
  <c r="V8" i="42"/>
  <c r="V15" i="6"/>
  <c r="V144" i="6"/>
  <c r="V143" i="6"/>
  <c r="V142" i="6"/>
  <c r="V138" i="6"/>
  <c r="W1" i="42"/>
  <c r="V7" i="42"/>
  <c r="V7" i="15"/>
  <c r="V305" i="43"/>
  <c r="V304" i="43"/>
  <c r="V15" i="42"/>
  <c r="V15" i="15"/>
  <c r="U135" i="43"/>
  <c r="U135" i="6"/>
  <c r="V20" i="42"/>
  <c r="V22" i="42"/>
  <c r="V304" i="6"/>
  <c r="V89" i="42"/>
  <c r="V90" i="42"/>
  <c r="V11" i="42"/>
  <c r="V11" i="15"/>
  <c r="V77" i="42"/>
  <c r="V78" i="42"/>
  <c r="V43" i="42"/>
  <c r="T129" i="43"/>
  <c r="T130" i="43"/>
  <c r="T307" i="43"/>
  <c r="V139" i="43"/>
  <c r="V144" i="43"/>
  <c r="V143" i="43"/>
  <c r="V142" i="43"/>
  <c r="V140" i="43"/>
  <c r="V141" i="43"/>
  <c r="V137" i="43"/>
  <c r="V138" i="43"/>
  <c r="V18" i="6"/>
  <c r="U68" i="15"/>
  <c r="U89" i="15"/>
  <c r="U90" i="15"/>
  <c r="T129" i="6"/>
  <c r="T331" i="6"/>
  <c r="V141" i="6"/>
  <c r="V140" i="6"/>
  <c r="V93" i="42"/>
  <c r="V98" i="42"/>
  <c r="W38" i="6"/>
  <c r="W2" i="42"/>
  <c r="W3" i="6"/>
  <c r="V75" i="15"/>
  <c r="V70" i="15"/>
  <c r="V65" i="15"/>
  <c r="W38" i="43"/>
  <c r="W3" i="43"/>
  <c r="W9" i="6"/>
  <c r="W31" i="42"/>
  <c r="W4" i="42"/>
  <c r="W10" i="6"/>
  <c r="W11" i="6"/>
  <c r="W17" i="6"/>
  <c r="X28" i="4"/>
  <c r="X117" i="4"/>
  <c r="X97" i="4"/>
  <c r="W12" i="6"/>
  <c r="W18" i="6"/>
  <c r="V139" i="6"/>
  <c r="W9" i="43"/>
  <c r="W15" i="43"/>
  <c r="W11" i="43"/>
  <c r="W17" i="43"/>
  <c r="W10" i="43"/>
  <c r="W16" i="43"/>
  <c r="W12" i="43"/>
  <c r="W18" i="43"/>
  <c r="U127" i="43"/>
  <c r="U114" i="15"/>
  <c r="U127" i="6"/>
  <c r="V17" i="42"/>
  <c r="V17" i="15"/>
  <c r="T331" i="43"/>
  <c r="T445" i="43"/>
  <c r="U36" i="42"/>
  <c r="V63" i="15"/>
  <c r="V13" i="42"/>
  <c r="V13" i="15"/>
  <c r="V137" i="6"/>
  <c r="V14" i="42"/>
  <c r="V104" i="42"/>
  <c r="V14" i="15"/>
  <c r="V16" i="42"/>
  <c r="V16" i="15"/>
  <c r="T445" i="6"/>
  <c r="U94" i="15"/>
  <c r="V67" i="15"/>
  <c r="V68" i="15"/>
  <c r="W17" i="42"/>
  <c r="W17" i="15"/>
  <c r="W13" i="42"/>
  <c r="W13" i="15"/>
  <c r="U38" i="42"/>
  <c r="U42" i="42"/>
  <c r="U44" i="42"/>
  <c r="W8" i="15"/>
  <c r="W58" i="15"/>
  <c r="W63" i="15"/>
  <c r="W8" i="42"/>
  <c r="V135" i="43"/>
  <c r="V135" i="6"/>
  <c r="W20" i="42"/>
  <c r="W22" i="42"/>
  <c r="U129" i="43"/>
  <c r="U130" i="43"/>
  <c r="U307" i="43"/>
  <c r="W71" i="42"/>
  <c r="W72" i="42"/>
  <c r="W37" i="42"/>
  <c r="W304" i="6"/>
  <c r="W89" i="42"/>
  <c r="W90" i="42"/>
  <c r="W9" i="42"/>
  <c r="W9" i="15"/>
  <c r="W16" i="6"/>
  <c r="W43" i="42"/>
  <c r="W77" i="42"/>
  <c r="W78" i="42"/>
  <c r="W115" i="15"/>
  <c r="W139" i="6"/>
  <c r="W137" i="6"/>
  <c r="W138" i="6"/>
  <c r="W16" i="42"/>
  <c r="W16" i="15"/>
  <c r="W305" i="43"/>
  <c r="W304" i="43"/>
  <c r="W11" i="42"/>
  <c r="W11" i="15"/>
  <c r="W7" i="42"/>
  <c r="W7" i="15"/>
  <c r="W139" i="43"/>
  <c r="W141" i="43"/>
  <c r="W144" i="43"/>
  <c r="W143" i="43"/>
  <c r="W140" i="43"/>
  <c r="W142" i="43"/>
  <c r="W137" i="43"/>
  <c r="W138" i="43"/>
  <c r="W3" i="42"/>
  <c r="W3" i="15"/>
  <c r="W22" i="15"/>
  <c r="W20" i="15"/>
  <c r="W15" i="6"/>
  <c r="W141" i="6"/>
  <c r="U129" i="6"/>
  <c r="U130" i="6"/>
  <c r="U307" i="6"/>
  <c r="W325" i="43"/>
  <c r="W83" i="42"/>
  <c r="W84" i="42"/>
  <c r="W325" i="6"/>
  <c r="W10" i="42"/>
  <c r="W10" i="15"/>
  <c r="X1" i="42"/>
  <c r="V100" i="15"/>
  <c r="V106" i="15"/>
  <c r="V127" i="6"/>
  <c r="V89" i="15"/>
  <c r="V94" i="15"/>
  <c r="W140" i="6"/>
  <c r="W144" i="6"/>
  <c r="W142" i="6"/>
  <c r="V36" i="42"/>
  <c r="X38" i="6"/>
  <c r="X2" i="42"/>
  <c r="X3" i="6"/>
  <c r="X9" i="43"/>
  <c r="X15" i="43"/>
  <c r="X12" i="43"/>
  <c r="X18" i="43"/>
  <c r="X11" i="43"/>
  <c r="X17" i="43"/>
  <c r="X10" i="43"/>
  <c r="X16" i="43"/>
  <c r="W75" i="15"/>
  <c r="W70" i="15"/>
  <c r="W65" i="15"/>
  <c r="W67" i="15"/>
  <c r="X9" i="6"/>
  <c r="X15" i="6"/>
  <c r="X31" i="42"/>
  <c r="X4" i="42"/>
  <c r="X12" i="6"/>
  <c r="X10" i="6"/>
  <c r="X11" i="6"/>
  <c r="Y28" i="4"/>
  <c r="Y97" i="4"/>
  <c r="Y117" i="4"/>
  <c r="W14" i="42"/>
  <c r="W104" i="42"/>
  <c r="W14" i="15"/>
  <c r="W143" i="6"/>
  <c r="W93" i="42"/>
  <c r="W98" i="42"/>
  <c r="X38" i="43"/>
  <c r="X3" i="43"/>
  <c r="U331" i="6"/>
  <c r="U445" i="6"/>
  <c r="W15" i="42"/>
  <c r="W15" i="15"/>
  <c r="U331" i="43"/>
  <c r="U445" i="43"/>
  <c r="V127" i="43"/>
  <c r="V114" i="15"/>
  <c r="V90" i="15"/>
  <c r="W100" i="15"/>
  <c r="W106" i="15"/>
  <c r="W68" i="15"/>
  <c r="W89" i="15"/>
  <c r="V129" i="43"/>
  <c r="V130" i="43"/>
  <c r="V307" i="43"/>
  <c r="V129" i="6"/>
  <c r="V130" i="6"/>
  <c r="V307" i="6"/>
  <c r="X139" i="43"/>
  <c r="X142" i="43"/>
  <c r="X144" i="43"/>
  <c r="X143" i="43"/>
  <c r="X140" i="43"/>
  <c r="X141" i="43"/>
  <c r="X138" i="43"/>
  <c r="X137" i="43"/>
  <c r="X325" i="6"/>
  <c r="X83" i="42"/>
  <c r="X84" i="42"/>
  <c r="X10" i="42"/>
  <c r="X10" i="15"/>
  <c r="X17" i="6"/>
  <c r="X115" i="15"/>
  <c r="X20" i="42"/>
  <c r="X22" i="42"/>
  <c r="X37" i="42"/>
  <c r="X71" i="42"/>
  <c r="X72" i="42"/>
  <c r="X77" i="42"/>
  <c r="X78" i="42"/>
  <c r="X43" i="42"/>
  <c r="W135" i="43"/>
  <c r="W135" i="6"/>
  <c r="X325" i="43"/>
  <c r="X304" i="43"/>
  <c r="X305" i="43"/>
  <c r="X143" i="6"/>
  <c r="X141" i="6"/>
  <c r="X140" i="6"/>
  <c r="X142" i="6"/>
  <c r="X144" i="6"/>
  <c r="X14" i="42"/>
  <c r="X104" i="42"/>
  <c r="X14" i="15"/>
  <c r="X9" i="42"/>
  <c r="X9" i="15"/>
  <c r="X8" i="15"/>
  <c r="X58" i="15"/>
  <c r="X8" i="42"/>
  <c r="Y1" i="42"/>
  <c r="X16" i="6"/>
  <c r="X304" i="6"/>
  <c r="X89" i="42"/>
  <c r="X90" i="42"/>
  <c r="X11" i="42"/>
  <c r="X11" i="15"/>
  <c r="X18" i="6"/>
  <c r="X7" i="42"/>
  <c r="X7" i="15"/>
  <c r="X3" i="42"/>
  <c r="X3" i="15"/>
  <c r="X22" i="15"/>
  <c r="X20" i="15"/>
  <c r="V38" i="42"/>
  <c r="V42" i="42"/>
  <c r="V44" i="42"/>
  <c r="X13" i="42"/>
  <c r="X13" i="15"/>
  <c r="X139" i="6"/>
  <c r="X15" i="42"/>
  <c r="X15" i="15"/>
  <c r="X137" i="6"/>
  <c r="X93" i="42"/>
  <c r="X98" i="42"/>
  <c r="Y38" i="43"/>
  <c r="Y3" i="43"/>
  <c r="X16" i="42"/>
  <c r="X16" i="15"/>
  <c r="V331" i="6"/>
  <c r="V445" i="6"/>
  <c r="Y9" i="6"/>
  <c r="Y31" i="42"/>
  <c r="Y4" i="42"/>
  <c r="Y12" i="6"/>
  <c r="Y10" i="6"/>
  <c r="Y11" i="6"/>
  <c r="Z28" i="4"/>
  <c r="Z117" i="4"/>
  <c r="Z97" i="4"/>
  <c r="X138" i="6"/>
  <c r="V445" i="43"/>
  <c r="V331" i="43"/>
  <c r="W114" i="15"/>
  <c r="W127" i="43"/>
  <c r="W127" i="6"/>
  <c r="Y9" i="43"/>
  <c r="Y15" i="43"/>
  <c r="Y12" i="43"/>
  <c r="Y18" i="43"/>
  <c r="Y11" i="43"/>
  <c r="Y17" i="43"/>
  <c r="Y10" i="43"/>
  <c r="Y16" i="43"/>
  <c r="W90" i="15"/>
  <c r="W94" i="15"/>
  <c r="Y18" i="6"/>
  <c r="X17" i="15"/>
  <c r="X17" i="42"/>
  <c r="Y2" i="42"/>
  <c r="Y38" i="6"/>
  <c r="Y3" i="6"/>
  <c r="X75" i="15"/>
  <c r="X70" i="15"/>
  <c r="X65" i="15"/>
  <c r="W36" i="42"/>
  <c r="X63" i="15"/>
  <c r="X67" i="15"/>
  <c r="X100" i="15"/>
  <c r="X106" i="15"/>
  <c r="Y13" i="42"/>
  <c r="Y13" i="15"/>
  <c r="Y139" i="6"/>
  <c r="Y137" i="6"/>
  <c r="Y138" i="6"/>
  <c r="Y304" i="6"/>
  <c r="Y89" i="42"/>
  <c r="Y90" i="42"/>
  <c r="Y43" i="42"/>
  <c r="Y77" i="42"/>
  <c r="Y78" i="42"/>
  <c r="Y22" i="42"/>
  <c r="Y20" i="42"/>
  <c r="Y325" i="43"/>
  <c r="Y10" i="42"/>
  <c r="Y10" i="15"/>
  <c r="Y115" i="15"/>
  <c r="Y305" i="43"/>
  <c r="Y304" i="43"/>
  <c r="W129" i="6"/>
  <c r="W130" i="6"/>
  <c r="W307" i="6"/>
  <c r="Y83" i="42"/>
  <c r="Y84" i="42"/>
  <c r="Y325" i="6"/>
  <c r="Y9" i="42"/>
  <c r="Y9" i="15"/>
  <c r="Y139" i="43"/>
  <c r="Y141" i="43"/>
  <c r="Y142" i="43"/>
  <c r="Y143" i="43"/>
  <c r="Y140" i="43"/>
  <c r="Y144" i="43"/>
  <c r="Y137" i="43"/>
  <c r="Y138" i="43"/>
  <c r="Y16" i="6"/>
  <c r="X135" i="43"/>
  <c r="X135" i="6"/>
  <c r="Y8" i="15"/>
  <c r="Y58" i="15"/>
  <c r="Y8" i="42"/>
  <c r="Y15" i="6"/>
  <c r="Y141" i="6"/>
  <c r="Y17" i="42"/>
  <c r="Y17" i="15"/>
  <c r="Y17" i="6"/>
  <c r="W38" i="42"/>
  <c r="W42" i="42"/>
  <c r="W44" i="42"/>
  <c r="Y3" i="42"/>
  <c r="Y3" i="15"/>
  <c r="Y22" i="15"/>
  <c r="Y20" i="15"/>
  <c r="Z1" i="42"/>
  <c r="W129" i="43"/>
  <c r="W130" i="43"/>
  <c r="W307" i="43"/>
  <c r="Y71" i="42"/>
  <c r="Y72" i="42"/>
  <c r="Y37" i="42"/>
  <c r="Y11" i="42"/>
  <c r="Y11" i="15"/>
  <c r="Y7" i="15"/>
  <c r="Y7" i="42"/>
  <c r="X68" i="15"/>
  <c r="X89" i="15"/>
  <c r="X94" i="15"/>
  <c r="Y93" i="42"/>
  <c r="Y98" i="42"/>
  <c r="Z9" i="6"/>
  <c r="Z31" i="42"/>
  <c r="Z11" i="6"/>
  <c r="Z4" i="42"/>
  <c r="Z12" i="6"/>
  <c r="AA117" i="4"/>
  <c r="Z10" i="6"/>
  <c r="AA28" i="4"/>
  <c r="AA97" i="4"/>
  <c r="Y75" i="15"/>
  <c r="Y70" i="15"/>
  <c r="Y65" i="15"/>
  <c r="Y63" i="15"/>
  <c r="Y144" i="6"/>
  <c r="X127" i="43"/>
  <c r="X114" i="15"/>
  <c r="X127" i="6"/>
  <c r="W331" i="43"/>
  <c r="W445" i="43"/>
  <c r="Y15" i="42"/>
  <c r="Y15" i="15"/>
  <c r="Z9" i="43"/>
  <c r="Z15" i="43"/>
  <c r="Z10" i="43"/>
  <c r="Z16" i="43"/>
  <c r="Z12" i="43"/>
  <c r="Z18" i="43"/>
  <c r="Z11" i="43"/>
  <c r="Z17" i="43"/>
  <c r="Y142" i="6"/>
  <c r="Z2" i="42"/>
  <c r="Z38" i="6"/>
  <c r="Z3" i="6"/>
  <c r="Z15" i="6"/>
  <c r="Y14" i="42"/>
  <c r="Y104" i="42"/>
  <c r="Y14" i="15"/>
  <c r="X36" i="42"/>
  <c r="Z38" i="43"/>
  <c r="Z3" i="43"/>
  <c r="Y140" i="6"/>
  <c r="Z17" i="6"/>
  <c r="Y16" i="42"/>
  <c r="Y16" i="15"/>
  <c r="W331" i="6"/>
  <c r="W445" i="6"/>
  <c r="Y143" i="6"/>
  <c r="X90" i="15"/>
  <c r="Y67" i="15"/>
  <c r="Y100" i="15"/>
  <c r="Y106" i="15"/>
  <c r="Z3" i="42"/>
  <c r="Z3" i="15"/>
  <c r="Z22" i="15"/>
  <c r="Z20" i="15"/>
  <c r="Z139" i="43"/>
  <c r="Z144" i="43"/>
  <c r="Z143" i="43"/>
  <c r="Z142" i="43"/>
  <c r="Z140" i="43"/>
  <c r="Z141" i="43"/>
  <c r="Z137" i="43"/>
  <c r="Z138" i="43"/>
  <c r="Z20" i="42"/>
  <c r="Z22" i="42"/>
  <c r="Z304" i="6"/>
  <c r="Z89" i="42"/>
  <c r="Z90" i="42"/>
  <c r="Z9" i="15"/>
  <c r="Z9" i="42"/>
  <c r="Z115" i="15"/>
  <c r="Z16" i="42"/>
  <c r="Z16" i="15"/>
  <c r="X38" i="42"/>
  <c r="X42" i="42"/>
  <c r="X44" i="42"/>
  <c r="Z14" i="42"/>
  <c r="Z104" i="42"/>
  <c r="Z14" i="15"/>
  <c r="AA1" i="42"/>
  <c r="Z305" i="43"/>
  <c r="Z304" i="43"/>
  <c r="X129" i="43"/>
  <c r="X130" i="43"/>
  <c r="X307" i="43"/>
  <c r="Z325" i="6"/>
  <c r="Z83" i="42"/>
  <c r="Z84" i="42"/>
  <c r="Z10" i="42"/>
  <c r="Z10" i="15"/>
  <c r="Z7" i="42"/>
  <c r="Z7" i="15"/>
  <c r="Y135" i="43"/>
  <c r="Y135" i="6"/>
  <c r="Z11" i="15"/>
  <c r="Z11" i="42"/>
  <c r="Z18" i="6"/>
  <c r="Z77" i="42"/>
  <c r="Z78" i="42"/>
  <c r="Z43" i="42"/>
  <c r="Z143" i="6"/>
  <c r="Z141" i="6"/>
  <c r="Z142" i="6"/>
  <c r="Z144" i="6"/>
  <c r="Z140" i="6"/>
  <c r="Z137" i="6"/>
  <c r="Z138" i="6"/>
  <c r="Z325" i="43"/>
  <c r="Z16" i="6"/>
  <c r="X129" i="6"/>
  <c r="X130" i="6"/>
  <c r="X307" i="6"/>
  <c r="Z71" i="42"/>
  <c r="Z72" i="42"/>
  <c r="Z37" i="42"/>
  <c r="Z8" i="15"/>
  <c r="Z58" i="15"/>
  <c r="Z63" i="15"/>
  <c r="Z8" i="42"/>
  <c r="Y68" i="15"/>
  <c r="Y89" i="15"/>
  <c r="Y90" i="15"/>
  <c r="Z93" i="42"/>
  <c r="Z98" i="42"/>
  <c r="Y36" i="42"/>
  <c r="AA38" i="43"/>
  <c r="AA3" i="43"/>
  <c r="X331" i="6"/>
  <c r="X445" i="6"/>
  <c r="Z15" i="15"/>
  <c r="Z15" i="42"/>
  <c r="Z13" i="42"/>
  <c r="Z13" i="15"/>
  <c r="AA9" i="43"/>
  <c r="AA15" i="43"/>
  <c r="AA12" i="43"/>
  <c r="AA18" i="43"/>
  <c r="AA11" i="43"/>
  <c r="AA17" i="43"/>
  <c r="AA10" i="43"/>
  <c r="AA16" i="43"/>
  <c r="Z75" i="15"/>
  <c r="Z70" i="15"/>
  <c r="Z65" i="15"/>
  <c r="Z67" i="15"/>
  <c r="AA38" i="6"/>
  <c r="AA2" i="42"/>
  <c r="AA3" i="6"/>
  <c r="Y127" i="43"/>
  <c r="Y114" i="15"/>
  <c r="Y127" i="6"/>
  <c r="X331" i="43"/>
  <c r="X445" i="43"/>
  <c r="AA9" i="6"/>
  <c r="AA31" i="42"/>
  <c r="AA4" i="42"/>
  <c r="AA10" i="6"/>
  <c r="AA11" i="6"/>
  <c r="AA12" i="6"/>
  <c r="AA18" i="6"/>
  <c r="Z139" i="6"/>
  <c r="Z17" i="42"/>
  <c r="Z17" i="15"/>
  <c r="Y94" i="15"/>
  <c r="Z100" i="15"/>
  <c r="Z106" i="15"/>
  <c r="Z68" i="15"/>
  <c r="Z89" i="15"/>
  <c r="AA10" i="42"/>
  <c r="AA10" i="15"/>
  <c r="AA17" i="6"/>
  <c r="AA11" i="42"/>
  <c r="AA11" i="15"/>
  <c r="AA9" i="42"/>
  <c r="AA9" i="15"/>
  <c r="AA77" i="42"/>
  <c r="AA78" i="42"/>
  <c r="AA43" i="42"/>
  <c r="AA7" i="15"/>
  <c r="AA7" i="42"/>
  <c r="AA22" i="15"/>
  <c r="AA20" i="15"/>
  <c r="AA83" i="42"/>
  <c r="AA84" i="42"/>
  <c r="AA325" i="6"/>
  <c r="AA115" i="15"/>
  <c r="Y129" i="6"/>
  <c r="Y130" i="6"/>
  <c r="Y307" i="6"/>
  <c r="AA20" i="42"/>
  <c r="AA22" i="42"/>
  <c r="AB1" i="42"/>
  <c r="AA305" i="43"/>
  <c r="AA304" i="43"/>
  <c r="AA325" i="43"/>
  <c r="AA17" i="42"/>
  <c r="AA17" i="15"/>
  <c r="Z135" i="43"/>
  <c r="Z135" i="6"/>
  <c r="Y38" i="42"/>
  <c r="Y42" i="42"/>
  <c r="Y44" i="42"/>
  <c r="AA71" i="42"/>
  <c r="AA72" i="42"/>
  <c r="AA37" i="42"/>
  <c r="AA304" i="6"/>
  <c r="AA89" i="42"/>
  <c r="AA90" i="42"/>
  <c r="AA8" i="15"/>
  <c r="AA58" i="15"/>
  <c r="AA8" i="42"/>
  <c r="AA15" i="6"/>
  <c r="AA141" i="6"/>
  <c r="Y129" i="43"/>
  <c r="Y130" i="43"/>
  <c r="Y307" i="43"/>
  <c r="AA3" i="42"/>
  <c r="AA3" i="15"/>
  <c r="AA139" i="6"/>
  <c r="AA16" i="6"/>
  <c r="AA139" i="43"/>
  <c r="AA137" i="43"/>
  <c r="AA143" i="43"/>
  <c r="AA140" i="43"/>
  <c r="AA142" i="43"/>
  <c r="AA138" i="43"/>
  <c r="AA141" i="43"/>
  <c r="AA144" i="43"/>
  <c r="AA137" i="6"/>
  <c r="AA15" i="42"/>
  <c r="AA15" i="15"/>
  <c r="Y331" i="43"/>
  <c r="Y445" i="43"/>
  <c r="AA65" i="15"/>
  <c r="AA75" i="15"/>
  <c r="AA70" i="15"/>
  <c r="AA140" i="6"/>
  <c r="Y331" i="6"/>
  <c r="Y445" i="6"/>
  <c r="AA13" i="42"/>
  <c r="AA13" i="15"/>
  <c r="AA93" i="42"/>
  <c r="AA98" i="42"/>
  <c r="AA138" i="6"/>
  <c r="AB38" i="43"/>
  <c r="AB3" i="43"/>
  <c r="AA16" i="42"/>
  <c r="AA16" i="15"/>
  <c r="Z94" i="15"/>
  <c r="Z90" i="15"/>
  <c r="AA14" i="42"/>
  <c r="AA104" i="42"/>
  <c r="AA14" i="15"/>
  <c r="Z36" i="42"/>
  <c r="AA144" i="6"/>
  <c r="AB9" i="43"/>
  <c r="AB15" i="43"/>
  <c r="AB12" i="43"/>
  <c r="AB18" i="43"/>
  <c r="AB11" i="43"/>
  <c r="AB17" i="43"/>
  <c r="AB10" i="43"/>
  <c r="AB16" i="43"/>
  <c r="AB38" i="6"/>
  <c r="AB2" i="42"/>
  <c r="AB3" i="6"/>
  <c r="AB9" i="6"/>
  <c r="AB31" i="42"/>
  <c r="AB4" i="42"/>
  <c r="AB12" i="6"/>
  <c r="AB10" i="6"/>
  <c r="AB16" i="6"/>
  <c r="AB11" i="6"/>
  <c r="AA63" i="15"/>
  <c r="AA142" i="6"/>
  <c r="AA143" i="6"/>
  <c r="Z127" i="43"/>
  <c r="Z114" i="15"/>
  <c r="Z127" i="6"/>
  <c r="AA67" i="15"/>
  <c r="AA68" i="15"/>
  <c r="AB15" i="42"/>
  <c r="AB15" i="15"/>
  <c r="AA89" i="15"/>
  <c r="AB8" i="15"/>
  <c r="AB58" i="15"/>
  <c r="AB63" i="15"/>
  <c r="AB8" i="42"/>
  <c r="AB3" i="42"/>
  <c r="AB3" i="15"/>
  <c r="AC1" i="42"/>
  <c r="Z129" i="6"/>
  <c r="Z130" i="6"/>
  <c r="Z307" i="6"/>
  <c r="AB325" i="6"/>
  <c r="AB83" i="42"/>
  <c r="AB84" i="42"/>
  <c r="AB304" i="6"/>
  <c r="AB89" i="42"/>
  <c r="AB90" i="42"/>
  <c r="AB10" i="42"/>
  <c r="AB10" i="15"/>
  <c r="AB7" i="42"/>
  <c r="AB7" i="15"/>
  <c r="AB137" i="6"/>
  <c r="AB304" i="43"/>
  <c r="AB305" i="43"/>
  <c r="AB325" i="43"/>
  <c r="AB138" i="6"/>
  <c r="AA135" i="43"/>
  <c r="AA135" i="6"/>
  <c r="AB37" i="42"/>
  <c r="AB71" i="42"/>
  <c r="AB72" i="42"/>
  <c r="AB77" i="42"/>
  <c r="AB78" i="42"/>
  <c r="AB43" i="42"/>
  <c r="AB22" i="15"/>
  <c r="AB20" i="15"/>
  <c r="Z38" i="42"/>
  <c r="Z42" i="42"/>
  <c r="Z44" i="42"/>
  <c r="AB17" i="6"/>
  <c r="Z129" i="43"/>
  <c r="Z130" i="43"/>
  <c r="Z307" i="43"/>
  <c r="AB9" i="42"/>
  <c r="AB9" i="15"/>
  <c r="AB15" i="6"/>
  <c r="AB143" i="6"/>
  <c r="AB139" i="43"/>
  <c r="AB138" i="43"/>
  <c r="AB144" i="43"/>
  <c r="AB137" i="43"/>
  <c r="AB143" i="43"/>
  <c r="AB140" i="43"/>
  <c r="AB142" i="43"/>
  <c r="AB141" i="43"/>
  <c r="AB11" i="15"/>
  <c r="AB11" i="42"/>
  <c r="AB18" i="6"/>
  <c r="AB115" i="15"/>
  <c r="AB20" i="42"/>
  <c r="AB22" i="42"/>
  <c r="AA100" i="15"/>
  <c r="AA106" i="15"/>
  <c r="AA114" i="15"/>
  <c r="AB139" i="6"/>
  <c r="AB142" i="6"/>
  <c r="AC9" i="43"/>
  <c r="AC15" i="43"/>
  <c r="AC12" i="43"/>
  <c r="AC18" i="43"/>
  <c r="AC11" i="43"/>
  <c r="AC17" i="43"/>
  <c r="AC10" i="43"/>
  <c r="AC16" i="43"/>
  <c r="Z445" i="43"/>
  <c r="Z331" i="43"/>
  <c r="AB140" i="6"/>
  <c r="AC2" i="42"/>
  <c r="AC38" i="6"/>
  <c r="AC3" i="6"/>
  <c r="AA90" i="15"/>
  <c r="AA94" i="15"/>
  <c r="AC38" i="43"/>
  <c r="AC3" i="43"/>
  <c r="AB16" i="15"/>
  <c r="AB16" i="42"/>
  <c r="Z331" i="6"/>
  <c r="Z445" i="6"/>
  <c r="AC9" i="6"/>
  <c r="AC31" i="42"/>
  <c r="AC4" i="42"/>
  <c r="AC12" i="6"/>
  <c r="AC10" i="6"/>
  <c r="AC11" i="6"/>
  <c r="AC17" i="6"/>
  <c r="AB65" i="15"/>
  <c r="AB67" i="15"/>
  <c r="AB75" i="15"/>
  <c r="AB70" i="15"/>
  <c r="AA127" i="6"/>
  <c r="AC18" i="6"/>
  <c r="AB17" i="42"/>
  <c r="AB17" i="15"/>
  <c r="AC15" i="6"/>
  <c r="AB14" i="15"/>
  <c r="AB14" i="42"/>
  <c r="AB104" i="42"/>
  <c r="AB93" i="42"/>
  <c r="AB98" i="42"/>
  <c r="AA36" i="42"/>
  <c r="AB13" i="15"/>
  <c r="AB13" i="42"/>
  <c r="AB144" i="6"/>
  <c r="AB141" i="6"/>
  <c r="AA127" i="43"/>
  <c r="AA129" i="43"/>
  <c r="AB100" i="15"/>
  <c r="AB106" i="15"/>
  <c r="AB68" i="15"/>
  <c r="AB89" i="15"/>
  <c r="AA130" i="43"/>
  <c r="AA307" i="43"/>
  <c r="AC304" i="6"/>
  <c r="AC89" i="42"/>
  <c r="AC90" i="42"/>
  <c r="AC77" i="42"/>
  <c r="AC78" i="42"/>
  <c r="AC43" i="42"/>
  <c r="AC7" i="42"/>
  <c r="AC7" i="15"/>
  <c r="AC16" i="42"/>
  <c r="AC16" i="15"/>
  <c r="AC139" i="43"/>
  <c r="AC141" i="43"/>
  <c r="AC143" i="43"/>
  <c r="AC140" i="43"/>
  <c r="AC142" i="43"/>
  <c r="AC144" i="43"/>
  <c r="AC138" i="43"/>
  <c r="AC137" i="43"/>
  <c r="AC143" i="6"/>
  <c r="AC140" i="6"/>
  <c r="AC142" i="6"/>
  <c r="AC144" i="6"/>
  <c r="AC141" i="6"/>
  <c r="AD1" i="42"/>
  <c r="AA38" i="42"/>
  <c r="AA42" i="42"/>
  <c r="AA44" i="42"/>
  <c r="AC17" i="42"/>
  <c r="AC17" i="15"/>
  <c r="AC10" i="42"/>
  <c r="AC10" i="15"/>
  <c r="AC115" i="15"/>
  <c r="AC22" i="42"/>
  <c r="AC20" i="42"/>
  <c r="AC325" i="43"/>
  <c r="AC14" i="42"/>
  <c r="AC104" i="42"/>
  <c r="AC14" i="15"/>
  <c r="AB135" i="43"/>
  <c r="AB135" i="6"/>
  <c r="AC83" i="42"/>
  <c r="AC84" i="42"/>
  <c r="AC325" i="6"/>
  <c r="AC9" i="42"/>
  <c r="AC9" i="15"/>
  <c r="AC16" i="6"/>
  <c r="AC3" i="42"/>
  <c r="AC3" i="15"/>
  <c r="AC22" i="15"/>
  <c r="AC20" i="15"/>
  <c r="AC305" i="43"/>
  <c r="AC304" i="43"/>
  <c r="AA129" i="6"/>
  <c r="AA130" i="6"/>
  <c r="AA307" i="6"/>
  <c r="AC71" i="42"/>
  <c r="AC72" i="42"/>
  <c r="AC37" i="42"/>
  <c r="AC11" i="42"/>
  <c r="AC11" i="15"/>
  <c r="AC8" i="15"/>
  <c r="AC58" i="15"/>
  <c r="AC8" i="42"/>
  <c r="AC93" i="42"/>
  <c r="AC98" i="42"/>
  <c r="AB36" i="42"/>
  <c r="AC13" i="42"/>
  <c r="AC13" i="15"/>
  <c r="AD2" i="42"/>
  <c r="AD38" i="6"/>
  <c r="AD3" i="6"/>
  <c r="AB127" i="43"/>
  <c r="AB114" i="15"/>
  <c r="AB127" i="6"/>
  <c r="AA331" i="6"/>
  <c r="AA445" i="6"/>
  <c r="AC138" i="6"/>
  <c r="AC139" i="6"/>
  <c r="AB94" i="15"/>
  <c r="AB90" i="15"/>
  <c r="AD9" i="43"/>
  <c r="AD15" i="43"/>
  <c r="AD12" i="43"/>
  <c r="AD18" i="43"/>
  <c r="AD10" i="43"/>
  <c r="AD16" i="43"/>
  <c r="AD11" i="43"/>
  <c r="AD17" i="43"/>
  <c r="AA331" i="43"/>
  <c r="AA445" i="43"/>
  <c r="AC15" i="42"/>
  <c r="AC15" i="15"/>
  <c r="AC65" i="15"/>
  <c r="AC75" i="15"/>
  <c r="AC70" i="15"/>
  <c r="AD38" i="43"/>
  <c r="AD3" i="43"/>
  <c r="AC63" i="15"/>
  <c r="AD9" i="6"/>
  <c r="AD31" i="42"/>
  <c r="AD11" i="6"/>
  <c r="AD4" i="42"/>
  <c r="AD12" i="6"/>
  <c r="AD10" i="6"/>
  <c r="AC137" i="6"/>
  <c r="AC67" i="15"/>
  <c r="AC68" i="15"/>
  <c r="AD304" i="6"/>
  <c r="AD89" i="42"/>
  <c r="AD90" i="42"/>
  <c r="AD10" i="15"/>
  <c r="AD10" i="42"/>
  <c r="AD17" i="6"/>
  <c r="AD139" i="43"/>
  <c r="AD138" i="43"/>
  <c r="AD140" i="43"/>
  <c r="AD141" i="43"/>
  <c r="AD144" i="43"/>
  <c r="AD142" i="43"/>
  <c r="AD137" i="43"/>
  <c r="AD143" i="43"/>
  <c r="AD9" i="15"/>
  <c r="AD9" i="42"/>
  <c r="AD7" i="42"/>
  <c r="AD7" i="15"/>
  <c r="AD325" i="43"/>
  <c r="AD20" i="42"/>
  <c r="AD22" i="42"/>
  <c r="AD83" i="42"/>
  <c r="AD84" i="42"/>
  <c r="AD325" i="6"/>
  <c r="AD11" i="42"/>
  <c r="AD11" i="15"/>
  <c r="AD18" i="6"/>
  <c r="AD77" i="42"/>
  <c r="AD78" i="42"/>
  <c r="AD43" i="42"/>
  <c r="AC135" i="43"/>
  <c r="AC135" i="6"/>
  <c r="AD16" i="6"/>
  <c r="AB129" i="43"/>
  <c r="AB130" i="43"/>
  <c r="AB307" i="43"/>
  <c r="AD22" i="15"/>
  <c r="AD20" i="15"/>
  <c r="AD37" i="42"/>
  <c r="AD71" i="42"/>
  <c r="AD72" i="42"/>
  <c r="AD8" i="15"/>
  <c r="AD58" i="15"/>
  <c r="AD8" i="42"/>
  <c r="AD15" i="6"/>
  <c r="AD140" i="6"/>
  <c r="AD305" i="43"/>
  <c r="AD304" i="43"/>
  <c r="AD3" i="42"/>
  <c r="AD3" i="15"/>
  <c r="AE1" i="42"/>
  <c r="AB38" i="42"/>
  <c r="AB42" i="42"/>
  <c r="AB44" i="42"/>
  <c r="AD115" i="15"/>
  <c r="AB129" i="6"/>
  <c r="AB130" i="6"/>
  <c r="AB307" i="6"/>
  <c r="AD141" i="6"/>
  <c r="AD142" i="6"/>
  <c r="AC89" i="15"/>
  <c r="AC90" i="15"/>
  <c r="AC100" i="15"/>
  <c r="AC106" i="15"/>
  <c r="AC127" i="6"/>
  <c r="AD93" i="42"/>
  <c r="AD98" i="42"/>
  <c r="AD13" i="42"/>
  <c r="AD13" i="15"/>
  <c r="AE9" i="6"/>
  <c r="AE15" i="6"/>
  <c r="AE31" i="42"/>
  <c r="AE4" i="42"/>
  <c r="AE10" i="6"/>
  <c r="AE16" i="6"/>
  <c r="AE11" i="6"/>
  <c r="AE12" i="6"/>
  <c r="AE18" i="6"/>
  <c r="AD15" i="42"/>
  <c r="AD15" i="15"/>
  <c r="AD14" i="42"/>
  <c r="AD104" i="42"/>
  <c r="AD14" i="15"/>
  <c r="AD17" i="42"/>
  <c r="AD17" i="15"/>
  <c r="AE17" i="6"/>
  <c r="AD16" i="42"/>
  <c r="AD16" i="15"/>
  <c r="AC127" i="43"/>
  <c r="AC114" i="15"/>
  <c r="AD138" i="6"/>
  <c r="AD143" i="6"/>
  <c r="AE38" i="43"/>
  <c r="AE3" i="43"/>
  <c r="AB331" i="43"/>
  <c r="AB445" i="43"/>
  <c r="AC36" i="42"/>
  <c r="AD137" i="6"/>
  <c r="AB331" i="6"/>
  <c r="AB445" i="6"/>
  <c r="AD144" i="6"/>
  <c r="AD139" i="6"/>
  <c r="AE38" i="6"/>
  <c r="AE2" i="42"/>
  <c r="AE3" i="6"/>
  <c r="AE9" i="43"/>
  <c r="AE15" i="43"/>
  <c r="AE12" i="43"/>
  <c r="AE18" i="43"/>
  <c r="AE11" i="43"/>
  <c r="AE17" i="43"/>
  <c r="AE10" i="43"/>
  <c r="AE16" i="43"/>
  <c r="AD65" i="15"/>
  <c r="AD75" i="15"/>
  <c r="AD63" i="15"/>
  <c r="AD67" i="15"/>
  <c r="AD70" i="15"/>
  <c r="AC94" i="15"/>
  <c r="AE14" i="42"/>
  <c r="AE104" i="42"/>
  <c r="AE14" i="15"/>
  <c r="AE17" i="42"/>
  <c r="AE17" i="15"/>
  <c r="AE3" i="42"/>
  <c r="AE3" i="15"/>
  <c r="AE22" i="15"/>
  <c r="AE20" i="15"/>
  <c r="AD100" i="15"/>
  <c r="AD106" i="15"/>
  <c r="AD68" i="15"/>
  <c r="AD89" i="15"/>
  <c r="AE20" i="42"/>
  <c r="AE22" i="42"/>
  <c r="AF1" i="42"/>
  <c r="AC38" i="42"/>
  <c r="AC42" i="42"/>
  <c r="AC44" i="42"/>
  <c r="AE139" i="43"/>
  <c r="AE141" i="43"/>
  <c r="AE144" i="43"/>
  <c r="AE143" i="43"/>
  <c r="AE137" i="43"/>
  <c r="AE138" i="43"/>
  <c r="AE140" i="43"/>
  <c r="AE142" i="43"/>
  <c r="AE16" i="42"/>
  <c r="AE16" i="15"/>
  <c r="AE10" i="42"/>
  <c r="AE10" i="15"/>
  <c r="AD135" i="43"/>
  <c r="AD135" i="6"/>
  <c r="AE325" i="43"/>
  <c r="AE137" i="6"/>
  <c r="AE141" i="6"/>
  <c r="AE139" i="6"/>
  <c r="AE144" i="6"/>
  <c r="AE138" i="6"/>
  <c r="AE140" i="6"/>
  <c r="AE142" i="6"/>
  <c r="AE143" i="6"/>
  <c r="AC129" i="43"/>
  <c r="AC130" i="43"/>
  <c r="AC307" i="43"/>
  <c r="AE71" i="42"/>
  <c r="AE72" i="42"/>
  <c r="AE37" i="42"/>
  <c r="AE304" i="6"/>
  <c r="AE89" i="42"/>
  <c r="AE90" i="42"/>
  <c r="AE7" i="42"/>
  <c r="AE7" i="15"/>
  <c r="AE305" i="43"/>
  <c r="AE304" i="43"/>
  <c r="AE15" i="42"/>
  <c r="AE15" i="15"/>
  <c r="AE11" i="42"/>
  <c r="AE11" i="15"/>
  <c r="AE9" i="42"/>
  <c r="AE9" i="15"/>
  <c r="AE43" i="42"/>
  <c r="AE77" i="42"/>
  <c r="AE78" i="42"/>
  <c r="AE8" i="15"/>
  <c r="AE58" i="15"/>
  <c r="AE63" i="15"/>
  <c r="AE8" i="42"/>
  <c r="AE13" i="42"/>
  <c r="AE13" i="15"/>
  <c r="AC129" i="6"/>
  <c r="AC130" i="6"/>
  <c r="AC307" i="6"/>
  <c r="AE83" i="42"/>
  <c r="AE84" i="42"/>
  <c r="AE325" i="6"/>
  <c r="AE115" i="15"/>
  <c r="AF38" i="43"/>
  <c r="AF3" i="43"/>
  <c r="AD94" i="15"/>
  <c r="AD90" i="15"/>
  <c r="AC331" i="6"/>
  <c r="AC445" i="6"/>
  <c r="AE93" i="42"/>
  <c r="AE98" i="42"/>
  <c r="AF9" i="43"/>
  <c r="AF15" i="43"/>
  <c r="AF11" i="43"/>
  <c r="AF17" i="43"/>
  <c r="AF325" i="43"/>
  <c r="AF12" i="43"/>
  <c r="AF18" i="43"/>
  <c r="AF10" i="43"/>
  <c r="AF16" i="43"/>
  <c r="AF38" i="6"/>
  <c r="AF2" i="42"/>
  <c r="AF3" i="6"/>
  <c r="AE65" i="15"/>
  <c r="AE67" i="15"/>
  <c r="AE75" i="15"/>
  <c r="AE70" i="15"/>
  <c r="AD36" i="42"/>
  <c r="AC331" i="43"/>
  <c r="AC445" i="43"/>
  <c r="AF9" i="6"/>
  <c r="AF31" i="42"/>
  <c r="AF4" i="42"/>
  <c r="AF12" i="6"/>
  <c r="AF10" i="6"/>
  <c r="AF11" i="6"/>
  <c r="AD127" i="43"/>
  <c r="AD114" i="15"/>
  <c r="AD127" i="6"/>
  <c r="AE100" i="15"/>
  <c r="AE106" i="15"/>
  <c r="AE68" i="15"/>
  <c r="AE89" i="15"/>
  <c r="AF71" i="42"/>
  <c r="AF72" i="42"/>
  <c r="AF37" i="42"/>
  <c r="AF115" i="15"/>
  <c r="AF304" i="6"/>
  <c r="AF89" i="42"/>
  <c r="AF90" i="42"/>
  <c r="AF9" i="42"/>
  <c r="AF9" i="15"/>
  <c r="AF16" i="6"/>
  <c r="AF8" i="15"/>
  <c r="AF58" i="15"/>
  <c r="AF63" i="15"/>
  <c r="AF8" i="42"/>
  <c r="AF15" i="6"/>
  <c r="AF144" i="6"/>
  <c r="AD38" i="42"/>
  <c r="AD42" i="42"/>
  <c r="AD44" i="42"/>
  <c r="AE135" i="43"/>
  <c r="AE135" i="6"/>
  <c r="AF143" i="6"/>
  <c r="AF141" i="6"/>
  <c r="AF140" i="6"/>
  <c r="AF305" i="43"/>
  <c r="AF304" i="43"/>
  <c r="AF139" i="43"/>
  <c r="AF138" i="43"/>
  <c r="AF144" i="43"/>
  <c r="AF137" i="43"/>
  <c r="AF143" i="43"/>
  <c r="AF140" i="43"/>
  <c r="AF142" i="43"/>
  <c r="AF141" i="43"/>
  <c r="AD129" i="43"/>
  <c r="AD130" i="43"/>
  <c r="AD307" i="43"/>
  <c r="AF325" i="6"/>
  <c r="AF83" i="42"/>
  <c r="AF84" i="42"/>
  <c r="AF11" i="42"/>
  <c r="AF11" i="15"/>
  <c r="AF18" i="6"/>
  <c r="AF7" i="42"/>
  <c r="AF7" i="15"/>
  <c r="AG1" i="42"/>
  <c r="AF10" i="42"/>
  <c r="AF10" i="15"/>
  <c r="AF17" i="6"/>
  <c r="AF3" i="42"/>
  <c r="AF3" i="15"/>
  <c r="AF22" i="15"/>
  <c r="AF20" i="15"/>
  <c r="AD129" i="6"/>
  <c r="AD130" i="6"/>
  <c r="AD307" i="6"/>
  <c r="AF77" i="42"/>
  <c r="AF78" i="42"/>
  <c r="AF43" i="42"/>
  <c r="AF20" i="42"/>
  <c r="AF22" i="42"/>
  <c r="AG9" i="43"/>
  <c r="AG15" i="43"/>
  <c r="AG12" i="43"/>
  <c r="AG18" i="43"/>
  <c r="AG11" i="43"/>
  <c r="AG17" i="43"/>
  <c r="AG10" i="43"/>
  <c r="AG16" i="43"/>
  <c r="AG325" i="43"/>
  <c r="AG9" i="6"/>
  <c r="AG31" i="42"/>
  <c r="AG4" i="42"/>
  <c r="AG12" i="6"/>
  <c r="AG10" i="6"/>
  <c r="AG16" i="6"/>
  <c r="AG11" i="6"/>
  <c r="AF13" i="42"/>
  <c r="AF13" i="15"/>
  <c r="AF65" i="15"/>
  <c r="AF67" i="15"/>
  <c r="AF75" i="15"/>
  <c r="AF70" i="15"/>
  <c r="AE90" i="15"/>
  <c r="AE94" i="15"/>
  <c r="AD331" i="6"/>
  <c r="AD445" i="6"/>
  <c r="AG38" i="43"/>
  <c r="AG3" i="43"/>
  <c r="AG2" i="42"/>
  <c r="AG38" i="6"/>
  <c r="AG3" i="6"/>
  <c r="AF138" i="6"/>
  <c r="AF139" i="6"/>
  <c r="AE36" i="42"/>
  <c r="AF15" i="42"/>
  <c r="AF15" i="15"/>
  <c r="AD445" i="43"/>
  <c r="AD331" i="43"/>
  <c r="AG15" i="6"/>
  <c r="AF14" i="42"/>
  <c r="AF104" i="42"/>
  <c r="AF14" i="15"/>
  <c r="AF93" i="42"/>
  <c r="AF98" i="42"/>
  <c r="AE114" i="15"/>
  <c r="AE127" i="43"/>
  <c r="AE127" i="6"/>
  <c r="AF16" i="42"/>
  <c r="AF16" i="15"/>
  <c r="AF17" i="15"/>
  <c r="AF17" i="42"/>
  <c r="AF142" i="6"/>
  <c r="AF137" i="6"/>
  <c r="AF100" i="15"/>
  <c r="AF106" i="15"/>
  <c r="AF68" i="15"/>
  <c r="AF89" i="15"/>
  <c r="AE129" i="43"/>
  <c r="AE130" i="43"/>
  <c r="AE307" i="43"/>
  <c r="AG14" i="42"/>
  <c r="AG104" i="42"/>
  <c r="AG14" i="15"/>
  <c r="AG143" i="6"/>
  <c r="AG140" i="6"/>
  <c r="AG142" i="6"/>
  <c r="AG144" i="6"/>
  <c r="AG141" i="6"/>
  <c r="AH1" i="42"/>
  <c r="AF135" i="43"/>
  <c r="AF135" i="6"/>
  <c r="AG11" i="42"/>
  <c r="AG11" i="15"/>
  <c r="AG7" i="15"/>
  <c r="AG7" i="42"/>
  <c r="AG305" i="43"/>
  <c r="AG304" i="43"/>
  <c r="AG15" i="42"/>
  <c r="AG15" i="15"/>
  <c r="AG22" i="42"/>
  <c r="AG20" i="42"/>
  <c r="AG138" i="6"/>
  <c r="AG83" i="42"/>
  <c r="AG84" i="42"/>
  <c r="AG325" i="6"/>
  <c r="AG77" i="42"/>
  <c r="AG78" i="42"/>
  <c r="AG43" i="42"/>
  <c r="AG8" i="15"/>
  <c r="AG58" i="15"/>
  <c r="AG63" i="15"/>
  <c r="AG8" i="42"/>
  <c r="AE38" i="42"/>
  <c r="AE42" i="42"/>
  <c r="AE44" i="42"/>
  <c r="AG3" i="42"/>
  <c r="AG3" i="15"/>
  <c r="AG22" i="15"/>
  <c r="AG20" i="15"/>
  <c r="AG10" i="42"/>
  <c r="AG10" i="15"/>
  <c r="AG115" i="15"/>
  <c r="AG18" i="6"/>
  <c r="AG17" i="6"/>
  <c r="AE129" i="6"/>
  <c r="AE130" i="6"/>
  <c r="AE307" i="6"/>
  <c r="AG139" i="43"/>
  <c r="AG138" i="43"/>
  <c r="AG143" i="43"/>
  <c r="AG141" i="43"/>
  <c r="AG140" i="43"/>
  <c r="AG142" i="43"/>
  <c r="AG144" i="43"/>
  <c r="AG137" i="43"/>
  <c r="AG71" i="42"/>
  <c r="AG72" i="42"/>
  <c r="AG37" i="42"/>
  <c r="AG304" i="6"/>
  <c r="AG89" i="42"/>
  <c r="AG90" i="42"/>
  <c r="AG9" i="42"/>
  <c r="AG9" i="15"/>
  <c r="AG139" i="6"/>
  <c r="AG93" i="42"/>
  <c r="AG98" i="42"/>
  <c r="AG16" i="42"/>
  <c r="AG16" i="15"/>
  <c r="AE331" i="6"/>
  <c r="AE445" i="6"/>
  <c r="AF94" i="15"/>
  <c r="AF90" i="15"/>
  <c r="AG65" i="15"/>
  <c r="AG67" i="15"/>
  <c r="AG75" i="15"/>
  <c r="AG70" i="15"/>
  <c r="AH9" i="43"/>
  <c r="AH15" i="43"/>
  <c r="AH325" i="43"/>
  <c r="AH12" i="43"/>
  <c r="AH18" i="43"/>
  <c r="AH10" i="43"/>
  <c r="AH16" i="43"/>
  <c r="AH11" i="43"/>
  <c r="AH17" i="43"/>
  <c r="AF36" i="42"/>
  <c r="AH38" i="43"/>
  <c r="AH3" i="43"/>
  <c r="AE331" i="43"/>
  <c r="AE445" i="43"/>
  <c r="AF127" i="43"/>
  <c r="AF114" i="15"/>
  <c r="AF116" i="15"/>
  <c r="AF127" i="6"/>
  <c r="AG17" i="42"/>
  <c r="AG17" i="15"/>
  <c r="AG13" i="42"/>
  <c r="AG13" i="15"/>
  <c r="AH2" i="42"/>
  <c r="AH38" i="6"/>
  <c r="AH3" i="6"/>
  <c r="AH9" i="6"/>
  <c r="AH31" i="42"/>
  <c r="AH11" i="6"/>
  <c r="AH12" i="6"/>
  <c r="AH4" i="42"/>
  <c r="AH10" i="6"/>
  <c r="AG137" i="6"/>
  <c r="AH13" i="42"/>
  <c r="AH13" i="15"/>
  <c r="AG100" i="15"/>
  <c r="AG106" i="15"/>
  <c r="AG89" i="15"/>
  <c r="AG68" i="15"/>
  <c r="AH37" i="42"/>
  <c r="AH71" i="42"/>
  <c r="AH72" i="42"/>
  <c r="AH10" i="42"/>
  <c r="AH10" i="15"/>
  <c r="AH304" i="6"/>
  <c r="AH89" i="42"/>
  <c r="AH90" i="42"/>
  <c r="AH11" i="15"/>
  <c r="AH11" i="42"/>
  <c r="AH8" i="15"/>
  <c r="AH58" i="15"/>
  <c r="AH8" i="42"/>
  <c r="AH15" i="6"/>
  <c r="AH141" i="6"/>
  <c r="AH3" i="42"/>
  <c r="AH3" i="15"/>
  <c r="AI1" i="42"/>
  <c r="AH139" i="43"/>
  <c r="AH138" i="43"/>
  <c r="AH142" i="43"/>
  <c r="AH143" i="43"/>
  <c r="AH140" i="43"/>
  <c r="AH141" i="43"/>
  <c r="AH144" i="43"/>
  <c r="AH137" i="43"/>
  <c r="AG135" i="43"/>
  <c r="AG135" i="6"/>
  <c r="AH63" i="15"/>
  <c r="AH83" i="42"/>
  <c r="AH84" i="42"/>
  <c r="AH325" i="6"/>
  <c r="AH115" i="15"/>
  <c r="AH139" i="6"/>
  <c r="AH143" i="6"/>
  <c r="AH137" i="6"/>
  <c r="AH144" i="6"/>
  <c r="AH138" i="6"/>
  <c r="AH22" i="15"/>
  <c r="AH20" i="15"/>
  <c r="AH18" i="6"/>
  <c r="AF129" i="6"/>
  <c r="AF130" i="6"/>
  <c r="AF307" i="6"/>
  <c r="AH9" i="15"/>
  <c r="AH9" i="42"/>
  <c r="AH16" i="6"/>
  <c r="AH7" i="42"/>
  <c r="AH7" i="15"/>
  <c r="AH20" i="42"/>
  <c r="AH22" i="42"/>
  <c r="AH17" i="6"/>
  <c r="AH77" i="42"/>
  <c r="AH78" i="42"/>
  <c r="AH43" i="42"/>
  <c r="AF129" i="43"/>
  <c r="AF130" i="43"/>
  <c r="AF307" i="43"/>
  <c r="AF38" i="42"/>
  <c r="AF42" i="42"/>
  <c r="AF44" i="42"/>
  <c r="AH305" i="43"/>
  <c r="AH304" i="43"/>
  <c r="AH16" i="42"/>
  <c r="AH16" i="15"/>
  <c r="AI38" i="6"/>
  <c r="AI2" i="42"/>
  <c r="AI3" i="6"/>
  <c r="AI38" i="43"/>
  <c r="AI3" i="43"/>
  <c r="AG36" i="42"/>
  <c r="AI9" i="6"/>
  <c r="AI31" i="42"/>
  <c r="AI4" i="42"/>
  <c r="AI10" i="6"/>
  <c r="AI11" i="6"/>
  <c r="AI17" i="6"/>
  <c r="AI12" i="6"/>
  <c r="AF331" i="6"/>
  <c r="AF445" i="6"/>
  <c r="AI18" i="6"/>
  <c r="AH17" i="42"/>
  <c r="AH17" i="15"/>
  <c r="AH140" i="6"/>
  <c r="AH65" i="15"/>
  <c r="AH67" i="15"/>
  <c r="AH75" i="15"/>
  <c r="AH70" i="15"/>
  <c r="AH93" i="42"/>
  <c r="AH98" i="42"/>
  <c r="AI16" i="6"/>
  <c r="AH15" i="15"/>
  <c r="AH15" i="42"/>
  <c r="AH14" i="42"/>
  <c r="AH104" i="42"/>
  <c r="AH14" i="15"/>
  <c r="AG114" i="15"/>
  <c r="AG116" i="15"/>
  <c r="AG127" i="43"/>
  <c r="AG127" i="6"/>
  <c r="AH142" i="6"/>
  <c r="AF331" i="43"/>
  <c r="AF445" i="43"/>
  <c r="AI9" i="43"/>
  <c r="AI15" i="43"/>
  <c r="AI325" i="43"/>
  <c r="AI12" i="43"/>
  <c r="AI18" i="43"/>
  <c r="AI11" i="43"/>
  <c r="AI17" i="43"/>
  <c r="AI10" i="43"/>
  <c r="AI16" i="43"/>
  <c r="AG90" i="15"/>
  <c r="AG94" i="15"/>
  <c r="AH100" i="15"/>
  <c r="AH106" i="15"/>
  <c r="AH68" i="15"/>
  <c r="AH89" i="15"/>
  <c r="AI304" i="6"/>
  <c r="AI89" i="42"/>
  <c r="AI90" i="42"/>
  <c r="AJ1" i="42"/>
  <c r="AI17" i="42"/>
  <c r="AI17" i="15"/>
  <c r="AI11" i="42"/>
  <c r="AI11" i="15"/>
  <c r="AI43" i="42"/>
  <c r="AI77" i="42"/>
  <c r="AI78" i="42"/>
  <c r="AI115" i="15"/>
  <c r="AG129" i="43"/>
  <c r="AG130" i="43"/>
  <c r="AG307" i="43"/>
  <c r="AH135" i="43"/>
  <c r="AH135" i="6"/>
  <c r="AI83" i="42"/>
  <c r="AI84" i="42"/>
  <c r="AI325" i="6"/>
  <c r="AI7" i="15"/>
  <c r="AI7" i="42"/>
  <c r="AI3" i="42"/>
  <c r="AI3" i="15"/>
  <c r="AI15" i="42"/>
  <c r="AI15" i="15"/>
  <c r="AI71" i="42"/>
  <c r="AI72" i="42"/>
  <c r="AI37" i="42"/>
  <c r="AI8" i="15"/>
  <c r="AI58" i="15"/>
  <c r="AI8" i="42"/>
  <c r="AI20" i="42"/>
  <c r="AI22" i="42"/>
  <c r="AG129" i="6"/>
  <c r="AG130" i="6"/>
  <c r="AG307" i="6"/>
  <c r="AI9" i="42"/>
  <c r="AI9" i="15"/>
  <c r="AI139" i="43"/>
  <c r="AI142" i="43"/>
  <c r="AI143" i="43"/>
  <c r="AI140" i="43"/>
  <c r="AI144" i="43"/>
  <c r="AI137" i="43"/>
  <c r="AI138" i="43"/>
  <c r="AI141" i="43"/>
  <c r="AI137" i="6"/>
  <c r="AI16" i="42"/>
  <c r="AI16" i="15"/>
  <c r="AI305" i="43"/>
  <c r="AI304" i="43"/>
  <c r="AI15" i="6"/>
  <c r="AI10" i="42"/>
  <c r="AI10" i="15"/>
  <c r="AG38" i="42"/>
  <c r="AG42" i="42"/>
  <c r="AG44" i="42"/>
  <c r="AI22" i="15"/>
  <c r="AI20" i="15"/>
  <c r="AI138" i="6"/>
  <c r="AI14" i="42"/>
  <c r="AI104" i="42"/>
  <c r="AI14" i="15"/>
  <c r="AI140" i="6"/>
  <c r="AI65" i="15"/>
  <c r="AI75" i="15"/>
  <c r="AI70" i="15"/>
  <c r="AH94" i="15"/>
  <c r="AH90" i="15"/>
  <c r="AI143" i="6"/>
  <c r="AI13" i="42"/>
  <c r="AI13" i="15"/>
  <c r="AI63" i="15"/>
  <c r="AI67" i="15"/>
  <c r="AG331" i="43"/>
  <c r="AG445" i="43"/>
  <c r="AJ9" i="6"/>
  <c r="AJ15" i="6"/>
  <c r="AJ4" i="42"/>
  <c r="AJ12" i="6"/>
  <c r="AJ10" i="6"/>
  <c r="AJ11" i="6"/>
  <c r="AI141" i="6"/>
  <c r="AI144" i="6"/>
  <c r="AG331" i="6"/>
  <c r="AG445" i="6"/>
  <c r="AI93" i="42"/>
  <c r="AI98" i="42"/>
  <c r="AH36" i="42"/>
  <c r="AH127" i="43"/>
  <c r="AH114" i="15"/>
  <c r="AH116" i="15"/>
  <c r="AH127" i="6"/>
  <c r="AJ9" i="43"/>
  <c r="AJ15" i="43"/>
  <c r="AJ11" i="43"/>
  <c r="AJ17" i="43"/>
  <c r="AJ325" i="43"/>
  <c r="AJ12" i="43"/>
  <c r="AJ18" i="43"/>
  <c r="AJ10" i="43"/>
  <c r="AJ16" i="43"/>
  <c r="AJ38" i="6"/>
  <c r="AJ2" i="42"/>
  <c r="AJ3" i="6"/>
  <c r="AI142" i="6"/>
  <c r="AI139" i="6"/>
  <c r="AJ38" i="43"/>
  <c r="AJ3" i="43"/>
  <c r="AI100" i="15"/>
  <c r="AI106" i="15"/>
  <c r="AI89" i="15"/>
  <c r="AI68" i="15"/>
  <c r="AJ14" i="42"/>
  <c r="AJ104" i="42"/>
  <c r="AJ14" i="15"/>
  <c r="AJ139" i="43"/>
  <c r="D139" i="43"/>
  <c r="AJ138" i="43"/>
  <c r="D138" i="43"/>
  <c r="AJ141" i="43"/>
  <c r="D141" i="43"/>
  <c r="AJ142" i="43"/>
  <c r="D142" i="43"/>
  <c r="AJ144" i="43"/>
  <c r="D144" i="43"/>
  <c r="AJ143" i="43"/>
  <c r="D143" i="43"/>
  <c r="AJ137" i="43"/>
  <c r="D137" i="43"/>
  <c r="AJ140" i="43"/>
  <c r="D140" i="43"/>
  <c r="AJ20" i="42"/>
  <c r="AJ22" i="42"/>
  <c r="AJ305" i="43"/>
  <c r="AJ304" i="43"/>
  <c r="AJ325" i="6"/>
  <c r="AJ89" i="42"/>
  <c r="AJ90" i="42"/>
  <c r="D90" i="42"/>
  <c r="AJ304" i="6"/>
  <c r="AJ10" i="42"/>
  <c r="AJ10" i="15"/>
  <c r="AJ17" i="6"/>
  <c r="AJ31" i="42"/>
  <c r="AJ83" i="42"/>
  <c r="AJ84" i="42"/>
  <c r="D84" i="42"/>
  <c r="AJ7" i="42"/>
  <c r="AJ7" i="15"/>
  <c r="AI135" i="43"/>
  <c r="AI135" i="6"/>
  <c r="AJ141" i="6"/>
  <c r="D141" i="6"/>
  <c r="AJ143" i="6"/>
  <c r="D143" i="6"/>
  <c r="AJ138" i="6"/>
  <c r="D138" i="6"/>
  <c r="AJ144" i="6"/>
  <c r="D144" i="6"/>
  <c r="AJ140" i="6"/>
  <c r="D140" i="6"/>
  <c r="AJ142" i="6"/>
  <c r="D142" i="6"/>
  <c r="AH129" i="43"/>
  <c r="AH130" i="43"/>
  <c r="AH307" i="43"/>
  <c r="AJ37" i="42"/>
  <c r="AJ71" i="42"/>
  <c r="AJ72" i="42"/>
  <c r="AJ77" i="42"/>
  <c r="AJ78" i="42"/>
  <c r="D78" i="42"/>
  <c r="AJ43" i="42"/>
  <c r="AJ139" i="6"/>
  <c r="D139" i="6"/>
  <c r="AJ22" i="15"/>
  <c r="AJ20" i="15"/>
  <c r="AH38" i="42"/>
  <c r="AH42" i="42"/>
  <c r="AH44" i="42"/>
  <c r="AJ9" i="42"/>
  <c r="AJ9" i="15"/>
  <c r="AJ16" i="6"/>
  <c r="AJ8" i="15"/>
  <c r="AJ58" i="15"/>
  <c r="AJ8" i="42"/>
  <c r="AJ3" i="42"/>
  <c r="AJ3" i="15"/>
  <c r="AH129" i="6"/>
  <c r="AH130" i="6"/>
  <c r="AH307" i="6"/>
  <c r="AJ11" i="15"/>
  <c r="AJ11" i="42"/>
  <c r="AJ18" i="6"/>
  <c r="AJ115" i="15"/>
  <c r="D161" i="6"/>
  <c r="D166" i="6"/>
  <c r="D170" i="6"/>
  <c r="AJ65" i="15"/>
  <c r="D65" i="15"/>
  <c r="AJ75" i="15"/>
  <c r="AJ70" i="15"/>
  <c r="D58" i="15"/>
  <c r="D157" i="43"/>
  <c r="D166" i="43"/>
  <c r="AI127" i="43"/>
  <c r="AI114" i="15"/>
  <c r="AI116" i="15"/>
  <c r="AI127" i="6"/>
  <c r="D167" i="6"/>
  <c r="D168" i="6"/>
  <c r="D163" i="6"/>
  <c r="AJ15" i="42"/>
  <c r="AJ15" i="15"/>
  <c r="AH331" i="43"/>
  <c r="AH445" i="43"/>
  <c r="AJ137" i="6"/>
  <c r="D137" i="6"/>
  <c r="D161" i="43"/>
  <c r="D167" i="43"/>
  <c r="D170" i="43"/>
  <c r="D158" i="43"/>
  <c r="AJ16" i="15"/>
  <c r="AJ16" i="42"/>
  <c r="AJ17" i="42"/>
  <c r="AJ17" i="15"/>
  <c r="D169" i="43"/>
  <c r="D165" i="43"/>
  <c r="D162" i="43"/>
  <c r="D168" i="43"/>
  <c r="AI36" i="42"/>
  <c r="D158" i="6"/>
  <c r="D156" i="43"/>
  <c r="D155" i="43"/>
  <c r="AJ63" i="15"/>
  <c r="D63" i="15"/>
  <c r="D160" i="6"/>
  <c r="AJ13" i="15"/>
  <c r="AJ13" i="42"/>
  <c r="AH331" i="6"/>
  <c r="AH445" i="6"/>
  <c r="AJ93" i="42"/>
  <c r="D72" i="42"/>
  <c r="D163" i="43"/>
  <c r="D159" i="43"/>
  <c r="D164" i="43"/>
  <c r="D160" i="43"/>
  <c r="AI90" i="15"/>
  <c r="AI94" i="15"/>
  <c r="D164" i="6"/>
  <c r="D156" i="6"/>
  <c r="D157" i="6"/>
  <c r="AJ67" i="15"/>
  <c r="D155" i="6"/>
  <c r="AI38" i="42"/>
  <c r="AI42" i="42"/>
  <c r="AI44" i="42"/>
  <c r="D165" i="6"/>
  <c r="AI129" i="43"/>
  <c r="AI130" i="43"/>
  <c r="AI307" i="43"/>
  <c r="AJ135" i="6"/>
  <c r="AJ135" i="43"/>
  <c r="D159" i="6"/>
  <c r="AJ98" i="42"/>
  <c r="D98" i="42"/>
  <c r="D93" i="42"/>
  <c r="D162" i="6"/>
  <c r="D169" i="6"/>
  <c r="AI129" i="6"/>
  <c r="AI130" i="6"/>
  <c r="AI307" i="6"/>
  <c r="AJ100" i="15"/>
  <c r="AJ106" i="15"/>
  <c r="AJ68" i="15"/>
  <c r="AJ89" i="15"/>
  <c r="D67" i="15"/>
  <c r="AI331" i="6"/>
  <c r="AI445" i="6"/>
  <c r="AJ36" i="42"/>
  <c r="D135" i="6"/>
  <c r="AI331" i="43"/>
  <c r="AI445" i="43"/>
  <c r="D135" i="43"/>
  <c r="AJ94" i="15"/>
  <c r="AJ90" i="15"/>
  <c r="AJ38" i="42"/>
  <c r="D38" i="42"/>
  <c r="AJ42" i="42"/>
  <c r="AJ44" i="42"/>
  <c r="D44" i="42"/>
  <c r="AJ127" i="43"/>
  <c r="AJ127" i="6"/>
  <c r="AJ114" i="15"/>
  <c r="AJ116" i="15"/>
  <c r="AJ129" i="43"/>
  <c r="D127" i="43"/>
  <c r="AJ130" i="43"/>
  <c r="AJ129" i="6"/>
  <c r="D127" i="6"/>
  <c r="AJ130" i="6"/>
  <c r="AJ307" i="43"/>
  <c r="D130" i="43"/>
  <c r="AJ307" i="6"/>
  <c r="D130" i="6"/>
  <c r="AJ331" i="43"/>
  <c r="AJ445" i="43"/>
  <c r="D129" i="43"/>
  <c r="AJ331" i="6"/>
  <c r="AJ445" i="6"/>
  <c r="D129" i="6"/>
  <c r="D445" i="43"/>
  <c r="D445" i="6"/>
  <c r="B116" i="4" a="1"/>
  <c r="B116" i="4"/>
  <c r="E12" i="4"/>
  <c r="B223" i="43"/>
  <c r="B364" i="43"/>
  <c r="E172" i="43"/>
  <c r="E47" i="43"/>
  <c r="E64" i="43"/>
  <c r="E65" i="43"/>
  <c r="E66" i="43"/>
  <c r="E79" i="43"/>
  <c r="E342" i="43"/>
  <c r="E345" i="43"/>
  <c r="E364" i="43"/>
  <c r="E383" i="43"/>
  <c r="E402" i="43"/>
  <c r="B224" i="43"/>
  <c r="B365" i="43"/>
  <c r="E346" i="43"/>
  <c r="E365" i="43"/>
  <c r="E384" i="43"/>
  <c r="E403" i="43"/>
  <c r="B225" i="43"/>
  <c r="B366" i="43"/>
  <c r="E347" i="43"/>
  <c r="E366" i="43"/>
  <c r="E385" i="43"/>
  <c r="E404" i="43"/>
  <c r="B226" i="43"/>
  <c r="B367" i="43"/>
  <c r="E405" i="43"/>
  <c r="B227" i="43"/>
  <c r="B368" i="43"/>
  <c r="E349" i="43"/>
  <c r="E368" i="43"/>
  <c r="E387" i="43"/>
  <c r="E406" i="43"/>
  <c r="B228" i="43"/>
  <c r="B369" i="43"/>
  <c r="E350" i="43"/>
  <c r="E369" i="43"/>
  <c r="E388" i="43"/>
  <c r="E407" i="43"/>
  <c r="B229" i="43"/>
  <c r="B370" i="43"/>
  <c r="E351" i="43"/>
  <c r="E370" i="43"/>
  <c r="E389" i="43"/>
  <c r="E408" i="43"/>
  <c r="B230" i="43"/>
  <c r="B371" i="43"/>
  <c r="E352" i="43"/>
  <c r="E371" i="43"/>
  <c r="E390" i="43"/>
  <c r="E409" i="43"/>
  <c r="B231" i="43"/>
  <c r="B372" i="43"/>
  <c r="E410" i="43"/>
  <c r="B232" i="43"/>
  <c r="B373" i="43"/>
  <c r="E354" i="43"/>
  <c r="E373" i="43"/>
  <c r="E392" i="43"/>
  <c r="E411" i="43"/>
  <c r="B233" i="43"/>
  <c r="B374" i="43"/>
  <c r="E412" i="43"/>
  <c r="B234" i="43"/>
  <c r="B375" i="43"/>
  <c r="E356" i="43"/>
  <c r="E375" i="43"/>
  <c r="E394" i="43"/>
  <c r="E413" i="43"/>
  <c r="B235" i="43"/>
  <c r="B376" i="43"/>
  <c r="E357" i="43"/>
  <c r="E376" i="43"/>
  <c r="E395" i="43"/>
  <c r="E414" i="43"/>
  <c r="B236" i="43"/>
  <c r="B377" i="43"/>
  <c r="E358" i="43"/>
  <c r="E377" i="43"/>
  <c r="E396" i="43"/>
  <c r="E415" i="43"/>
  <c r="B237" i="43"/>
  <c r="B378" i="43"/>
  <c r="E359" i="43"/>
  <c r="E378" i="43"/>
  <c r="E397" i="43"/>
  <c r="E416" i="43"/>
  <c r="B238" i="43"/>
  <c r="B379" i="43"/>
  <c r="E360" i="43"/>
  <c r="E379" i="43"/>
  <c r="E398" i="43"/>
  <c r="E417" i="43"/>
  <c r="E418" i="43"/>
  <c r="E136" i="43"/>
  <c r="E148" i="43"/>
  <c r="C48" i="15"/>
  <c r="E48" i="15"/>
  <c r="E177" i="43"/>
  <c r="C49" i="15"/>
  <c r="E49" i="15"/>
  <c r="E178" i="43"/>
  <c r="C50" i="15"/>
  <c r="E50" i="15"/>
  <c r="E179" i="43"/>
  <c r="C51" i="15"/>
  <c r="E51" i="15"/>
  <c r="E180" i="43"/>
  <c r="C52" i="15"/>
  <c r="E52" i="15"/>
  <c r="E181" i="43"/>
  <c r="C53" i="15"/>
  <c r="E53" i="15"/>
  <c r="E182" i="43"/>
  <c r="E183" i="43"/>
  <c r="E332" i="43"/>
  <c r="E334" i="43"/>
  <c r="E335" i="43"/>
  <c r="E63" i="43"/>
  <c r="E97" i="43"/>
  <c r="C12" i="4"/>
  <c r="C21" i="4"/>
  <c r="J20" i="4"/>
  <c r="C94" i="43"/>
  <c r="E103" i="43"/>
  <c r="E104" i="43"/>
  <c r="F172" i="43"/>
  <c r="F47" i="43"/>
  <c r="F63" i="43"/>
  <c r="F97" i="43"/>
  <c r="G172" i="43"/>
  <c r="G47" i="43"/>
  <c r="G63" i="43"/>
  <c r="G97" i="43"/>
  <c r="H172" i="43"/>
  <c r="H47" i="43"/>
  <c r="H63" i="43"/>
  <c r="H97" i="43"/>
  <c r="I172" i="43"/>
  <c r="I47" i="43"/>
  <c r="I63" i="43"/>
  <c r="I97" i="43"/>
  <c r="J172" i="43"/>
  <c r="J47" i="43"/>
  <c r="J63" i="43"/>
  <c r="J97" i="43"/>
  <c r="K172" i="43"/>
  <c r="K47" i="43"/>
  <c r="K63" i="43"/>
  <c r="K97" i="43"/>
  <c r="L172" i="43"/>
  <c r="L47" i="43"/>
  <c r="L63" i="43"/>
  <c r="L97" i="43"/>
  <c r="M172" i="43"/>
  <c r="M47" i="43"/>
  <c r="M63" i="43"/>
  <c r="M97" i="43"/>
  <c r="N172" i="43"/>
  <c r="N47" i="43"/>
  <c r="N63" i="43"/>
  <c r="N97" i="43"/>
  <c r="O172" i="43"/>
  <c r="O47" i="43"/>
  <c r="O63" i="43"/>
  <c r="O97" i="43"/>
  <c r="P172" i="43"/>
  <c r="P47" i="43"/>
  <c r="P63" i="43"/>
  <c r="P97" i="43"/>
  <c r="Q172" i="43"/>
  <c r="Q47" i="43"/>
  <c r="Q63" i="43"/>
  <c r="Q97" i="43"/>
  <c r="R172" i="43"/>
  <c r="R47" i="43"/>
  <c r="R63" i="43"/>
  <c r="R97" i="43"/>
  <c r="S172" i="43"/>
  <c r="S47" i="43"/>
  <c r="S63" i="43"/>
  <c r="S97" i="43"/>
  <c r="T172" i="43"/>
  <c r="T47" i="43"/>
  <c r="T63" i="43"/>
  <c r="T97" i="43"/>
  <c r="U172" i="43"/>
  <c r="U47" i="43"/>
  <c r="U63" i="43"/>
  <c r="U97" i="43"/>
  <c r="V172" i="43"/>
  <c r="V47" i="43"/>
  <c r="V63" i="43"/>
  <c r="V97" i="43"/>
  <c r="W172" i="43"/>
  <c r="W47" i="43"/>
  <c r="W63" i="43"/>
  <c r="W97" i="43"/>
  <c r="X172" i="43"/>
  <c r="X47" i="43"/>
  <c r="X63" i="43"/>
  <c r="X97" i="43"/>
  <c r="Y172" i="43"/>
  <c r="Y47" i="43"/>
  <c r="Y63" i="43"/>
  <c r="Y97" i="43"/>
  <c r="Z172" i="43"/>
  <c r="Z47" i="43"/>
  <c r="Z63" i="43"/>
  <c r="Z97" i="43"/>
  <c r="AA172" i="43"/>
  <c r="AA47" i="43"/>
  <c r="AA63" i="43"/>
  <c r="AA97" i="43"/>
  <c r="AB172" i="43"/>
  <c r="AB47" i="43"/>
  <c r="AB63" i="43"/>
  <c r="AB97" i="43"/>
  <c r="AC172" i="43"/>
  <c r="AC47" i="43"/>
  <c r="AC63" i="43"/>
  <c r="AC97" i="43"/>
  <c r="AD172" i="43"/>
  <c r="AD47" i="43"/>
  <c r="AD63" i="43"/>
  <c r="AD97" i="43"/>
  <c r="AE172" i="43"/>
  <c r="AE47" i="43"/>
  <c r="AE63" i="43"/>
  <c r="AE97" i="43"/>
  <c r="AF172" i="43"/>
  <c r="AF47" i="43"/>
  <c r="AF63" i="43"/>
  <c r="AF97" i="43"/>
  <c r="AG172" i="43"/>
  <c r="AG47" i="43"/>
  <c r="AG63" i="43"/>
  <c r="AG97" i="43"/>
  <c r="AH172" i="43"/>
  <c r="AH47" i="43"/>
  <c r="AH63" i="43"/>
  <c r="AH97" i="43"/>
  <c r="AI172" i="43"/>
  <c r="AI47" i="43"/>
  <c r="AI63" i="43"/>
  <c r="AI97" i="43"/>
  <c r="AJ172" i="43"/>
  <c r="AJ47" i="43"/>
  <c r="AJ63" i="43"/>
  <c r="AJ97" i="43"/>
  <c r="E115" i="43"/>
  <c r="J19" i="4"/>
  <c r="C93" i="43"/>
  <c r="E114" i="43"/>
  <c r="E116" i="43"/>
  <c r="E110" i="43"/>
  <c r="E111" i="43"/>
  <c r="E118" i="43"/>
  <c r="C196" i="43"/>
  <c r="E191" i="43"/>
  <c r="E196" i="43"/>
  <c r="C197" i="43"/>
  <c r="E192" i="43"/>
  <c r="E197" i="43"/>
  <c r="E336" i="43"/>
  <c r="E338" i="43"/>
  <c r="E322" i="43"/>
  <c r="E324" i="43"/>
  <c r="E326" i="43"/>
  <c r="E328" i="43"/>
  <c r="E421" i="43"/>
  <c r="F64" i="43"/>
  <c r="F65" i="43"/>
  <c r="F66" i="43"/>
  <c r="F79" i="43"/>
  <c r="F342" i="43"/>
  <c r="F345" i="43"/>
  <c r="F364" i="43"/>
  <c r="F383" i="43"/>
  <c r="F402" i="43"/>
  <c r="E422" i="43"/>
  <c r="F346" i="43"/>
  <c r="F365" i="43"/>
  <c r="F384" i="43"/>
  <c r="F403" i="43"/>
  <c r="E423" i="43"/>
  <c r="F347" i="43"/>
  <c r="F366" i="43"/>
  <c r="F385" i="43"/>
  <c r="F404" i="43"/>
  <c r="F405" i="43"/>
  <c r="E425" i="43"/>
  <c r="F349" i="43"/>
  <c r="F368" i="43"/>
  <c r="F387" i="43"/>
  <c r="F406" i="43"/>
  <c r="E426" i="43"/>
  <c r="F350" i="43"/>
  <c r="F369" i="43"/>
  <c r="F388" i="43"/>
  <c r="F407" i="43"/>
  <c r="E427" i="43"/>
  <c r="F351" i="43"/>
  <c r="F370" i="43"/>
  <c r="F389" i="43"/>
  <c r="F408" i="43"/>
  <c r="E428" i="43"/>
  <c r="F352" i="43"/>
  <c r="F371" i="43"/>
  <c r="F390" i="43"/>
  <c r="F409" i="43"/>
  <c r="F410" i="43"/>
  <c r="E430" i="43"/>
  <c r="F354" i="43"/>
  <c r="F373" i="43"/>
  <c r="F392" i="43"/>
  <c r="F411" i="43"/>
  <c r="F412" i="43"/>
  <c r="E432" i="43"/>
  <c r="F356" i="43"/>
  <c r="F375" i="43"/>
  <c r="F394" i="43"/>
  <c r="F413" i="43"/>
  <c r="E433" i="43"/>
  <c r="F357" i="43"/>
  <c r="F376" i="43"/>
  <c r="F395" i="43"/>
  <c r="F414" i="43"/>
  <c r="E434" i="43"/>
  <c r="F358" i="43"/>
  <c r="F377" i="43"/>
  <c r="F396" i="43"/>
  <c r="F415" i="43"/>
  <c r="E435" i="43"/>
  <c r="F359" i="43"/>
  <c r="F378" i="43"/>
  <c r="F397" i="43"/>
  <c r="F416" i="43"/>
  <c r="E436" i="43"/>
  <c r="F360" i="43"/>
  <c r="F379" i="43"/>
  <c r="F398" i="43"/>
  <c r="F417" i="43"/>
  <c r="F418" i="43"/>
  <c r="F136" i="43"/>
  <c r="F148" i="43"/>
  <c r="F48" i="15"/>
  <c r="F177" i="43"/>
  <c r="F49" i="15"/>
  <c r="F178" i="43"/>
  <c r="F50" i="15"/>
  <c r="F179" i="43"/>
  <c r="F51" i="15"/>
  <c r="F180" i="43"/>
  <c r="F52" i="15"/>
  <c r="F181" i="43"/>
  <c r="F53" i="15"/>
  <c r="F182" i="43"/>
  <c r="F183" i="43"/>
  <c r="F332" i="43"/>
  <c r="F334" i="43"/>
  <c r="F335" i="43"/>
  <c r="E20" i="4"/>
  <c r="B94" i="43"/>
  <c r="E94" i="43"/>
  <c r="F94" i="43"/>
  <c r="G94" i="43"/>
  <c r="H94" i="43"/>
  <c r="I94" i="43"/>
  <c r="J94" i="43"/>
  <c r="K94" i="43"/>
  <c r="L94" i="43"/>
  <c r="M94" i="43"/>
  <c r="N94" i="43"/>
  <c r="O94" i="43"/>
  <c r="P94" i="43"/>
  <c r="Q94" i="43"/>
  <c r="R94" i="43"/>
  <c r="S94" i="43"/>
  <c r="T94" i="43"/>
  <c r="U94" i="43"/>
  <c r="V94" i="43"/>
  <c r="W94" i="43"/>
  <c r="X94" i="43"/>
  <c r="Y94" i="43"/>
  <c r="Z94" i="43"/>
  <c r="AA94" i="43"/>
  <c r="AB94" i="43"/>
  <c r="AC94" i="43"/>
  <c r="AD94" i="43"/>
  <c r="AE94" i="43"/>
  <c r="AF94" i="43"/>
  <c r="AG94" i="43"/>
  <c r="AH94" i="43"/>
  <c r="AI94" i="43"/>
  <c r="AJ94" i="43"/>
  <c r="E98" i="43"/>
  <c r="E99" i="43"/>
  <c r="F96" i="43"/>
  <c r="F103" i="43"/>
  <c r="F104" i="43"/>
  <c r="F115" i="43"/>
  <c r="F114" i="43"/>
  <c r="F116" i="43"/>
  <c r="F110" i="43"/>
  <c r="F111" i="43"/>
  <c r="F118" i="43"/>
  <c r="F191" i="43"/>
  <c r="F196" i="43"/>
  <c r="F192" i="43"/>
  <c r="F197" i="43"/>
  <c r="F336" i="43"/>
  <c r="F338" i="43"/>
  <c r="F322" i="43"/>
  <c r="F323" i="43"/>
  <c r="F324" i="43"/>
  <c r="F326" i="43"/>
  <c r="F327" i="43"/>
  <c r="F328" i="43"/>
  <c r="F421" i="43"/>
  <c r="G64" i="43"/>
  <c r="G65" i="43"/>
  <c r="G66" i="43"/>
  <c r="G79" i="43"/>
  <c r="G342" i="43"/>
  <c r="G345" i="43"/>
  <c r="G364" i="43"/>
  <c r="G383" i="43"/>
  <c r="G402" i="43"/>
  <c r="F422" i="43"/>
  <c r="G346" i="43"/>
  <c r="G365" i="43"/>
  <c r="G384" i="43"/>
  <c r="G403" i="43"/>
  <c r="F423" i="43"/>
  <c r="G347" i="43"/>
  <c r="G366" i="43"/>
  <c r="G385" i="43"/>
  <c r="G404" i="43"/>
  <c r="G405" i="43"/>
  <c r="F425" i="43"/>
  <c r="G349" i="43"/>
  <c r="G368" i="43"/>
  <c r="G387" i="43"/>
  <c r="G406" i="43"/>
  <c r="F426" i="43"/>
  <c r="G350" i="43"/>
  <c r="G369" i="43"/>
  <c r="G388" i="43"/>
  <c r="G407" i="43"/>
  <c r="F427" i="43"/>
  <c r="G351" i="43"/>
  <c r="G370" i="43"/>
  <c r="G389" i="43"/>
  <c r="G408" i="43"/>
  <c r="F428" i="43"/>
  <c r="G352" i="43"/>
  <c r="G371" i="43"/>
  <c r="G390" i="43"/>
  <c r="G409" i="43"/>
  <c r="G410" i="43"/>
  <c r="F430" i="43"/>
  <c r="G354" i="43"/>
  <c r="G373" i="43"/>
  <c r="G392" i="43"/>
  <c r="G411" i="43"/>
  <c r="G412" i="43"/>
  <c r="F432" i="43"/>
  <c r="G356" i="43"/>
  <c r="G375" i="43"/>
  <c r="G394" i="43"/>
  <c r="G413" i="43"/>
  <c r="F433" i="43"/>
  <c r="G357" i="43"/>
  <c r="G376" i="43"/>
  <c r="G395" i="43"/>
  <c r="G414" i="43"/>
  <c r="F434" i="43"/>
  <c r="G358" i="43"/>
  <c r="G377" i="43"/>
  <c r="G396" i="43"/>
  <c r="G415" i="43"/>
  <c r="F435" i="43"/>
  <c r="G359" i="43"/>
  <c r="G378" i="43"/>
  <c r="G397" i="43"/>
  <c r="G416" i="43"/>
  <c r="F436" i="43"/>
  <c r="G360" i="43"/>
  <c r="G379" i="43"/>
  <c r="G398" i="43"/>
  <c r="G417" i="43"/>
  <c r="G418" i="43"/>
  <c r="G136" i="43"/>
  <c r="G148" i="43"/>
  <c r="G48" i="15"/>
  <c r="G177" i="43"/>
  <c r="G49" i="15"/>
  <c r="G178" i="43"/>
  <c r="G50" i="15"/>
  <c r="G179" i="43"/>
  <c r="G51" i="15"/>
  <c r="G180" i="43"/>
  <c r="G52" i="15"/>
  <c r="G181" i="43"/>
  <c r="G53" i="15"/>
  <c r="G182" i="43"/>
  <c r="G183" i="43"/>
  <c r="G332" i="43"/>
  <c r="G334" i="43"/>
  <c r="G335" i="43"/>
  <c r="F98" i="43"/>
  <c r="F99" i="43"/>
  <c r="G96" i="43"/>
  <c r="G103" i="43"/>
  <c r="G104" i="43"/>
  <c r="G115" i="43"/>
  <c r="G114" i="43"/>
  <c r="G116" i="43"/>
  <c r="G110" i="43"/>
  <c r="G111" i="43"/>
  <c r="G118" i="43"/>
  <c r="G191" i="43"/>
  <c r="G196" i="43"/>
  <c r="G192" i="43"/>
  <c r="G197" i="43"/>
  <c r="G336" i="43"/>
  <c r="G338" i="43"/>
  <c r="G322" i="43"/>
  <c r="G323" i="43"/>
  <c r="G324" i="43"/>
  <c r="G326" i="43"/>
  <c r="G327" i="43"/>
  <c r="G328" i="43"/>
  <c r="G421" i="43"/>
  <c r="H64" i="43"/>
  <c r="H65" i="43"/>
  <c r="H66" i="43"/>
  <c r="H79" i="43"/>
  <c r="H342" i="43"/>
  <c r="H345" i="43"/>
  <c r="H364" i="43"/>
  <c r="H383" i="43"/>
  <c r="H402" i="43"/>
  <c r="G422" i="43"/>
  <c r="H346" i="43"/>
  <c r="H365" i="43"/>
  <c r="H384" i="43"/>
  <c r="H403" i="43"/>
  <c r="G423" i="43"/>
  <c r="H347" i="43"/>
  <c r="H366" i="43"/>
  <c r="H385" i="43"/>
  <c r="H404" i="43"/>
  <c r="H405" i="43"/>
  <c r="G425" i="43"/>
  <c r="H349" i="43"/>
  <c r="H368" i="43"/>
  <c r="H387" i="43"/>
  <c r="H406" i="43"/>
  <c r="G426" i="43"/>
  <c r="H350" i="43"/>
  <c r="H369" i="43"/>
  <c r="H388" i="43"/>
  <c r="H407" i="43"/>
  <c r="G427" i="43"/>
  <c r="H351" i="43"/>
  <c r="H370" i="43"/>
  <c r="H389" i="43"/>
  <c r="H408" i="43"/>
  <c r="G428" i="43"/>
  <c r="H352" i="43"/>
  <c r="H371" i="43"/>
  <c r="H390" i="43"/>
  <c r="H409" i="43"/>
  <c r="H410" i="43"/>
  <c r="G430" i="43"/>
  <c r="H354" i="43"/>
  <c r="H373" i="43"/>
  <c r="H392" i="43"/>
  <c r="H411" i="43"/>
  <c r="H412" i="43"/>
  <c r="G432" i="43"/>
  <c r="H356" i="43"/>
  <c r="H375" i="43"/>
  <c r="H394" i="43"/>
  <c r="H413" i="43"/>
  <c r="G433" i="43"/>
  <c r="H357" i="43"/>
  <c r="H376" i="43"/>
  <c r="H395" i="43"/>
  <c r="H414" i="43"/>
  <c r="G434" i="43"/>
  <c r="H358" i="43"/>
  <c r="H377" i="43"/>
  <c r="H396" i="43"/>
  <c r="H415" i="43"/>
  <c r="G435" i="43"/>
  <c r="H359" i="43"/>
  <c r="H378" i="43"/>
  <c r="H397" i="43"/>
  <c r="H416" i="43"/>
  <c r="G436" i="43"/>
  <c r="H360" i="43"/>
  <c r="H379" i="43"/>
  <c r="H398" i="43"/>
  <c r="H417" i="43"/>
  <c r="H418" i="43"/>
  <c r="H136" i="43"/>
  <c r="H148" i="43"/>
  <c r="H48" i="15"/>
  <c r="H177" i="43"/>
  <c r="H49" i="15"/>
  <c r="H178" i="43"/>
  <c r="H50" i="15"/>
  <c r="H179" i="43"/>
  <c r="H51" i="15"/>
  <c r="H180" i="43"/>
  <c r="H52" i="15"/>
  <c r="H181" i="43"/>
  <c r="H53" i="15"/>
  <c r="H182" i="43"/>
  <c r="H183" i="43"/>
  <c r="H332" i="43"/>
  <c r="H334" i="43"/>
  <c r="H335" i="43"/>
  <c r="G98" i="43"/>
  <c r="G99" i="43"/>
  <c r="H96" i="43"/>
  <c r="H103" i="43"/>
  <c r="H104" i="43"/>
  <c r="H115" i="43"/>
  <c r="H114" i="43"/>
  <c r="H116" i="43"/>
  <c r="H110" i="43"/>
  <c r="H111" i="43"/>
  <c r="H118" i="43"/>
  <c r="H191" i="43"/>
  <c r="H196" i="43"/>
  <c r="H192" i="43"/>
  <c r="H197" i="43"/>
  <c r="H336" i="43"/>
  <c r="H338" i="43"/>
  <c r="H322" i="43"/>
  <c r="H323" i="43"/>
  <c r="H324" i="43"/>
  <c r="H326" i="43"/>
  <c r="H327" i="43"/>
  <c r="H328" i="43"/>
  <c r="H421" i="43"/>
  <c r="I64" i="43"/>
  <c r="I65" i="43"/>
  <c r="I66" i="43"/>
  <c r="I79" i="43"/>
  <c r="I342" i="43"/>
  <c r="I345" i="43"/>
  <c r="I364" i="43"/>
  <c r="I383" i="43"/>
  <c r="I402" i="43"/>
  <c r="H422" i="43"/>
  <c r="I346" i="43"/>
  <c r="I365" i="43"/>
  <c r="I384" i="43"/>
  <c r="I403" i="43"/>
  <c r="H423" i="43"/>
  <c r="I347" i="43"/>
  <c r="I366" i="43"/>
  <c r="I385" i="43"/>
  <c r="I404" i="43"/>
  <c r="I405" i="43"/>
  <c r="H425" i="43"/>
  <c r="I349" i="43"/>
  <c r="I368" i="43"/>
  <c r="I387" i="43"/>
  <c r="I406" i="43"/>
  <c r="H426" i="43"/>
  <c r="I350" i="43"/>
  <c r="I369" i="43"/>
  <c r="I388" i="43"/>
  <c r="I407" i="43"/>
  <c r="H427" i="43"/>
  <c r="I351" i="43"/>
  <c r="I370" i="43"/>
  <c r="I389" i="43"/>
  <c r="I408" i="43"/>
  <c r="H428" i="43"/>
  <c r="I352" i="43"/>
  <c r="I371" i="43"/>
  <c r="I390" i="43"/>
  <c r="I409" i="43"/>
  <c r="I410" i="43"/>
  <c r="H430" i="43"/>
  <c r="I354" i="43"/>
  <c r="I373" i="43"/>
  <c r="I392" i="43"/>
  <c r="I411" i="43"/>
  <c r="I412" i="43"/>
  <c r="H432" i="43"/>
  <c r="I356" i="43"/>
  <c r="I375" i="43"/>
  <c r="I394" i="43"/>
  <c r="I413" i="43"/>
  <c r="H433" i="43"/>
  <c r="I357" i="43"/>
  <c r="I376" i="43"/>
  <c r="I395" i="43"/>
  <c r="I414" i="43"/>
  <c r="H434" i="43"/>
  <c r="I358" i="43"/>
  <c r="I377" i="43"/>
  <c r="I396" i="43"/>
  <c r="I415" i="43"/>
  <c r="H435" i="43"/>
  <c r="I359" i="43"/>
  <c r="I378" i="43"/>
  <c r="I397" i="43"/>
  <c r="I416" i="43"/>
  <c r="H436" i="43"/>
  <c r="I360" i="43"/>
  <c r="I379" i="43"/>
  <c r="I398" i="43"/>
  <c r="I417" i="43"/>
  <c r="I418" i="43"/>
  <c r="I136" i="43"/>
  <c r="I148" i="43"/>
  <c r="I48" i="15"/>
  <c r="I177" i="43"/>
  <c r="I49" i="15"/>
  <c r="I178" i="43"/>
  <c r="I50" i="15"/>
  <c r="I179" i="43"/>
  <c r="I51" i="15"/>
  <c r="I180" i="43"/>
  <c r="I52" i="15"/>
  <c r="I181" i="43"/>
  <c r="I53" i="15"/>
  <c r="I182" i="43"/>
  <c r="I183" i="43"/>
  <c r="I332" i="43"/>
  <c r="I334" i="43"/>
  <c r="I335" i="43"/>
  <c r="H98" i="43"/>
  <c r="H99" i="43"/>
  <c r="I96" i="43"/>
  <c r="I103" i="43"/>
  <c r="I104" i="43"/>
  <c r="I115" i="43"/>
  <c r="I114" i="43"/>
  <c r="I116" i="43"/>
  <c r="I110" i="43"/>
  <c r="I111" i="43"/>
  <c r="I118" i="43"/>
  <c r="I191" i="43"/>
  <c r="I196" i="43"/>
  <c r="I192" i="43"/>
  <c r="I197" i="43"/>
  <c r="I336" i="43"/>
  <c r="I338" i="43"/>
  <c r="I322" i="43"/>
  <c r="I323" i="43"/>
  <c r="I324" i="43"/>
  <c r="I326" i="43"/>
  <c r="I327" i="43"/>
  <c r="I328" i="43"/>
  <c r="I421" i="43"/>
  <c r="J64" i="43"/>
  <c r="J65" i="43"/>
  <c r="J66" i="43"/>
  <c r="J79" i="43"/>
  <c r="J342" i="43"/>
  <c r="J345" i="43"/>
  <c r="J364" i="43"/>
  <c r="J383" i="43"/>
  <c r="J402" i="43"/>
  <c r="I422" i="43"/>
  <c r="J346" i="43"/>
  <c r="J365" i="43"/>
  <c r="J384" i="43"/>
  <c r="J403" i="43"/>
  <c r="I423" i="43"/>
  <c r="J347" i="43"/>
  <c r="J366" i="43"/>
  <c r="J385" i="43"/>
  <c r="J404" i="43"/>
  <c r="J405" i="43"/>
  <c r="I425" i="43"/>
  <c r="J349" i="43"/>
  <c r="J368" i="43"/>
  <c r="J387" i="43"/>
  <c r="J406" i="43"/>
  <c r="I426" i="43"/>
  <c r="J350" i="43"/>
  <c r="J369" i="43"/>
  <c r="J388" i="43"/>
  <c r="J407" i="43"/>
  <c r="I427" i="43"/>
  <c r="J351" i="43"/>
  <c r="J370" i="43"/>
  <c r="J389" i="43"/>
  <c r="J408" i="43"/>
  <c r="I428" i="43"/>
  <c r="J352" i="43"/>
  <c r="J371" i="43"/>
  <c r="J390" i="43"/>
  <c r="J409" i="43"/>
  <c r="J410" i="43"/>
  <c r="I430" i="43"/>
  <c r="J354" i="43"/>
  <c r="J373" i="43"/>
  <c r="J392" i="43"/>
  <c r="J411" i="43"/>
  <c r="J412" i="43"/>
  <c r="I432" i="43"/>
  <c r="J356" i="43"/>
  <c r="J375" i="43"/>
  <c r="J394" i="43"/>
  <c r="J413" i="43"/>
  <c r="I433" i="43"/>
  <c r="J357" i="43"/>
  <c r="J376" i="43"/>
  <c r="J395" i="43"/>
  <c r="J414" i="43"/>
  <c r="I434" i="43"/>
  <c r="J358" i="43"/>
  <c r="J377" i="43"/>
  <c r="J396" i="43"/>
  <c r="J415" i="43"/>
  <c r="I435" i="43"/>
  <c r="J359" i="43"/>
  <c r="J378" i="43"/>
  <c r="J397" i="43"/>
  <c r="J416" i="43"/>
  <c r="I436" i="43"/>
  <c r="J360" i="43"/>
  <c r="J379" i="43"/>
  <c r="J398" i="43"/>
  <c r="J417" i="43"/>
  <c r="J418" i="43"/>
  <c r="J136" i="43"/>
  <c r="J148" i="43"/>
  <c r="J48" i="15"/>
  <c r="J177" i="43"/>
  <c r="J49" i="15"/>
  <c r="J178" i="43"/>
  <c r="J50" i="15"/>
  <c r="J179" i="43"/>
  <c r="J51" i="15"/>
  <c r="J180" i="43"/>
  <c r="J52" i="15"/>
  <c r="J181" i="43"/>
  <c r="J53" i="15"/>
  <c r="J182" i="43"/>
  <c r="J183" i="43"/>
  <c r="J332" i="43"/>
  <c r="J334" i="43"/>
  <c r="J335" i="43"/>
  <c r="I98" i="43"/>
  <c r="I99" i="43"/>
  <c r="J96" i="43"/>
  <c r="J103" i="43"/>
  <c r="J104" i="43"/>
  <c r="J115" i="43"/>
  <c r="J114" i="43"/>
  <c r="J116" i="43"/>
  <c r="J110" i="43"/>
  <c r="J111" i="43"/>
  <c r="J118" i="43"/>
  <c r="J191" i="43"/>
  <c r="J196" i="43"/>
  <c r="J192" i="43"/>
  <c r="J197" i="43"/>
  <c r="J336" i="43"/>
  <c r="J338" i="43"/>
  <c r="J322" i="43"/>
  <c r="J323" i="43"/>
  <c r="J324" i="43"/>
  <c r="J326" i="43"/>
  <c r="J327" i="43"/>
  <c r="J328" i="43"/>
  <c r="J421" i="43"/>
  <c r="K64" i="43"/>
  <c r="K65" i="43"/>
  <c r="K66" i="43"/>
  <c r="K79" i="43"/>
  <c r="K342" i="43"/>
  <c r="K345" i="43"/>
  <c r="K364" i="43"/>
  <c r="K383" i="43"/>
  <c r="K402" i="43"/>
  <c r="J422" i="43"/>
  <c r="K346" i="43"/>
  <c r="K365" i="43"/>
  <c r="K384" i="43"/>
  <c r="K403" i="43"/>
  <c r="J423" i="43"/>
  <c r="K347" i="43"/>
  <c r="K366" i="43"/>
  <c r="K385" i="43"/>
  <c r="K404" i="43"/>
  <c r="K405" i="43"/>
  <c r="J425" i="43"/>
  <c r="K349" i="43"/>
  <c r="K368" i="43"/>
  <c r="K387" i="43"/>
  <c r="K406" i="43"/>
  <c r="J426" i="43"/>
  <c r="K350" i="43"/>
  <c r="K369" i="43"/>
  <c r="K388" i="43"/>
  <c r="K407" i="43"/>
  <c r="J427" i="43"/>
  <c r="K351" i="43"/>
  <c r="K370" i="43"/>
  <c r="K389" i="43"/>
  <c r="K408" i="43"/>
  <c r="J428" i="43"/>
  <c r="K352" i="43"/>
  <c r="K371" i="43"/>
  <c r="K390" i="43"/>
  <c r="K409" i="43"/>
  <c r="K410" i="43"/>
  <c r="J430" i="43"/>
  <c r="K354" i="43"/>
  <c r="K373" i="43"/>
  <c r="K392" i="43"/>
  <c r="K411" i="43"/>
  <c r="K412" i="43"/>
  <c r="J432" i="43"/>
  <c r="K356" i="43"/>
  <c r="K375" i="43"/>
  <c r="K394" i="43"/>
  <c r="K413" i="43"/>
  <c r="J433" i="43"/>
  <c r="K357" i="43"/>
  <c r="K376" i="43"/>
  <c r="K395" i="43"/>
  <c r="K414" i="43"/>
  <c r="J434" i="43"/>
  <c r="K358" i="43"/>
  <c r="K377" i="43"/>
  <c r="K396" i="43"/>
  <c r="K415" i="43"/>
  <c r="J435" i="43"/>
  <c r="K359" i="43"/>
  <c r="K378" i="43"/>
  <c r="K397" i="43"/>
  <c r="K416" i="43"/>
  <c r="J436" i="43"/>
  <c r="K360" i="43"/>
  <c r="K379" i="43"/>
  <c r="K398" i="43"/>
  <c r="K417" i="43"/>
  <c r="K418" i="43"/>
  <c r="K136" i="43"/>
  <c r="K148" i="43"/>
  <c r="K48" i="15"/>
  <c r="K177" i="43"/>
  <c r="K49" i="15"/>
  <c r="K178" i="43"/>
  <c r="K50" i="15"/>
  <c r="K179" i="43"/>
  <c r="K51" i="15"/>
  <c r="K180" i="43"/>
  <c r="K52" i="15"/>
  <c r="K181" i="43"/>
  <c r="K53" i="15"/>
  <c r="K182" i="43"/>
  <c r="K183" i="43"/>
  <c r="K332" i="43"/>
  <c r="K334" i="43"/>
  <c r="K335" i="43"/>
  <c r="J98" i="43"/>
  <c r="J99" i="43"/>
  <c r="K96" i="43"/>
  <c r="K103" i="43"/>
  <c r="K104" i="43"/>
  <c r="K115" i="43"/>
  <c r="K114" i="43"/>
  <c r="K116" i="43"/>
  <c r="K110" i="43"/>
  <c r="K111" i="43"/>
  <c r="K118" i="43"/>
  <c r="K191" i="43"/>
  <c r="K196" i="43"/>
  <c r="K192" i="43"/>
  <c r="K197" i="43"/>
  <c r="K336" i="43"/>
  <c r="K338" i="43"/>
  <c r="K322" i="43"/>
  <c r="K323" i="43"/>
  <c r="K324" i="43"/>
  <c r="K326" i="43"/>
  <c r="K327" i="43"/>
  <c r="K328" i="43"/>
  <c r="K421" i="43"/>
  <c r="L64" i="43"/>
  <c r="L65" i="43"/>
  <c r="L66" i="43"/>
  <c r="L79" i="43"/>
  <c r="L342" i="43"/>
  <c r="L345" i="43"/>
  <c r="L364" i="43"/>
  <c r="L383" i="43"/>
  <c r="L402" i="43"/>
  <c r="K422" i="43"/>
  <c r="L346" i="43"/>
  <c r="L365" i="43"/>
  <c r="L384" i="43"/>
  <c r="L403" i="43"/>
  <c r="K423" i="43"/>
  <c r="L347" i="43"/>
  <c r="L366" i="43"/>
  <c r="L385" i="43"/>
  <c r="L404" i="43"/>
  <c r="L405" i="43"/>
  <c r="K425" i="43"/>
  <c r="L349" i="43"/>
  <c r="L368" i="43"/>
  <c r="L387" i="43"/>
  <c r="L406" i="43"/>
  <c r="K426" i="43"/>
  <c r="L350" i="43"/>
  <c r="L369" i="43"/>
  <c r="L388" i="43"/>
  <c r="L407" i="43"/>
  <c r="K427" i="43"/>
  <c r="L351" i="43"/>
  <c r="L370" i="43"/>
  <c r="L389" i="43"/>
  <c r="L408" i="43"/>
  <c r="K428" i="43"/>
  <c r="L352" i="43"/>
  <c r="L371" i="43"/>
  <c r="L390" i="43"/>
  <c r="L409" i="43"/>
  <c r="L410" i="43"/>
  <c r="K430" i="43"/>
  <c r="L354" i="43"/>
  <c r="L373" i="43"/>
  <c r="L392" i="43"/>
  <c r="L411" i="43"/>
  <c r="L412" i="43"/>
  <c r="K432" i="43"/>
  <c r="L356" i="43"/>
  <c r="L375" i="43"/>
  <c r="L394" i="43"/>
  <c r="L413" i="43"/>
  <c r="K433" i="43"/>
  <c r="L357" i="43"/>
  <c r="L376" i="43"/>
  <c r="L395" i="43"/>
  <c r="L414" i="43"/>
  <c r="K434" i="43"/>
  <c r="L358" i="43"/>
  <c r="L377" i="43"/>
  <c r="L396" i="43"/>
  <c r="L415" i="43"/>
  <c r="K435" i="43"/>
  <c r="L359" i="43"/>
  <c r="L378" i="43"/>
  <c r="L397" i="43"/>
  <c r="L416" i="43"/>
  <c r="K436" i="43"/>
  <c r="L360" i="43"/>
  <c r="L379" i="43"/>
  <c r="L398" i="43"/>
  <c r="L417" i="43"/>
  <c r="L418" i="43"/>
  <c r="L136" i="43"/>
  <c r="L148" i="43"/>
  <c r="L48" i="15"/>
  <c r="L177" i="43"/>
  <c r="L49" i="15"/>
  <c r="L178" i="43"/>
  <c r="L50" i="15"/>
  <c r="L179" i="43"/>
  <c r="L51" i="15"/>
  <c r="L180" i="43"/>
  <c r="L52" i="15"/>
  <c r="L181" i="43"/>
  <c r="L53" i="15"/>
  <c r="L182" i="43"/>
  <c r="L183" i="43"/>
  <c r="L332" i="43"/>
  <c r="L334" i="43"/>
  <c r="L335" i="43"/>
  <c r="K98" i="43"/>
  <c r="K99" i="43"/>
  <c r="L96" i="43"/>
  <c r="L103" i="43"/>
  <c r="L104" i="43"/>
  <c r="L115" i="43"/>
  <c r="L114" i="43"/>
  <c r="L116" i="43"/>
  <c r="L110" i="43"/>
  <c r="L111" i="43"/>
  <c r="L118" i="43"/>
  <c r="L191" i="43"/>
  <c r="L196" i="43"/>
  <c r="L192" i="43"/>
  <c r="L197" i="43"/>
  <c r="L336" i="43"/>
  <c r="L338" i="43"/>
  <c r="L322" i="43"/>
  <c r="L323" i="43"/>
  <c r="L324" i="43"/>
  <c r="L326" i="43"/>
  <c r="L327" i="43"/>
  <c r="L328" i="43"/>
  <c r="L421" i="43"/>
  <c r="M64" i="43"/>
  <c r="M65" i="43"/>
  <c r="M66" i="43"/>
  <c r="M79" i="43"/>
  <c r="M342" i="43"/>
  <c r="M345" i="43"/>
  <c r="M364" i="43"/>
  <c r="M383" i="43"/>
  <c r="M402" i="43"/>
  <c r="L422" i="43"/>
  <c r="M346" i="43"/>
  <c r="M365" i="43"/>
  <c r="M384" i="43"/>
  <c r="M403" i="43"/>
  <c r="L423" i="43"/>
  <c r="M347" i="43"/>
  <c r="M366" i="43"/>
  <c r="M385" i="43"/>
  <c r="M404" i="43"/>
  <c r="M405" i="43"/>
  <c r="L425" i="43"/>
  <c r="M349" i="43"/>
  <c r="M368" i="43"/>
  <c r="M387" i="43"/>
  <c r="M406" i="43"/>
  <c r="L426" i="43"/>
  <c r="M350" i="43"/>
  <c r="M369" i="43"/>
  <c r="M388" i="43"/>
  <c r="M407" i="43"/>
  <c r="L427" i="43"/>
  <c r="M351" i="43"/>
  <c r="M370" i="43"/>
  <c r="M389" i="43"/>
  <c r="M408" i="43"/>
  <c r="L428" i="43"/>
  <c r="M352" i="43"/>
  <c r="M371" i="43"/>
  <c r="M390" i="43"/>
  <c r="M409" i="43"/>
  <c r="M410" i="43"/>
  <c r="L430" i="43"/>
  <c r="M354" i="43"/>
  <c r="M373" i="43"/>
  <c r="M392" i="43"/>
  <c r="M411" i="43"/>
  <c r="M412" i="43"/>
  <c r="L432" i="43"/>
  <c r="M356" i="43"/>
  <c r="M375" i="43"/>
  <c r="M394" i="43"/>
  <c r="M413" i="43"/>
  <c r="L433" i="43"/>
  <c r="M357" i="43"/>
  <c r="M376" i="43"/>
  <c r="M395" i="43"/>
  <c r="M414" i="43"/>
  <c r="L434" i="43"/>
  <c r="M358" i="43"/>
  <c r="M377" i="43"/>
  <c r="M396" i="43"/>
  <c r="M415" i="43"/>
  <c r="L435" i="43"/>
  <c r="M359" i="43"/>
  <c r="M378" i="43"/>
  <c r="M397" i="43"/>
  <c r="M416" i="43"/>
  <c r="L436" i="43"/>
  <c r="M360" i="43"/>
  <c r="M379" i="43"/>
  <c r="M398" i="43"/>
  <c r="M417" i="43"/>
  <c r="M418" i="43"/>
  <c r="M136" i="43"/>
  <c r="M148" i="43"/>
  <c r="M48" i="15"/>
  <c r="M177" i="43"/>
  <c r="M49" i="15"/>
  <c r="M178" i="43"/>
  <c r="M50" i="15"/>
  <c r="M179" i="43"/>
  <c r="M51" i="15"/>
  <c r="M180" i="43"/>
  <c r="M52" i="15"/>
  <c r="M181" i="43"/>
  <c r="M53" i="15"/>
  <c r="M182" i="43"/>
  <c r="M183" i="43"/>
  <c r="M332" i="43"/>
  <c r="M334" i="43"/>
  <c r="M335" i="43"/>
  <c r="L98" i="43"/>
  <c r="L99" i="43"/>
  <c r="M96" i="43"/>
  <c r="M103" i="43"/>
  <c r="M104" i="43"/>
  <c r="M115" i="43"/>
  <c r="M114" i="43"/>
  <c r="M116" i="43"/>
  <c r="M110" i="43"/>
  <c r="M111" i="43"/>
  <c r="M118" i="43"/>
  <c r="M191" i="43"/>
  <c r="M196" i="43"/>
  <c r="M192" i="43"/>
  <c r="M197" i="43"/>
  <c r="M336" i="43"/>
  <c r="M338" i="43"/>
  <c r="M322" i="43"/>
  <c r="M323" i="43"/>
  <c r="M324" i="43"/>
  <c r="M326" i="43"/>
  <c r="M327" i="43"/>
  <c r="M328" i="43"/>
  <c r="M421" i="43"/>
  <c r="N64" i="43"/>
  <c r="N65" i="43"/>
  <c r="N66" i="43"/>
  <c r="N79" i="43"/>
  <c r="N342" i="43"/>
  <c r="N345" i="43"/>
  <c r="N364" i="43"/>
  <c r="N383" i="43"/>
  <c r="N402" i="43"/>
  <c r="M422" i="43"/>
  <c r="N346" i="43"/>
  <c r="N365" i="43"/>
  <c r="N384" i="43"/>
  <c r="N403" i="43"/>
  <c r="M423" i="43"/>
  <c r="N347" i="43"/>
  <c r="N366" i="43"/>
  <c r="N385" i="43"/>
  <c r="N404" i="43"/>
  <c r="N405" i="43"/>
  <c r="M425" i="43"/>
  <c r="N349" i="43"/>
  <c r="N368" i="43"/>
  <c r="N387" i="43"/>
  <c r="N406" i="43"/>
  <c r="M426" i="43"/>
  <c r="N350" i="43"/>
  <c r="N369" i="43"/>
  <c r="N388" i="43"/>
  <c r="N407" i="43"/>
  <c r="M427" i="43"/>
  <c r="N351" i="43"/>
  <c r="N370" i="43"/>
  <c r="N389" i="43"/>
  <c r="N408" i="43"/>
  <c r="M428" i="43"/>
  <c r="N352" i="43"/>
  <c r="N371" i="43"/>
  <c r="N390" i="43"/>
  <c r="N409" i="43"/>
  <c r="N410" i="43"/>
  <c r="M430" i="43"/>
  <c r="N354" i="43"/>
  <c r="N373" i="43"/>
  <c r="N392" i="43"/>
  <c r="N411" i="43"/>
  <c r="N412" i="43"/>
  <c r="M432" i="43"/>
  <c r="N356" i="43"/>
  <c r="N375" i="43"/>
  <c r="N394" i="43"/>
  <c r="N413" i="43"/>
  <c r="M433" i="43"/>
  <c r="N357" i="43"/>
  <c r="N376" i="43"/>
  <c r="N395" i="43"/>
  <c r="N414" i="43"/>
  <c r="M434" i="43"/>
  <c r="N358" i="43"/>
  <c r="N377" i="43"/>
  <c r="N396" i="43"/>
  <c r="N415" i="43"/>
  <c r="M435" i="43"/>
  <c r="N359" i="43"/>
  <c r="N378" i="43"/>
  <c r="N397" i="43"/>
  <c r="N416" i="43"/>
  <c r="M436" i="43"/>
  <c r="N360" i="43"/>
  <c r="N379" i="43"/>
  <c r="N398" i="43"/>
  <c r="N417" i="43"/>
  <c r="N418" i="43"/>
  <c r="N136" i="43"/>
  <c r="N148" i="43"/>
  <c r="N48" i="15"/>
  <c r="N177" i="43"/>
  <c r="N49" i="15"/>
  <c r="N178" i="43"/>
  <c r="N50" i="15"/>
  <c r="N179" i="43"/>
  <c r="N51" i="15"/>
  <c r="N180" i="43"/>
  <c r="N52" i="15"/>
  <c r="N181" i="43"/>
  <c r="N53" i="15"/>
  <c r="N182" i="43"/>
  <c r="N183" i="43"/>
  <c r="N332" i="43"/>
  <c r="N334" i="43"/>
  <c r="N335" i="43"/>
  <c r="M98" i="43"/>
  <c r="M99" i="43"/>
  <c r="N96" i="43"/>
  <c r="N103" i="43"/>
  <c r="N104" i="43"/>
  <c r="N115" i="43"/>
  <c r="N114" i="43"/>
  <c r="N116" i="43"/>
  <c r="N110" i="43"/>
  <c r="N111" i="43"/>
  <c r="N118" i="43"/>
  <c r="N191" i="43"/>
  <c r="N196" i="43"/>
  <c r="N192" i="43"/>
  <c r="N197" i="43"/>
  <c r="N336" i="43"/>
  <c r="N338" i="43"/>
  <c r="N322" i="43"/>
  <c r="N323" i="43"/>
  <c r="N324" i="43"/>
  <c r="N326" i="43"/>
  <c r="N327" i="43"/>
  <c r="N328" i="43"/>
  <c r="N421" i="43"/>
  <c r="O64" i="43"/>
  <c r="O65" i="43"/>
  <c r="O66" i="43"/>
  <c r="O79" i="43"/>
  <c r="O342" i="43"/>
  <c r="O345" i="43"/>
  <c r="O364" i="43"/>
  <c r="O383" i="43"/>
  <c r="O402" i="43"/>
  <c r="N422" i="43"/>
  <c r="O346" i="43"/>
  <c r="O365" i="43"/>
  <c r="O384" i="43"/>
  <c r="O403" i="43"/>
  <c r="N423" i="43"/>
  <c r="O347" i="43"/>
  <c r="O366" i="43"/>
  <c r="O385" i="43"/>
  <c r="O404" i="43"/>
  <c r="O405" i="43"/>
  <c r="N425" i="43"/>
  <c r="O349" i="43"/>
  <c r="O368" i="43"/>
  <c r="O387" i="43"/>
  <c r="O406" i="43"/>
  <c r="N426" i="43"/>
  <c r="O350" i="43"/>
  <c r="O369" i="43"/>
  <c r="O388" i="43"/>
  <c r="O407" i="43"/>
  <c r="N427" i="43"/>
  <c r="O351" i="43"/>
  <c r="O370" i="43"/>
  <c r="O389" i="43"/>
  <c r="O408" i="43"/>
  <c r="N428" i="43"/>
  <c r="O352" i="43"/>
  <c r="O371" i="43"/>
  <c r="O390" i="43"/>
  <c r="O409" i="43"/>
  <c r="O410" i="43"/>
  <c r="N430" i="43"/>
  <c r="O354" i="43"/>
  <c r="O373" i="43"/>
  <c r="O392" i="43"/>
  <c r="O411" i="43"/>
  <c r="O412" i="43"/>
  <c r="N432" i="43"/>
  <c r="O356" i="43"/>
  <c r="O375" i="43"/>
  <c r="O394" i="43"/>
  <c r="O413" i="43"/>
  <c r="N433" i="43"/>
  <c r="O357" i="43"/>
  <c r="O376" i="43"/>
  <c r="O395" i="43"/>
  <c r="O414" i="43"/>
  <c r="N434" i="43"/>
  <c r="O358" i="43"/>
  <c r="O377" i="43"/>
  <c r="O396" i="43"/>
  <c r="O415" i="43"/>
  <c r="N435" i="43"/>
  <c r="O359" i="43"/>
  <c r="O378" i="43"/>
  <c r="O397" i="43"/>
  <c r="O416" i="43"/>
  <c r="N436" i="43"/>
  <c r="O360" i="43"/>
  <c r="O379" i="43"/>
  <c r="O398" i="43"/>
  <c r="O417" i="43"/>
  <c r="O418" i="43"/>
  <c r="O136" i="43"/>
  <c r="O148" i="43"/>
  <c r="O48" i="15"/>
  <c r="O177" i="43"/>
  <c r="O49" i="15"/>
  <c r="O178" i="43"/>
  <c r="O50" i="15"/>
  <c r="O179" i="43"/>
  <c r="O51" i="15"/>
  <c r="O180" i="43"/>
  <c r="O52" i="15"/>
  <c r="O181" i="43"/>
  <c r="O53" i="15"/>
  <c r="O182" i="43"/>
  <c r="O183" i="43"/>
  <c r="O332" i="43"/>
  <c r="O334" i="43"/>
  <c r="O335" i="43"/>
  <c r="N98" i="43"/>
  <c r="N99" i="43"/>
  <c r="O96" i="43"/>
  <c r="O103" i="43"/>
  <c r="O104" i="43"/>
  <c r="O115" i="43"/>
  <c r="O114" i="43"/>
  <c r="O116" i="43"/>
  <c r="O110" i="43"/>
  <c r="O111" i="43"/>
  <c r="O118" i="43"/>
  <c r="O191" i="43"/>
  <c r="O196" i="43"/>
  <c r="O192" i="43"/>
  <c r="O197" i="43"/>
  <c r="O336" i="43"/>
  <c r="O338" i="43"/>
  <c r="O322" i="43"/>
  <c r="O323" i="43"/>
  <c r="O324" i="43"/>
  <c r="O326" i="43"/>
  <c r="O327" i="43"/>
  <c r="O328" i="43"/>
  <c r="O421" i="43"/>
  <c r="P64" i="43"/>
  <c r="P65" i="43"/>
  <c r="P66" i="43"/>
  <c r="P79" i="43"/>
  <c r="P342" i="43"/>
  <c r="P345" i="43"/>
  <c r="P364" i="43"/>
  <c r="P383" i="43"/>
  <c r="P402" i="43"/>
  <c r="O422" i="43"/>
  <c r="P346" i="43"/>
  <c r="P365" i="43"/>
  <c r="P384" i="43"/>
  <c r="P403" i="43"/>
  <c r="O423" i="43"/>
  <c r="P347" i="43"/>
  <c r="P366" i="43"/>
  <c r="P385" i="43"/>
  <c r="P404" i="43"/>
  <c r="P405" i="43"/>
  <c r="O425" i="43"/>
  <c r="P349" i="43"/>
  <c r="P368" i="43"/>
  <c r="P387" i="43"/>
  <c r="P406" i="43"/>
  <c r="O426" i="43"/>
  <c r="P350" i="43"/>
  <c r="P369" i="43"/>
  <c r="P388" i="43"/>
  <c r="P407" i="43"/>
  <c r="O427" i="43"/>
  <c r="P351" i="43"/>
  <c r="P370" i="43"/>
  <c r="P389" i="43"/>
  <c r="P408" i="43"/>
  <c r="O428" i="43"/>
  <c r="P352" i="43"/>
  <c r="P371" i="43"/>
  <c r="P390" i="43"/>
  <c r="P409" i="43"/>
  <c r="P410" i="43"/>
  <c r="O430" i="43"/>
  <c r="P354" i="43"/>
  <c r="P373" i="43"/>
  <c r="P392" i="43"/>
  <c r="P411" i="43"/>
  <c r="P412" i="43"/>
  <c r="O432" i="43"/>
  <c r="P356" i="43"/>
  <c r="P375" i="43"/>
  <c r="P394" i="43"/>
  <c r="P413" i="43"/>
  <c r="O433" i="43"/>
  <c r="P357" i="43"/>
  <c r="P376" i="43"/>
  <c r="P395" i="43"/>
  <c r="P414" i="43"/>
  <c r="O434" i="43"/>
  <c r="P358" i="43"/>
  <c r="P377" i="43"/>
  <c r="P396" i="43"/>
  <c r="P415" i="43"/>
  <c r="O435" i="43"/>
  <c r="P359" i="43"/>
  <c r="P378" i="43"/>
  <c r="P397" i="43"/>
  <c r="P416" i="43"/>
  <c r="O436" i="43"/>
  <c r="P360" i="43"/>
  <c r="P379" i="43"/>
  <c r="P398" i="43"/>
  <c r="P417" i="43"/>
  <c r="P418" i="43"/>
  <c r="P136" i="43"/>
  <c r="P148" i="43"/>
  <c r="P48" i="15"/>
  <c r="P177" i="43"/>
  <c r="P49" i="15"/>
  <c r="P178" i="43"/>
  <c r="P50" i="15"/>
  <c r="P179" i="43"/>
  <c r="P51" i="15"/>
  <c r="P180" i="43"/>
  <c r="P52" i="15"/>
  <c r="P181" i="43"/>
  <c r="P53" i="15"/>
  <c r="P182" i="43"/>
  <c r="P183" i="43"/>
  <c r="P332" i="43"/>
  <c r="P334" i="43"/>
  <c r="P335" i="43"/>
  <c r="O98" i="43"/>
  <c r="O99" i="43"/>
  <c r="P96" i="43"/>
  <c r="P103" i="43"/>
  <c r="P104" i="43"/>
  <c r="P115" i="43"/>
  <c r="P114" i="43"/>
  <c r="P116" i="43"/>
  <c r="P110" i="43"/>
  <c r="P111" i="43"/>
  <c r="P118" i="43"/>
  <c r="P191" i="43"/>
  <c r="P196" i="43"/>
  <c r="P192" i="43"/>
  <c r="P197" i="43"/>
  <c r="P336" i="43"/>
  <c r="P338" i="43"/>
  <c r="P322" i="43"/>
  <c r="P323" i="43"/>
  <c r="P324" i="43"/>
  <c r="P326" i="43"/>
  <c r="P327" i="43"/>
  <c r="P328" i="43"/>
  <c r="P421" i="43"/>
  <c r="Q64" i="43"/>
  <c r="Q65" i="43"/>
  <c r="Q66" i="43"/>
  <c r="Q79" i="43"/>
  <c r="Q342" i="43"/>
  <c r="Q345" i="43"/>
  <c r="Q364" i="43"/>
  <c r="Q383" i="43"/>
  <c r="Q402" i="43"/>
  <c r="P422" i="43"/>
  <c r="Q346" i="43"/>
  <c r="Q365" i="43"/>
  <c r="Q384" i="43"/>
  <c r="Q403" i="43"/>
  <c r="P423" i="43"/>
  <c r="Q347" i="43"/>
  <c r="Q366" i="43"/>
  <c r="Q385" i="43"/>
  <c r="Q404" i="43"/>
  <c r="Q405" i="43"/>
  <c r="P425" i="43"/>
  <c r="Q349" i="43"/>
  <c r="Q368" i="43"/>
  <c r="Q387" i="43"/>
  <c r="Q406" i="43"/>
  <c r="P426" i="43"/>
  <c r="Q350" i="43"/>
  <c r="Q369" i="43"/>
  <c r="Q388" i="43"/>
  <c r="Q407" i="43"/>
  <c r="P427" i="43"/>
  <c r="Q351" i="43"/>
  <c r="Q370" i="43"/>
  <c r="Q389" i="43"/>
  <c r="Q408" i="43"/>
  <c r="P428" i="43"/>
  <c r="Q352" i="43"/>
  <c r="Q371" i="43"/>
  <c r="Q390" i="43"/>
  <c r="Q409" i="43"/>
  <c r="Q410" i="43"/>
  <c r="P430" i="43"/>
  <c r="Q354" i="43"/>
  <c r="Q373" i="43"/>
  <c r="Q392" i="43"/>
  <c r="Q411" i="43"/>
  <c r="Q412" i="43"/>
  <c r="P432" i="43"/>
  <c r="Q356" i="43"/>
  <c r="Q375" i="43"/>
  <c r="Q394" i="43"/>
  <c r="Q413" i="43"/>
  <c r="P433" i="43"/>
  <c r="Q357" i="43"/>
  <c r="Q376" i="43"/>
  <c r="Q395" i="43"/>
  <c r="Q414" i="43"/>
  <c r="P434" i="43"/>
  <c r="Q358" i="43"/>
  <c r="Q377" i="43"/>
  <c r="Q396" i="43"/>
  <c r="Q415" i="43"/>
  <c r="P435" i="43"/>
  <c r="Q359" i="43"/>
  <c r="Q378" i="43"/>
  <c r="Q397" i="43"/>
  <c r="Q416" i="43"/>
  <c r="P436" i="43"/>
  <c r="Q360" i="43"/>
  <c r="Q379" i="43"/>
  <c r="Q398" i="43"/>
  <c r="Q417" i="43"/>
  <c r="Q418" i="43"/>
  <c r="Q136" i="43"/>
  <c r="Q148" i="43"/>
  <c r="Q48" i="15"/>
  <c r="Q177" i="43"/>
  <c r="Q49" i="15"/>
  <c r="Q178" i="43"/>
  <c r="Q50" i="15"/>
  <c r="Q179" i="43"/>
  <c r="Q51" i="15"/>
  <c r="Q180" i="43"/>
  <c r="Q52" i="15"/>
  <c r="Q181" i="43"/>
  <c r="Q53" i="15"/>
  <c r="Q182" i="43"/>
  <c r="Q183" i="43"/>
  <c r="Q332" i="43"/>
  <c r="Q334" i="43"/>
  <c r="Q335" i="43"/>
  <c r="P98" i="43"/>
  <c r="P99" i="43"/>
  <c r="Q96" i="43"/>
  <c r="Q103" i="43"/>
  <c r="Q104" i="43"/>
  <c r="Q115" i="43"/>
  <c r="Q114" i="43"/>
  <c r="Q116" i="43"/>
  <c r="Q110" i="43"/>
  <c r="Q111" i="43"/>
  <c r="Q118" i="43"/>
  <c r="Q191" i="43"/>
  <c r="Q196" i="43"/>
  <c r="Q192" i="43"/>
  <c r="Q197" i="43"/>
  <c r="Q336" i="43"/>
  <c r="Q338" i="43"/>
  <c r="Q322" i="43"/>
  <c r="Q323" i="43"/>
  <c r="Q324" i="43"/>
  <c r="Q326" i="43"/>
  <c r="Q327" i="43"/>
  <c r="Q328" i="43"/>
  <c r="Q421" i="43"/>
  <c r="R64" i="43"/>
  <c r="R65" i="43"/>
  <c r="R66" i="43"/>
  <c r="R79" i="43"/>
  <c r="R342" i="43"/>
  <c r="R345" i="43"/>
  <c r="R364" i="43"/>
  <c r="R383" i="43"/>
  <c r="R402" i="43"/>
  <c r="Q422" i="43"/>
  <c r="R346" i="43"/>
  <c r="R365" i="43"/>
  <c r="R384" i="43"/>
  <c r="R403" i="43"/>
  <c r="Q423" i="43"/>
  <c r="R347" i="43"/>
  <c r="R366" i="43"/>
  <c r="R385" i="43"/>
  <c r="R404" i="43"/>
  <c r="R405" i="43"/>
  <c r="Q425" i="43"/>
  <c r="R349" i="43"/>
  <c r="R368" i="43"/>
  <c r="R387" i="43"/>
  <c r="R406" i="43"/>
  <c r="Q426" i="43"/>
  <c r="R350" i="43"/>
  <c r="R369" i="43"/>
  <c r="R388" i="43"/>
  <c r="R407" i="43"/>
  <c r="Q427" i="43"/>
  <c r="R351" i="43"/>
  <c r="R370" i="43"/>
  <c r="R389" i="43"/>
  <c r="R408" i="43"/>
  <c r="Q428" i="43"/>
  <c r="R352" i="43"/>
  <c r="R371" i="43"/>
  <c r="R390" i="43"/>
  <c r="R409" i="43"/>
  <c r="R410" i="43"/>
  <c r="Q430" i="43"/>
  <c r="R354" i="43"/>
  <c r="R373" i="43"/>
  <c r="R392" i="43"/>
  <c r="R411" i="43"/>
  <c r="R412" i="43"/>
  <c r="Q432" i="43"/>
  <c r="R356" i="43"/>
  <c r="R375" i="43"/>
  <c r="R394" i="43"/>
  <c r="R413" i="43"/>
  <c r="Q433" i="43"/>
  <c r="R357" i="43"/>
  <c r="R376" i="43"/>
  <c r="R395" i="43"/>
  <c r="R414" i="43"/>
  <c r="Q434" i="43"/>
  <c r="R358" i="43"/>
  <c r="R377" i="43"/>
  <c r="R396" i="43"/>
  <c r="R415" i="43"/>
  <c r="Q435" i="43"/>
  <c r="R359" i="43"/>
  <c r="R378" i="43"/>
  <c r="R397" i="43"/>
  <c r="R416" i="43"/>
  <c r="Q436" i="43"/>
  <c r="R360" i="43"/>
  <c r="R379" i="43"/>
  <c r="R398" i="43"/>
  <c r="R417" i="43"/>
  <c r="R418" i="43"/>
  <c r="R136" i="43"/>
  <c r="R148" i="43"/>
  <c r="R48" i="15"/>
  <c r="R177" i="43"/>
  <c r="R49" i="15"/>
  <c r="R178" i="43"/>
  <c r="R50" i="15"/>
  <c r="R179" i="43"/>
  <c r="R51" i="15"/>
  <c r="R180" i="43"/>
  <c r="R52" i="15"/>
  <c r="R181" i="43"/>
  <c r="R53" i="15"/>
  <c r="R182" i="43"/>
  <c r="R183" i="43"/>
  <c r="R332" i="43"/>
  <c r="R334" i="43"/>
  <c r="R335" i="43"/>
  <c r="Q98" i="43"/>
  <c r="Q99" i="43"/>
  <c r="R96" i="43"/>
  <c r="R103" i="43"/>
  <c r="R104" i="43"/>
  <c r="R115" i="43"/>
  <c r="R114" i="43"/>
  <c r="R116" i="43"/>
  <c r="R110" i="43"/>
  <c r="R111" i="43"/>
  <c r="R118" i="43"/>
  <c r="R191" i="43"/>
  <c r="R196" i="43"/>
  <c r="R192" i="43"/>
  <c r="R197" i="43"/>
  <c r="R336" i="43"/>
  <c r="R338" i="43"/>
  <c r="R322" i="43"/>
  <c r="R323" i="43"/>
  <c r="R324" i="43"/>
  <c r="R326" i="43"/>
  <c r="R327" i="43"/>
  <c r="R328" i="43"/>
  <c r="R421" i="43"/>
  <c r="S64" i="43"/>
  <c r="S65" i="43"/>
  <c r="S66" i="43"/>
  <c r="S79" i="43"/>
  <c r="S342" i="43"/>
  <c r="S345" i="43"/>
  <c r="S364" i="43"/>
  <c r="S383" i="43"/>
  <c r="S402" i="43"/>
  <c r="R422" i="43"/>
  <c r="S346" i="43"/>
  <c r="S365" i="43"/>
  <c r="S384" i="43"/>
  <c r="S403" i="43"/>
  <c r="R423" i="43"/>
  <c r="S347" i="43"/>
  <c r="S366" i="43"/>
  <c r="S385" i="43"/>
  <c r="S404" i="43"/>
  <c r="S405" i="43"/>
  <c r="R425" i="43"/>
  <c r="S349" i="43"/>
  <c r="S368" i="43"/>
  <c r="S387" i="43"/>
  <c r="S406" i="43"/>
  <c r="R426" i="43"/>
  <c r="S350" i="43"/>
  <c r="S369" i="43"/>
  <c r="S388" i="43"/>
  <c r="S407" i="43"/>
  <c r="R427" i="43"/>
  <c r="S351" i="43"/>
  <c r="S370" i="43"/>
  <c r="S389" i="43"/>
  <c r="S408" i="43"/>
  <c r="R428" i="43"/>
  <c r="S352" i="43"/>
  <c r="S371" i="43"/>
  <c r="S390" i="43"/>
  <c r="S409" i="43"/>
  <c r="S410" i="43"/>
  <c r="R430" i="43"/>
  <c r="S354" i="43"/>
  <c r="S373" i="43"/>
  <c r="S392" i="43"/>
  <c r="S411" i="43"/>
  <c r="S412" i="43"/>
  <c r="R432" i="43"/>
  <c r="S356" i="43"/>
  <c r="S375" i="43"/>
  <c r="S394" i="43"/>
  <c r="S413" i="43"/>
  <c r="R433" i="43"/>
  <c r="S357" i="43"/>
  <c r="S376" i="43"/>
  <c r="S395" i="43"/>
  <c r="S414" i="43"/>
  <c r="R434" i="43"/>
  <c r="S358" i="43"/>
  <c r="S377" i="43"/>
  <c r="S396" i="43"/>
  <c r="S415" i="43"/>
  <c r="R435" i="43"/>
  <c r="S359" i="43"/>
  <c r="S378" i="43"/>
  <c r="S397" i="43"/>
  <c r="S416" i="43"/>
  <c r="R436" i="43"/>
  <c r="S360" i="43"/>
  <c r="S379" i="43"/>
  <c r="S398" i="43"/>
  <c r="S417" i="43"/>
  <c r="S418" i="43"/>
  <c r="S136" i="43"/>
  <c r="S148" i="43"/>
  <c r="S48" i="15"/>
  <c r="S177" i="43"/>
  <c r="S49" i="15"/>
  <c r="S178" i="43"/>
  <c r="S50" i="15"/>
  <c r="S179" i="43"/>
  <c r="S51" i="15"/>
  <c r="S180" i="43"/>
  <c r="S52" i="15"/>
  <c r="S181" i="43"/>
  <c r="S53" i="15"/>
  <c r="S182" i="43"/>
  <c r="S183" i="43"/>
  <c r="S332" i="43"/>
  <c r="S334" i="43"/>
  <c r="S335" i="43"/>
  <c r="R98" i="43"/>
  <c r="R99" i="43"/>
  <c r="S96" i="43"/>
  <c r="S103" i="43"/>
  <c r="S104" i="43"/>
  <c r="S115" i="43"/>
  <c r="S114" i="43"/>
  <c r="S116" i="43"/>
  <c r="S110" i="43"/>
  <c r="S111" i="43"/>
  <c r="S118" i="43"/>
  <c r="S191" i="43"/>
  <c r="S196" i="43"/>
  <c r="S192" i="43"/>
  <c r="S197" i="43"/>
  <c r="S336" i="43"/>
  <c r="S338" i="43"/>
  <c r="S322" i="43"/>
  <c r="S323" i="43"/>
  <c r="S324" i="43"/>
  <c r="S326" i="43"/>
  <c r="S327" i="43"/>
  <c r="S328" i="43"/>
  <c r="S421" i="43"/>
  <c r="T64" i="43"/>
  <c r="T65" i="43"/>
  <c r="T66" i="43"/>
  <c r="T79" i="43"/>
  <c r="T342" i="43"/>
  <c r="T345" i="43"/>
  <c r="T364" i="43"/>
  <c r="T383" i="43"/>
  <c r="T402" i="43"/>
  <c r="S422" i="43"/>
  <c r="T346" i="43"/>
  <c r="T365" i="43"/>
  <c r="T384" i="43"/>
  <c r="T403" i="43"/>
  <c r="S423" i="43"/>
  <c r="T347" i="43"/>
  <c r="T366" i="43"/>
  <c r="T385" i="43"/>
  <c r="T404" i="43"/>
  <c r="T405" i="43"/>
  <c r="S425" i="43"/>
  <c r="T349" i="43"/>
  <c r="T368" i="43"/>
  <c r="T387" i="43"/>
  <c r="T406" i="43"/>
  <c r="S426" i="43"/>
  <c r="T350" i="43"/>
  <c r="T369" i="43"/>
  <c r="T388" i="43"/>
  <c r="T407" i="43"/>
  <c r="S427" i="43"/>
  <c r="T351" i="43"/>
  <c r="T370" i="43"/>
  <c r="T389" i="43"/>
  <c r="T408" i="43"/>
  <c r="S428" i="43"/>
  <c r="T352" i="43"/>
  <c r="T371" i="43"/>
  <c r="T390" i="43"/>
  <c r="T409" i="43"/>
  <c r="T410" i="43"/>
  <c r="S430" i="43"/>
  <c r="T354" i="43"/>
  <c r="T373" i="43"/>
  <c r="T392" i="43"/>
  <c r="T411" i="43"/>
  <c r="T412" i="43"/>
  <c r="S432" i="43"/>
  <c r="T356" i="43"/>
  <c r="T375" i="43"/>
  <c r="T394" i="43"/>
  <c r="T413" i="43"/>
  <c r="S433" i="43"/>
  <c r="T357" i="43"/>
  <c r="T376" i="43"/>
  <c r="T395" i="43"/>
  <c r="T414" i="43"/>
  <c r="S434" i="43"/>
  <c r="T358" i="43"/>
  <c r="T377" i="43"/>
  <c r="T396" i="43"/>
  <c r="T415" i="43"/>
  <c r="S435" i="43"/>
  <c r="T359" i="43"/>
  <c r="T378" i="43"/>
  <c r="T397" i="43"/>
  <c r="T416" i="43"/>
  <c r="S436" i="43"/>
  <c r="T360" i="43"/>
  <c r="T379" i="43"/>
  <c r="T398" i="43"/>
  <c r="T417" i="43"/>
  <c r="T418" i="43"/>
  <c r="T136" i="43"/>
  <c r="T148" i="43"/>
  <c r="T48" i="15"/>
  <c r="T177" i="43"/>
  <c r="T49" i="15"/>
  <c r="T178" i="43"/>
  <c r="T50" i="15"/>
  <c r="T179" i="43"/>
  <c r="T51" i="15"/>
  <c r="T180" i="43"/>
  <c r="T52" i="15"/>
  <c r="T181" i="43"/>
  <c r="T53" i="15"/>
  <c r="T182" i="43"/>
  <c r="T183" i="43"/>
  <c r="T332" i="43"/>
  <c r="T334" i="43"/>
  <c r="T335" i="43"/>
  <c r="S98" i="43"/>
  <c r="S99" i="43"/>
  <c r="T96" i="43"/>
  <c r="T103" i="43"/>
  <c r="T104" i="43"/>
  <c r="T115" i="43"/>
  <c r="T114" i="43"/>
  <c r="T116" i="43"/>
  <c r="T110" i="43"/>
  <c r="T111" i="43"/>
  <c r="T118" i="43"/>
  <c r="T191" i="43"/>
  <c r="T196" i="43"/>
  <c r="T192" i="43"/>
  <c r="T197" i="43"/>
  <c r="T336" i="43"/>
  <c r="T338" i="43"/>
  <c r="T322" i="43"/>
  <c r="T323" i="43"/>
  <c r="T324" i="43"/>
  <c r="T326" i="43"/>
  <c r="T327" i="43"/>
  <c r="T328" i="43"/>
  <c r="T421" i="43"/>
  <c r="U64" i="43"/>
  <c r="U65" i="43"/>
  <c r="U66" i="43"/>
  <c r="U79" i="43"/>
  <c r="U342" i="43"/>
  <c r="U345" i="43"/>
  <c r="U364" i="43"/>
  <c r="U383" i="43"/>
  <c r="U402" i="43"/>
  <c r="T422" i="43"/>
  <c r="U346" i="43"/>
  <c r="U365" i="43"/>
  <c r="U384" i="43"/>
  <c r="U403" i="43"/>
  <c r="T423" i="43"/>
  <c r="U347" i="43"/>
  <c r="U366" i="43"/>
  <c r="U385" i="43"/>
  <c r="U404" i="43"/>
  <c r="U405" i="43"/>
  <c r="T425" i="43"/>
  <c r="U349" i="43"/>
  <c r="U368" i="43"/>
  <c r="U387" i="43"/>
  <c r="U406" i="43"/>
  <c r="T426" i="43"/>
  <c r="U350" i="43"/>
  <c r="U369" i="43"/>
  <c r="U388" i="43"/>
  <c r="U407" i="43"/>
  <c r="T427" i="43"/>
  <c r="U351" i="43"/>
  <c r="U370" i="43"/>
  <c r="U389" i="43"/>
  <c r="U408" i="43"/>
  <c r="T428" i="43"/>
  <c r="U352" i="43"/>
  <c r="U371" i="43"/>
  <c r="U390" i="43"/>
  <c r="U409" i="43"/>
  <c r="U410" i="43"/>
  <c r="T430" i="43"/>
  <c r="U354" i="43"/>
  <c r="U373" i="43"/>
  <c r="U392" i="43"/>
  <c r="U411" i="43"/>
  <c r="U412" i="43"/>
  <c r="T432" i="43"/>
  <c r="U356" i="43"/>
  <c r="U375" i="43"/>
  <c r="U394" i="43"/>
  <c r="U413" i="43"/>
  <c r="T433" i="43"/>
  <c r="U357" i="43"/>
  <c r="U376" i="43"/>
  <c r="U395" i="43"/>
  <c r="U414" i="43"/>
  <c r="T434" i="43"/>
  <c r="U358" i="43"/>
  <c r="U377" i="43"/>
  <c r="U396" i="43"/>
  <c r="U415" i="43"/>
  <c r="T435" i="43"/>
  <c r="U359" i="43"/>
  <c r="U378" i="43"/>
  <c r="U397" i="43"/>
  <c r="U416" i="43"/>
  <c r="T436" i="43"/>
  <c r="U360" i="43"/>
  <c r="U379" i="43"/>
  <c r="U398" i="43"/>
  <c r="U417" i="43"/>
  <c r="U418" i="43"/>
  <c r="U136" i="43"/>
  <c r="U148" i="43"/>
  <c r="U48" i="15"/>
  <c r="U177" i="43"/>
  <c r="U49" i="15"/>
  <c r="U178" i="43"/>
  <c r="U50" i="15"/>
  <c r="U179" i="43"/>
  <c r="U51" i="15"/>
  <c r="U180" i="43"/>
  <c r="U52" i="15"/>
  <c r="U181" i="43"/>
  <c r="U53" i="15"/>
  <c r="U182" i="43"/>
  <c r="U183" i="43"/>
  <c r="U332" i="43"/>
  <c r="U334" i="43"/>
  <c r="U335" i="43"/>
  <c r="T98" i="43"/>
  <c r="T99" i="43"/>
  <c r="U96" i="43"/>
  <c r="U103" i="43"/>
  <c r="U104" i="43"/>
  <c r="U115" i="43"/>
  <c r="U114" i="43"/>
  <c r="U116" i="43"/>
  <c r="U110" i="43"/>
  <c r="U111" i="43"/>
  <c r="U118" i="43"/>
  <c r="U191" i="43"/>
  <c r="U196" i="43"/>
  <c r="U192" i="43"/>
  <c r="U197" i="43"/>
  <c r="U336" i="43"/>
  <c r="U338" i="43"/>
  <c r="U322" i="43"/>
  <c r="U323" i="43"/>
  <c r="U324" i="43"/>
  <c r="U326" i="43"/>
  <c r="U327" i="43"/>
  <c r="U328" i="43"/>
  <c r="U421" i="43"/>
  <c r="V64" i="43"/>
  <c r="V65" i="43"/>
  <c r="V66" i="43"/>
  <c r="V79" i="43"/>
  <c r="V342" i="43"/>
  <c r="V345" i="43"/>
  <c r="V364" i="43"/>
  <c r="V383" i="43"/>
  <c r="V402" i="43"/>
  <c r="U422" i="43"/>
  <c r="V346" i="43"/>
  <c r="V365" i="43"/>
  <c r="V384" i="43"/>
  <c r="V403" i="43"/>
  <c r="U423" i="43"/>
  <c r="V347" i="43"/>
  <c r="V366" i="43"/>
  <c r="V385" i="43"/>
  <c r="V404" i="43"/>
  <c r="V405" i="43"/>
  <c r="U425" i="43"/>
  <c r="V349" i="43"/>
  <c r="V368" i="43"/>
  <c r="V387" i="43"/>
  <c r="V406" i="43"/>
  <c r="U426" i="43"/>
  <c r="V350" i="43"/>
  <c r="V369" i="43"/>
  <c r="V388" i="43"/>
  <c r="V407" i="43"/>
  <c r="U427" i="43"/>
  <c r="V351" i="43"/>
  <c r="V370" i="43"/>
  <c r="V389" i="43"/>
  <c r="V408" i="43"/>
  <c r="U428" i="43"/>
  <c r="V352" i="43"/>
  <c r="V371" i="43"/>
  <c r="V390" i="43"/>
  <c r="V409" i="43"/>
  <c r="V410" i="43"/>
  <c r="U430" i="43"/>
  <c r="V354" i="43"/>
  <c r="V373" i="43"/>
  <c r="V392" i="43"/>
  <c r="V411" i="43"/>
  <c r="V412" i="43"/>
  <c r="U432" i="43"/>
  <c r="V356" i="43"/>
  <c r="V375" i="43"/>
  <c r="V394" i="43"/>
  <c r="V413" i="43"/>
  <c r="U433" i="43"/>
  <c r="V357" i="43"/>
  <c r="V376" i="43"/>
  <c r="V395" i="43"/>
  <c r="V414" i="43"/>
  <c r="U434" i="43"/>
  <c r="V358" i="43"/>
  <c r="V377" i="43"/>
  <c r="V396" i="43"/>
  <c r="V415" i="43"/>
  <c r="U435" i="43"/>
  <c r="V359" i="43"/>
  <c r="V378" i="43"/>
  <c r="V397" i="43"/>
  <c r="V416" i="43"/>
  <c r="U436" i="43"/>
  <c r="V360" i="43"/>
  <c r="V379" i="43"/>
  <c r="V398" i="43"/>
  <c r="V417" i="43"/>
  <c r="V418" i="43"/>
  <c r="V136" i="43"/>
  <c r="V148" i="43"/>
  <c r="V48" i="15"/>
  <c r="V177" i="43"/>
  <c r="V49" i="15"/>
  <c r="V178" i="43"/>
  <c r="V50" i="15"/>
  <c r="V179" i="43"/>
  <c r="V51" i="15"/>
  <c r="V180" i="43"/>
  <c r="V52" i="15"/>
  <c r="V181" i="43"/>
  <c r="V53" i="15"/>
  <c r="V182" i="43"/>
  <c r="V183" i="43"/>
  <c r="V332" i="43"/>
  <c r="V334" i="43"/>
  <c r="V335" i="43"/>
  <c r="U98" i="43"/>
  <c r="U99" i="43"/>
  <c r="V96" i="43"/>
  <c r="V103" i="43"/>
  <c r="V104" i="43"/>
  <c r="V115" i="43"/>
  <c r="V114" i="43"/>
  <c r="V116" i="43"/>
  <c r="V110" i="43"/>
  <c r="V111" i="43"/>
  <c r="V118" i="43"/>
  <c r="V191" i="43"/>
  <c r="V196" i="43"/>
  <c r="V192" i="43"/>
  <c r="V197" i="43"/>
  <c r="V336" i="43"/>
  <c r="V338" i="43"/>
  <c r="V322" i="43"/>
  <c r="V323" i="43"/>
  <c r="V324" i="43"/>
  <c r="V326" i="43"/>
  <c r="V327" i="43"/>
  <c r="V328" i="43"/>
  <c r="V421" i="43"/>
  <c r="W64" i="43"/>
  <c r="W65" i="43"/>
  <c r="W66" i="43"/>
  <c r="W79" i="43"/>
  <c r="W342" i="43"/>
  <c r="W345" i="43"/>
  <c r="W364" i="43"/>
  <c r="W383" i="43"/>
  <c r="W402" i="43"/>
  <c r="V422" i="43"/>
  <c r="W346" i="43"/>
  <c r="W365" i="43"/>
  <c r="W384" i="43"/>
  <c r="W403" i="43"/>
  <c r="V423" i="43"/>
  <c r="W347" i="43"/>
  <c r="W366" i="43"/>
  <c r="W385" i="43"/>
  <c r="W404" i="43"/>
  <c r="W405" i="43"/>
  <c r="V425" i="43"/>
  <c r="W349" i="43"/>
  <c r="W368" i="43"/>
  <c r="W387" i="43"/>
  <c r="W406" i="43"/>
  <c r="V426" i="43"/>
  <c r="W350" i="43"/>
  <c r="W369" i="43"/>
  <c r="W388" i="43"/>
  <c r="W407" i="43"/>
  <c r="V427" i="43"/>
  <c r="W351" i="43"/>
  <c r="W370" i="43"/>
  <c r="W389" i="43"/>
  <c r="W408" i="43"/>
  <c r="V428" i="43"/>
  <c r="W352" i="43"/>
  <c r="W371" i="43"/>
  <c r="W390" i="43"/>
  <c r="W409" i="43"/>
  <c r="W410" i="43"/>
  <c r="V430" i="43"/>
  <c r="W354" i="43"/>
  <c r="W373" i="43"/>
  <c r="W392" i="43"/>
  <c r="W411" i="43"/>
  <c r="W412" i="43"/>
  <c r="V432" i="43"/>
  <c r="W356" i="43"/>
  <c r="W375" i="43"/>
  <c r="W394" i="43"/>
  <c r="W413" i="43"/>
  <c r="V433" i="43"/>
  <c r="W357" i="43"/>
  <c r="W376" i="43"/>
  <c r="W395" i="43"/>
  <c r="W414" i="43"/>
  <c r="V434" i="43"/>
  <c r="W358" i="43"/>
  <c r="W377" i="43"/>
  <c r="W396" i="43"/>
  <c r="W415" i="43"/>
  <c r="V435" i="43"/>
  <c r="W359" i="43"/>
  <c r="W378" i="43"/>
  <c r="W397" i="43"/>
  <c r="W416" i="43"/>
  <c r="V436" i="43"/>
  <c r="W360" i="43"/>
  <c r="W379" i="43"/>
  <c r="W398" i="43"/>
  <c r="W417" i="43"/>
  <c r="W418" i="43"/>
  <c r="W136" i="43"/>
  <c r="W148" i="43"/>
  <c r="W48" i="15"/>
  <c r="W177" i="43"/>
  <c r="W49" i="15"/>
  <c r="W178" i="43"/>
  <c r="W50" i="15"/>
  <c r="W179" i="43"/>
  <c r="W51" i="15"/>
  <c r="W180" i="43"/>
  <c r="W52" i="15"/>
  <c r="W181" i="43"/>
  <c r="W53" i="15"/>
  <c r="W182" i="43"/>
  <c r="W183" i="43"/>
  <c r="W332" i="43"/>
  <c r="W334" i="43"/>
  <c r="W335" i="43"/>
  <c r="V98" i="43"/>
  <c r="V99" i="43"/>
  <c r="W96" i="43"/>
  <c r="W103" i="43"/>
  <c r="W104" i="43"/>
  <c r="W115" i="43"/>
  <c r="W114" i="43"/>
  <c r="W116" i="43"/>
  <c r="W110" i="43"/>
  <c r="W111" i="43"/>
  <c r="W118" i="43"/>
  <c r="W191" i="43"/>
  <c r="W196" i="43"/>
  <c r="W192" i="43"/>
  <c r="W197" i="43"/>
  <c r="W336" i="43"/>
  <c r="W338" i="43"/>
  <c r="W322" i="43"/>
  <c r="W323" i="43"/>
  <c r="W324" i="43"/>
  <c r="W326" i="43"/>
  <c r="W327" i="43"/>
  <c r="W328" i="43"/>
  <c r="W421" i="43"/>
  <c r="X64" i="43"/>
  <c r="X65" i="43"/>
  <c r="X66" i="43"/>
  <c r="X79" i="43"/>
  <c r="X342" i="43"/>
  <c r="X345" i="43"/>
  <c r="X364" i="43"/>
  <c r="X383" i="43"/>
  <c r="X402" i="43"/>
  <c r="W422" i="43"/>
  <c r="X346" i="43"/>
  <c r="X365" i="43"/>
  <c r="X384" i="43"/>
  <c r="X403" i="43"/>
  <c r="W423" i="43"/>
  <c r="X347" i="43"/>
  <c r="X366" i="43"/>
  <c r="X385" i="43"/>
  <c r="X404" i="43"/>
  <c r="X405" i="43"/>
  <c r="W425" i="43"/>
  <c r="X349" i="43"/>
  <c r="X368" i="43"/>
  <c r="X387" i="43"/>
  <c r="X406" i="43"/>
  <c r="W426" i="43"/>
  <c r="X350" i="43"/>
  <c r="X369" i="43"/>
  <c r="X388" i="43"/>
  <c r="X407" i="43"/>
  <c r="W427" i="43"/>
  <c r="X351" i="43"/>
  <c r="X370" i="43"/>
  <c r="X389" i="43"/>
  <c r="X408" i="43"/>
  <c r="W428" i="43"/>
  <c r="X352" i="43"/>
  <c r="X371" i="43"/>
  <c r="X390" i="43"/>
  <c r="X409" i="43"/>
  <c r="X410" i="43"/>
  <c r="W430" i="43"/>
  <c r="X354" i="43"/>
  <c r="X373" i="43"/>
  <c r="X392" i="43"/>
  <c r="X411" i="43"/>
  <c r="X412" i="43"/>
  <c r="W432" i="43"/>
  <c r="X356" i="43"/>
  <c r="X375" i="43"/>
  <c r="X394" i="43"/>
  <c r="X413" i="43"/>
  <c r="W433" i="43"/>
  <c r="X357" i="43"/>
  <c r="X376" i="43"/>
  <c r="X395" i="43"/>
  <c r="X414" i="43"/>
  <c r="W434" i="43"/>
  <c r="X358" i="43"/>
  <c r="X377" i="43"/>
  <c r="X396" i="43"/>
  <c r="X415" i="43"/>
  <c r="W435" i="43"/>
  <c r="X359" i="43"/>
  <c r="X378" i="43"/>
  <c r="X397" i="43"/>
  <c r="X416" i="43"/>
  <c r="W436" i="43"/>
  <c r="X360" i="43"/>
  <c r="X379" i="43"/>
  <c r="X398" i="43"/>
  <c r="X417" i="43"/>
  <c r="X418" i="43"/>
  <c r="X136" i="43"/>
  <c r="X148" i="43"/>
  <c r="X48" i="15"/>
  <c r="X177" i="43"/>
  <c r="X49" i="15"/>
  <c r="X178" i="43"/>
  <c r="X50" i="15"/>
  <c r="X179" i="43"/>
  <c r="X51" i="15"/>
  <c r="X180" i="43"/>
  <c r="X52" i="15"/>
  <c r="X181" i="43"/>
  <c r="X53" i="15"/>
  <c r="X182" i="43"/>
  <c r="X183" i="43"/>
  <c r="X332" i="43"/>
  <c r="X334" i="43"/>
  <c r="X335" i="43"/>
  <c r="W98" i="43"/>
  <c r="W99" i="43"/>
  <c r="X96" i="43"/>
  <c r="X103" i="43"/>
  <c r="X104" i="43"/>
  <c r="X115" i="43"/>
  <c r="X114" i="43"/>
  <c r="X116" i="43"/>
  <c r="X110" i="43"/>
  <c r="X111" i="43"/>
  <c r="X118" i="43"/>
  <c r="X191" i="43"/>
  <c r="X196" i="43"/>
  <c r="X192" i="43"/>
  <c r="X197" i="43"/>
  <c r="X336" i="43"/>
  <c r="X338" i="43"/>
  <c r="X322" i="43"/>
  <c r="X323" i="43"/>
  <c r="X324" i="43"/>
  <c r="X326" i="43"/>
  <c r="X327" i="43"/>
  <c r="X328" i="43"/>
  <c r="X421" i="43"/>
  <c r="Y64" i="43"/>
  <c r="Y65" i="43"/>
  <c r="Y66" i="43"/>
  <c r="Y79" i="43"/>
  <c r="Y342" i="43"/>
  <c r="Y345" i="43"/>
  <c r="Y364" i="43"/>
  <c r="Y383" i="43"/>
  <c r="Y402" i="43"/>
  <c r="X422" i="43"/>
  <c r="Y346" i="43"/>
  <c r="Y365" i="43"/>
  <c r="Y384" i="43"/>
  <c r="Y403" i="43"/>
  <c r="X423" i="43"/>
  <c r="Y347" i="43"/>
  <c r="Y366" i="43"/>
  <c r="Y385" i="43"/>
  <c r="Y404" i="43"/>
  <c r="Y405" i="43"/>
  <c r="X425" i="43"/>
  <c r="Y349" i="43"/>
  <c r="Y368" i="43"/>
  <c r="Y387" i="43"/>
  <c r="Y406" i="43"/>
  <c r="X426" i="43"/>
  <c r="Y350" i="43"/>
  <c r="Y369" i="43"/>
  <c r="Y388" i="43"/>
  <c r="Y407" i="43"/>
  <c r="X427" i="43"/>
  <c r="Y351" i="43"/>
  <c r="Y370" i="43"/>
  <c r="Y389" i="43"/>
  <c r="Y408" i="43"/>
  <c r="X428" i="43"/>
  <c r="Y352" i="43"/>
  <c r="Y371" i="43"/>
  <c r="Y390" i="43"/>
  <c r="Y409" i="43"/>
  <c r="Y410" i="43"/>
  <c r="X430" i="43"/>
  <c r="Y354" i="43"/>
  <c r="Y373" i="43"/>
  <c r="Y392" i="43"/>
  <c r="Y411" i="43"/>
  <c r="Y412" i="43"/>
  <c r="X432" i="43"/>
  <c r="Y356" i="43"/>
  <c r="Y375" i="43"/>
  <c r="Y394" i="43"/>
  <c r="Y413" i="43"/>
  <c r="X433" i="43"/>
  <c r="Y357" i="43"/>
  <c r="Y376" i="43"/>
  <c r="Y395" i="43"/>
  <c r="Y414" i="43"/>
  <c r="X434" i="43"/>
  <c r="Y358" i="43"/>
  <c r="Y377" i="43"/>
  <c r="Y396" i="43"/>
  <c r="Y415" i="43"/>
  <c r="X435" i="43"/>
  <c r="Y359" i="43"/>
  <c r="Y378" i="43"/>
  <c r="Y397" i="43"/>
  <c r="Y416" i="43"/>
  <c r="X436" i="43"/>
  <c r="Y360" i="43"/>
  <c r="Y379" i="43"/>
  <c r="Y398" i="43"/>
  <c r="Y417" i="43"/>
  <c r="Y418" i="43"/>
  <c r="Y136" i="43"/>
  <c r="Y148" i="43"/>
  <c r="Y48" i="15"/>
  <c r="Y177" i="43"/>
  <c r="Y49" i="15"/>
  <c r="Y178" i="43"/>
  <c r="Y50" i="15"/>
  <c r="Y179" i="43"/>
  <c r="Y51" i="15"/>
  <c r="Y180" i="43"/>
  <c r="Y52" i="15"/>
  <c r="Y181" i="43"/>
  <c r="Y53" i="15"/>
  <c r="Y182" i="43"/>
  <c r="Y183" i="43"/>
  <c r="Y332" i="43"/>
  <c r="Y334" i="43"/>
  <c r="Y335" i="43"/>
  <c r="X98" i="43"/>
  <c r="X99" i="43"/>
  <c r="Y96" i="43"/>
  <c r="Y103" i="43"/>
  <c r="Y104" i="43"/>
  <c r="Y115" i="43"/>
  <c r="Y114" i="43"/>
  <c r="Y116" i="43"/>
  <c r="Y110" i="43"/>
  <c r="Y111" i="43"/>
  <c r="Y118" i="43"/>
  <c r="Y191" i="43"/>
  <c r="Y196" i="43"/>
  <c r="Y192" i="43"/>
  <c r="Y197" i="43"/>
  <c r="Y336" i="43"/>
  <c r="Y338" i="43"/>
  <c r="Y322" i="43"/>
  <c r="Y323" i="43"/>
  <c r="Y324" i="43"/>
  <c r="Y326" i="43"/>
  <c r="Y327" i="43"/>
  <c r="Y328" i="43"/>
  <c r="Y421" i="43"/>
  <c r="Z64" i="43"/>
  <c r="Z65" i="43"/>
  <c r="Z66" i="43"/>
  <c r="Z79" i="43"/>
  <c r="Z342" i="43"/>
  <c r="Z345" i="43"/>
  <c r="Z364" i="43"/>
  <c r="Z383" i="43"/>
  <c r="Z402" i="43"/>
  <c r="Y422" i="43"/>
  <c r="Z346" i="43"/>
  <c r="Z365" i="43"/>
  <c r="Z384" i="43"/>
  <c r="Z403" i="43"/>
  <c r="Y423" i="43"/>
  <c r="Z347" i="43"/>
  <c r="Z366" i="43"/>
  <c r="Z385" i="43"/>
  <c r="Z404" i="43"/>
  <c r="Z405" i="43"/>
  <c r="Y425" i="43"/>
  <c r="Z349" i="43"/>
  <c r="Z368" i="43"/>
  <c r="Z387" i="43"/>
  <c r="Z406" i="43"/>
  <c r="Y426" i="43"/>
  <c r="Z350" i="43"/>
  <c r="Z369" i="43"/>
  <c r="Z388" i="43"/>
  <c r="Z407" i="43"/>
  <c r="Y427" i="43"/>
  <c r="Z351" i="43"/>
  <c r="Z370" i="43"/>
  <c r="Z389" i="43"/>
  <c r="Z408" i="43"/>
  <c r="Y428" i="43"/>
  <c r="Z352" i="43"/>
  <c r="Z371" i="43"/>
  <c r="Z390" i="43"/>
  <c r="Z409" i="43"/>
  <c r="Z410" i="43"/>
  <c r="Y430" i="43"/>
  <c r="Z354" i="43"/>
  <c r="Z373" i="43"/>
  <c r="Z392" i="43"/>
  <c r="Z411" i="43"/>
  <c r="Z412" i="43"/>
  <c r="Y432" i="43"/>
  <c r="Z356" i="43"/>
  <c r="Z375" i="43"/>
  <c r="Z394" i="43"/>
  <c r="Z413" i="43"/>
  <c r="Y433" i="43"/>
  <c r="Z357" i="43"/>
  <c r="Z376" i="43"/>
  <c r="Z395" i="43"/>
  <c r="Z414" i="43"/>
  <c r="Y434" i="43"/>
  <c r="Z358" i="43"/>
  <c r="Z377" i="43"/>
  <c r="Z396" i="43"/>
  <c r="Z415" i="43"/>
  <c r="Y435" i="43"/>
  <c r="Z359" i="43"/>
  <c r="Z378" i="43"/>
  <c r="Z397" i="43"/>
  <c r="Z416" i="43"/>
  <c r="Y436" i="43"/>
  <c r="Z360" i="43"/>
  <c r="Z379" i="43"/>
  <c r="Z398" i="43"/>
  <c r="Z417" i="43"/>
  <c r="Z418" i="43"/>
  <c r="Z136" i="43"/>
  <c r="Z148" i="43"/>
  <c r="Z48" i="15"/>
  <c r="Z177" i="43"/>
  <c r="Z49" i="15"/>
  <c r="Z178" i="43"/>
  <c r="Z50" i="15"/>
  <c r="Z179" i="43"/>
  <c r="Z51" i="15"/>
  <c r="Z180" i="43"/>
  <c r="Z52" i="15"/>
  <c r="Z181" i="43"/>
  <c r="Z53" i="15"/>
  <c r="Z182" i="43"/>
  <c r="Z183" i="43"/>
  <c r="Z332" i="43"/>
  <c r="Z334" i="43"/>
  <c r="Z335" i="43"/>
  <c r="Y98" i="43"/>
  <c r="Y99" i="43"/>
  <c r="Z96" i="43"/>
  <c r="Z103" i="43"/>
  <c r="Z104" i="43"/>
  <c r="Z115" i="43"/>
  <c r="Z114" i="43"/>
  <c r="Z116" i="43"/>
  <c r="Z110" i="43"/>
  <c r="Z111" i="43"/>
  <c r="Z118" i="43"/>
  <c r="Z191" i="43"/>
  <c r="Z196" i="43"/>
  <c r="Z192" i="43"/>
  <c r="Z197" i="43"/>
  <c r="Z336" i="43"/>
  <c r="Z338" i="43"/>
  <c r="Z322" i="43"/>
  <c r="Z323" i="43"/>
  <c r="Z324" i="43"/>
  <c r="Z326" i="43"/>
  <c r="Z327" i="43"/>
  <c r="Z328" i="43"/>
  <c r="Z421" i="43"/>
  <c r="AA64" i="43"/>
  <c r="AA65" i="43"/>
  <c r="AA66" i="43"/>
  <c r="AA79" i="43"/>
  <c r="AA342" i="43"/>
  <c r="AA345" i="43"/>
  <c r="AA364" i="43"/>
  <c r="AA383" i="43"/>
  <c r="AA402" i="43"/>
  <c r="Z422" i="43"/>
  <c r="AA346" i="43"/>
  <c r="AA365" i="43"/>
  <c r="AA384" i="43"/>
  <c r="AA403" i="43"/>
  <c r="Z423" i="43"/>
  <c r="AA347" i="43"/>
  <c r="AA366" i="43"/>
  <c r="AA385" i="43"/>
  <c r="AA404" i="43"/>
  <c r="AA405" i="43"/>
  <c r="Z425" i="43"/>
  <c r="AA349" i="43"/>
  <c r="AA368" i="43"/>
  <c r="AA387" i="43"/>
  <c r="AA406" i="43"/>
  <c r="Z426" i="43"/>
  <c r="AA350" i="43"/>
  <c r="AA369" i="43"/>
  <c r="AA388" i="43"/>
  <c r="AA407" i="43"/>
  <c r="Z427" i="43"/>
  <c r="AA351" i="43"/>
  <c r="AA370" i="43"/>
  <c r="AA389" i="43"/>
  <c r="AA408" i="43"/>
  <c r="Z428" i="43"/>
  <c r="AA352" i="43"/>
  <c r="AA371" i="43"/>
  <c r="AA390" i="43"/>
  <c r="AA409" i="43"/>
  <c r="AA410" i="43"/>
  <c r="Z430" i="43"/>
  <c r="AA354" i="43"/>
  <c r="AA373" i="43"/>
  <c r="AA392" i="43"/>
  <c r="AA411" i="43"/>
  <c r="AA412" i="43"/>
  <c r="Z432" i="43"/>
  <c r="AA356" i="43"/>
  <c r="AA375" i="43"/>
  <c r="AA394" i="43"/>
  <c r="AA413" i="43"/>
  <c r="Z433" i="43"/>
  <c r="AA357" i="43"/>
  <c r="AA376" i="43"/>
  <c r="AA395" i="43"/>
  <c r="AA414" i="43"/>
  <c r="Z434" i="43"/>
  <c r="AA358" i="43"/>
  <c r="AA377" i="43"/>
  <c r="AA396" i="43"/>
  <c r="AA415" i="43"/>
  <c r="Z435" i="43"/>
  <c r="AA359" i="43"/>
  <c r="AA378" i="43"/>
  <c r="AA397" i="43"/>
  <c r="AA416" i="43"/>
  <c r="Z436" i="43"/>
  <c r="AA360" i="43"/>
  <c r="AA379" i="43"/>
  <c r="AA398" i="43"/>
  <c r="AA417" i="43"/>
  <c r="AA418" i="43"/>
  <c r="AA136" i="43"/>
  <c r="AA148" i="43"/>
  <c r="AA48" i="15"/>
  <c r="AA177" i="43"/>
  <c r="AA49" i="15"/>
  <c r="AA178" i="43"/>
  <c r="AA50" i="15"/>
  <c r="AA179" i="43"/>
  <c r="AA51" i="15"/>
  <c r="AA180" i="43"/>
  <c r="AA52" i="15"/>
  <c r="AA181" i="43"/>
  <c r="AA53" i="15"/>
  <c r="AA182" i="43"/>
  <c r="AA183" i="43"/>
  <c r="AA332" i="43"/>
  <c r="AA334" i="43"/>
  <c r="AA335" i="43"/>
  <c r="Z98" i="43"/>
  <c r="Z99" i="43"/>
  <c r="AA96" i="43"/>
  <c r="AA103" i="43"/>
  <c r="AA104" i="43"/>
  <c r="AA115" i="43"/>
  <c r="AA114" i="43"/>
  <c r="AA116" i="43"/>
  <c r="AA110" i="43"/>
  <c r="AA111" i="43"/>
  <c r="AA118" i="43"/>
  <c r="AA191" i="43"/>
  <c r="AA196" i="43"/>
  <c r="AA192" i="43"/>
  <c r="AA197" i="43"/>
  <c r="AA336" i="43"/>
  <c r="AA338" i="43"/>
  <c r="AA322" i="43"/>
  <c r="AA323" i="43"/>
  <c r="AA324" i="43"/>
  <c r="AA326" i="43"/>
  <c r="AA327" i="43"/>
  <c r="AA328" i="43"/>
  <c r="AA421" i="43"/>
  <c r="AB64" i="43"/>
  <c r="AB65" i="43"/>
  <c r="AB66" i="43"/>
  <c r="AB79" i="43"/>
  <c r="AB342" i="43"/>
  <c r="AB345" i="43"/>
  <c r="AB364" i="43"/>
  <c r="AB383" i="43"/>
  <c r="AB402" i="43"/>
  <c r="AA422" i="43"/>
  <c r="AB346" i="43"/>
  <c r="AB365" i="43"/>
  <c r="AB384" i="43"/>
  <c r="AB403" i="43"/>
  <c r="AA423" i="43"/>
  <c r="AB347" i="43"/>
  <c r="AB366" i="43"/>
  <c r="AB385" i="43"/>
  <c r="AB404" i="43"/>
  <c r="AB405" i="43"/>
  <c r="AA425" i="43"/>
  <c r="AB349" i="43"/>
  <c r="AB368" i="43"/>
  <c r="AB387" i="43"/>
  <c r="AB406" i="43"/>
  <c r="AA426" i="43"/>
  <c r="AB350" i="43"/>
  <c r="AB369" i="43"/>
  <c r="AB388" i="43"/>
  <c r="AB407" i="43"/>
  <c r="AA427" i="43"/>
  <c r="AB351" i="43"/>
  <c r="AB370" i="43"/>
  <c r="AB389" i="43"/>
  <c r="AB408" i="43"/>
  <c r="AA428" i="43"/>
  <c r="AB352" i="43"/>
  <c r="AB371" i="43"/>
  <c r="AB390" i="43"/>
  <c r="AB409" i="43"/>
  <c r="AB410" i="43"/>
  <c r="AA430" i="43"/>
  <c r="AB354" i="43"/>
  <c r="AB373" i="43"/>
  <c r="AB392" i="43"/>
  <c r="AB411" i="43"/>
  <c r="AB412" i="43"/>
  <c r="AA432" i="43"/>
  <c r="AB356" i="43"/>
  <c r="AB375" i="43"/>
  <c r="AB394" i="43"/>
  <c r="AB413" i="43"/>
  <c r="AA433" i="43"/>
  <c r="AB357" i="43"/>
  <c r="AB376" i="43"/>
  <c r="AB395" i="43"/>
  <c r="AB414" i="43"/>
  <c r="AA434" i="43"/>
  <c r="AB358" i="43"/>
  <c r="AB377" i="43"/>
  <c r="AB396" i="43"/>
  <c r="AB415" i="43"/>
  <c r="AA435" i="43"/>
  <c r="AB359" i="43"/>
  <c r="AB378" i="43"/>
  <c r="AB397" i="43"/>
  <c r="AB416" i="43"/>
  <c r="AA436" i="43"/>
  <c r="AB360" i="43"/>
  <c r="AB379" i="43"/>
  <c r="AB398" i="43"/>
  <c r="AB417" i="43"/>
  <c r="AB418" i="43"/>
  <c r="AB136" i="43"/>
  <c r="AB148" i="43"/>
  <c r="AB48" i="15"/>
  <c r="AB177" i="43"/>
  <c r="AB49" i="15"/>
  <c r="AB178" i="43"/>
  <c r="AB50" i="15"/>
  <c r="AB179" i="43"/>
  <c r="AB51" i="15"/>
  <c r="AB180" i="43"/>
  <c r="AB52" i="15"/>
  <c r="AB181" i="43"/>
  <c r="AB53" i="15"/>
  <c r="AB182" i="43"/>
  <c r="AB183" i="43"/>
  <c r="AB332" i="43"/>
  <c r="AB334" i="43"/>
  <c r="AB335" i="43"/>
  <c r="AA98" i="43"/>
  <c r="AA99" i="43"/>
  <c r="AB96" i="43"/>
  <c r="AB103" i="43"/>
  <c r="AB104" i="43"/>
  <c r="AB115" i="43"/>
  <c r="AB114" i="43"/>
  <c r="AB116" i="43"/>
  <c r="AB110" i="43"/>
  <c r="AB111" i="43"/>
  <c r="AB118" i="43"/>
  <c r="AB191" i="43"/>
  <c r="AB196" i="43"/>
  <c r="AB192" i="43"/>
  <c r="AB197" i="43"/>
  <c r="AB336" i="43"/>
  <c r="AB338" i="43"/>
  <c r="AB322" i="43"/>
  <c r="AB323" i="43"/>
  <c r="AB324" i="43"/>
  <c r="AB326" i="43"/>
  <c r="AB327" i="43"/>
  <c r="AB328" i="43"/>
  <c r="AB421" i="43"/>
  <c r="AC64" i="43"/>
  <c r="AC65" i="43"/>
  <c r="AC66" i="43"/>
  <c r="AC79" i="43"/>
  <c r="AC342" i="43"/>
  <c r="AC345" i="43"/>
  <c r="AC364" i="43"/>
  <c r="AC383" i="43"/>
  <c r="AC402" i="43"/>
  <c r="AB422" i="43"/>
  <c r="AC346" i="43"/>
  <c r="AC365" i="43"/>
  <c r="AC384" i="43"/>
  <c r="AC403" i="43"/>
  <c r="AB423" i="43"/>
  <c r="AC347" i="43"/>
  <c r="AC366" i="43"/>
  <c r="AC385" i="43"/>
  <c r="AC404" i="43"/>
  <c r="AC405" i="43"/>
  <c r="AB425" i="43"/>
  <c r="AC349" i="43"/>
  <c r="AC368" i="43"/>
  <c r="AC387" i="43"/>
  <c r="AC406" i="43"/>
  <c r="AB426" i="43"/>
  <c r="AC350" i="43"/>
  <c r="AC369" i="43"/>
  <c r="AC388" i="43"/>
  <c r="AC407" i="43"/>
  <c r="AB427" i="43"/>
  <c r="AC351" i="43"/>
  <c r="AC370" i="43"/>
  <c r="AC389" i="43"/>
  <c r="AC408" i="43"/>
  <c r="AB428" i="43"/>
  <c r="AC352" i="43"/>
  <c r="AC371" i="43"/>
  <c r="AC390" i="43"/>
  <c r="AC409" i="43"/>
  <c r="AC410" i="43"/>
  <c r="AB430" i="43"/>
  <c r="AC354" i="43"/>
  <c r="AC373" i="43"/>
  <c r="AC392" i="43"/>
  <c r="AC411" i="43"/>
  <c r="AC412" i="43"/>
  <c r="AB432" i="43"/>
  <c r="AC356" i="43"/>
  <c r="AC375" i="43"/>
  <c r="AC394" i="43"/>
  <c r="AC413" i="43"/>
  <c r="AB433" i="43"/>
  <c r="AC357" i="43"/>
  <c r="AC376" i="43"/>
  <c r="AC395" i="43"/>
  <c r="AC414" i="43"/>
  <c r="AB434" i="43"/>
  <c r="AC358" i="43"/>
  <c r="AC377" i="43"/>
  <c r="AC396" i="43"/>
  <c r="AC415" i="43"/>
  <c r="AB435" i="43"/>
  <c r="AC359" i="43"/>
  <c r="AC378" i="43"/>
  <c r="AC397" i="43"/>
  <c r="AC416" i="43"/>
  <c r="AB436" i="43"/>
  <c r="AC360" i="43"/>
  <c r="AC379" i="43"/>
  <c r="AC398" i="43"/>
  <c r="AC417" i="43"/>
  <c r="AC418" i="43"/>
  <c r="AC136" i="43"/>
  <c r="AC148" i="43"/>
  <c r="AC48" i="15"/>
  <c r="AC177" i="43"/>
  <c r="AC49" i="15"/>
  <c r="AC178" i="43"/>
  <c r="AC50" i="15"/>
  <c r="AC179" i="43"/>
  <c r="AC51" i="15"/>
  <c r="AC180" i="43"/>
  <c r="AC52" i="15"/>
  <c r="AC181" i="43"/>
  <c r="AC53" i="15"/>
  <c r="AC182" i="43"/>
  <c r="AC183" i="43"/>
  <c r="AC332" i="43"/>
  <c r="AC334" i="43"/>
  <c r="AC335" i="43"/>
  <c r="AB98" i="43"/>
  <c r="AB99" i="43"/>
  <c r="AC96" i="43"/>
  <c r="AC103" i="43"/>
  <c r="AC104" i="43"/>
  <c r="AC115" i="43"/>
  <c r="AC114" i="43"/>
  <c r="AC116" i="43"/>
  <c r="AC110" i="43"/>
  <c r="AC111" i="43"/>
  <c r="AC118" i="43"/>
  <c r="AC191" i="43"/>
  <c r="AC196" i="43"/>
  <c r="AC192" i="43"/>
  <c r="AC197" i="43"/>
  <c r="AC336" i="43"/>
  <c r="AC338" i="43"/>
  <c r="AC322" i="43"/>
  <c r="AC323" i="43"/>
  <c r="AC324" i="43"/>
  <c r="AC326" i="43"/>
  <c r="AC327" i="43"/>
  <c r="AC328" i="43"/>
  <c r="AC421" i="43"/>
  <c r="AD64" i="43"/>
  <c r="AD65" i="43"/>
  <c r="AD66" i="43"/>
  <c r="AD79" i="43"/>
  <c r="AD342" i="43"/>
  <c r="AD345" i="43"/>
  <c r="AD364" i="43"/>
  <c r="AD383" i="43"/>
  <c r="AD402" i="43"/>
  <c r="AC422" i="43"/>
  <c r="AD346" i="43"/>
  <c r="AD365" i="43"/>
  <c r="AD384" i="43"/>
  <c r="AD403" i="43"/>
  <c r="AC423" i="43"/>
  <c r="AD347" i="43"/>
  <c r="AD366" i="43"/>
  <c r="AD385" i="43"/>
  <c r="AD404" i="43"/>
  <c r="AD405" i="43"/>
  <c r="AC425" i="43"/>
  <c r="AD349" i="43"/>
  <c r="AD368" i="43"/>
  <c r="AD387" i="43"/>
  <c r="AD406" i="43"/>
  <c r="AC426" i="43"/>
  <c r="AD350" i="43"/>
  <c r="AD369" i="43"/>
  <c r="AD388" i="43"/>
  <c r="AD407" i="43"/>
  <c r="AC427" i="43"/>
  <c r="AD351" i="43"/>
  <c r="AD370" i="43"/>
  <c r="AD389" i="43"/>
  <c r="AD408" i="43"/>
  <c r="AC428" i="43"/>
  <c r="AD352" i="43"/>
  <c r="AD371" i="43"/>
  <c r="AD390" i="43"/>
  <c r="AD409" i="43"/>
  <c r="AD410" i="43"/>
  <c r="AC430" i="43"/>
  <c r="AD354" i="43"/>
  <c r="AD373" i="43"/>
  <c r="AD392" i="43"/>
  <c r="AD411" i="43"/>
  <c r="AD412" i="43"/>
  <c r="AC432" i="43"/>
  <c r="AD356" i="43"/>
  <c r="AD375" i="43"/>
  <c r="AD394" i="43"/>
  <c r="AD413" i="43"/>
  <c r="AC433" i="43"/>
  <c r="AD357" i="43"/>
  <c r="AD376" i="43"/>
  <c r="AD395" i="43"/>
  <c r="AD414" i="43"/>
  <c r="AC434" i="43"/>
  <c r="AD358" i="43"/>
  <c r="AD377" i="43"/>
  <c r="AD396" i="43"/>
  <c r="AD415" i="43"/>
  <c r="AC435" i="43"/>
  <c r="AD359" i="43"/>
  <c r="AD378" i="43"/>
  <c r="AD397" i="43"/>
  <c r="AD416" i="43"/>
  <c r="AC436" i="43"/>
  <c r="AD360" i="43"/>
  <c r="AD379" i="43"/>
  <c r="AD398" i="43"/>
  <c r="AD417" i="43"/>
  <c r="AD418" i="43"/>
  <c r="AD136" i="43"/>
  <c r="AD148" i="43"/>
  <c r="AD48" i="15"/>
  <c r="AD177" i="43"/>
  <c r="AD49" i="15"/>
  <c r="AD178" i="43"/>
  <c r="AD50" i="15"/>
  <c r="AD179" i="43"/>
  <c r="AD51" i="15"/>
  <c r="AD180" i="43"/>
  <c r="AD52" i="15"/>
  <c r="AD181" i="43"/>
  <c r="AD53" i="15"/>
  <c r="AD182" i="43"/>
  <c r="AD183" i="43"/>
  <c r="AD332" i="43"/>
  <c r="AD334" i="43"/>
  <c r="AD335" i="43"/>
  <c r="AC98" i="43"/>
  <c r="AC99" i="43"/>
  <c r="AD96" i="43"/>
  <c r="AD103" i="43"/>
  <c r="AD104" i="43"/>
  <c r="AD115" i="43"/>
  <c r="AD114" i="43"/>
  <c r="AD116" i="43"/>
  <c r="AD110" i="43"/>
  <c r="AD111" i="43"/>
  <c r="AD118" i="43"/>
  <c r="AD191" i="43"/>
  <c r="AD196" i="43"/>
  <c r="AD192" i="43"/>
  <c r="AD197" i="43"/>
  <c r="AD336" i="43"/>
  <c r="AD338" i="43"/>
  <c r="AD322" i="43"/>
  <c r="AD323" i="43"/>
  <c r="AD324" i="43"/>
  <c r="AD326" i="43"/>
  <c r="AD327" i="43"/>
  <c r="AD328" i="43"/>
  <c r="AD421" i="43"/>
  <c r="AE64" i="43"/>
  <c r="AE65" i="43"/>
  <c r="AE66" i="43"/>
  <c r="AE79" i="43"/>
  <c r="AE342" i="43"/>
  <c r="AE345" i="43"/>
  <c r="AE364" i="43"/>
  <c r="AE383" i="43"/>
  <c r="AE402" i="43"/>
  <c r="AD422" i="43"/>
  <c r="AE346" i="43"/>
  <c r="AE365" i="43"/>
  <c r="AE384" i="43"/>
  <c r="AE403" i="43"/>
  <c r="AD423" i="43"/>
  <c r="AE347" i="43"/>
  <c r="AE366" i="43"/>
  <c r="AE385" i="43"/>
  <c r="AE404" i="43"/>
  <c r="AE405" i="43"/>
  <c r="AD425" i="43"/>
  <c r="AE349" i="43"/>
  <c r="AE368" i="43"/>
  <c r="AE387" i="43"/>
  <c r="AE406" i="43"/>
  <c r="AD426" i="43"/>
  <c r="AE350" i="43"/>
  <c r="AE369" i="43"/>
  <c r="AE388" i="43"/>
  <c r="AE407" i="43"/>
  <c r="AD427" i="43"/>
  <c r="AE351" i="43"/>
  <c r="AE370" i="43"/>
  <c r="AE389" i="43"/>
  <c r="AE408" i="43"/>
  <c r="AD428" i="43"/>
  <c r="AE352" i="43"/>
  <c r="AE371" i="43"/>
  <c r="AE390" i="43"/>
  <c r="AE409" i="43"/>
  <c r="AE410" i="43"/>
  <c r="AD430" i="43"/>
  <c r="AE354" i="43"/>
  <c r="AE373" i="43"/>
  <c r="AE392" i="43"/>
  <c r="AE411" i="43"/>
  <c r="AE412" i="43"/>
  <c r="AD432" i="43"/>
  <c r="AE356" i="43"/>
  <c r="AE375" i="43"/>
  <c r="AE394" i="43"/>
  <c r="AE413" i="43"/>
  <c r="AD433" i="43"/>
  <c r="AE357" i="43"/>
  <c r="AE376" i="43"/>
  <c r="AE395" i="43"/>
  <c r="AE414" i="43"/>
  <c r="AD434" i="43"/>
  <c r="AE358" i="43"/>
  <c r="AE377" i="43"/>
  <c r="AE396" i="43"/>
  <c r="AE415" i="43"/>
  <c r="AD435" i="43"/>
  <c r="AE359" i="43"/>
  <c r="AE378" i="43"/>
  <c r="AE397" i="43"/>
  <c r="AE416" i="43"/>
  <c r="AD436" i="43"/>
  <c r="AE360" i="43"/>
  <c r="AE379" i="43"/>
  <c r="AE398" i="43"/>
  <c r="AE417" i="43"/>
  <c r="AE418" i="43"/>
  <c r="AE136" i="43"/>
  <c r="AE148" i="43"/>
  <c r="AE48" i="15"/>
  <c r="AE177" i="43"/>
  <c r="AE49" i="15"/>
  <c r="AE178" i="43"/>
  <c r="AE50" i="15"/>
  <c r="AE179" i="43"/>
  <c r="AE51" i="15"/>
  <c r="AE180" i="43"/>
  <c r="AE52" i="15"/>
  <c r="AE181" i="43"/>
  <c r="AE53" i="15"/>
  <c r="AE182" i="43"/>
  <c r="AE183" i="43"/>
  <c r="AE332" i="43"/>
  <c r="AE334" i="43"/>
  <c r="AE335" i="43"/>
  <c r="AD98" i="43"/>
  <c r="AD99" i="43"/>
  <c r="AE96" i="43"/>
  <c r="AE103" i="43"/>
  <c r="AE104" i="43"/>
  <c r="AE115" i="43"/>
  <c r="AE114" i="43"/>
  <c r="AE116" i="43"/>
  <c r="AE110" i="43"/>
  <c r="AE111" i="43"/>
  <c r="AE118" i="43"/>
  <c r="AE191" i="43"/>
  <c r="AE196" i="43"/>
  <c r="AE192" i="43"/>
  <c r="AE197" i="43"/>
  <c r="AE336" i="43"/>
  <c r="AE338" i="43"/>
  <c r="AE322" i="43"/>
  <c r="AE323" i="43"/>
  <c r="AE324" i="43"/>
  <c r="AE326" i="43"/>
  <c r="AE327" i="43"/>
  <c r="AE328" i="43"/>
  <c r="AE421" i="43"/>
  <c r="AF64" i="43"/>
  <c r="AF65" i="43"/>
  <c r="AF66" i="43"/>
  <c r="AF79" i="43"/>
  <c r="AF342" i="43"/>
  <c r="AF345" i="43"/>
  <c r="AF364" i="43"/>
  <c r="AF383" i="43"/>
  <c r="AF402" i="43"/>
  <c r="AE422" i="43"/>
  <c r="AF346" i="43"/>
  <c r="AF365" i="43"/>
  <c r="AF384" i="43"/>
  <c r="AF403" i="43"/>
  <c r="AE423" i="43"/>
  <c r="AF347" i="43"/>
  <c r="AF366" i="43"/>
  <c r="AF385" i="43"/>
  <c r="AF404" i="43"/>
  <c r="AF405" i="43"/>
  <c r="AE425" i="43"/>
  <c r="AF349" i="43"/>
  <c r="AF368" i="43"/>
  <c r="AF387" i="43"/>
  <c r="AF406" i="43"/>
  <c r="AE426" i="43"/>
  <c r="AF350" i="43"/>
  <c r="AF369" i="43"/>
  <c r="AF388" i="43"/>
  <c r="AF407" i="43"/>
  <c r="AE427" i="43"/>
  <c r="AF351" i="43"/>
  <c r="AF370" i="43"/>
  <c r="AF389" i="43"/>
  <c r="AF408" i="43"/>
  <c r="AE428" i="43"/>
  <c r="AF352" i="43"/>
  <c r="AF371" i="43"/>
  <c r="AF390" i="43"/>
  <c r="AF409" i="43"/>
  <c r="AF410" i="43"/>
  <c r="AE430" i="43"/>
  <c r="AF354" i="43"/>
  <c r="AF373" i="43"/>
  <c r="AF392" i="43"/>
  <c r="AF411" i="43"/>
  <c r="AF412" i="43"/>
  <c r="AE432" i="43"/>
  <c r="AF356" i="43"/>
  <c r="AF375" i="43"/>
  <c r="AF394" i="43"/>
  <c r="AF413" i="43"/>
  <c r="AE433" i="43"/>
  <c r="AF357" i="43"/>
  <c r="AF376" i="43"/>
  <c r="AF395" i="43"/>
  <c r="AF414" i="43"/>
  <c r="AE434" i="43"/>
  <c r="AF358" i="43"/>
  <c r="AF377" i="43"/>
  <c r="AF396" i="43"/>
  <c r="AF415" i="43"/>
  <c r="AE435" i="43"/>
  <c r="AF359" i="43"/>
  <c r="AF378" i="43"/>
  <c r="AF397" i="43"/>
  <c r="AF416" i="43"/>
  <c r="AE436" i="43"/>
  <c r="AF360" i="43"/>
  <c r="AF379" i="43"/>
  <c r="AF398" i="43"/>
  <c r="AF417" i="43"/>
  <c r="AF418" i="43"/>
  <c r="AF136" i="43"/>
  <c r="AF148" i="43"/>
  <c r="AF48" i="15"/>
  <c r="AF177" i="43"/>
  <c r="AF49" i="15"/>
  <c r="AF178" i="43"/>
  <c r="AF50" i="15"/>
  <c r="AF179" i="43"/>
  <c r="AF51" i="15"/>
  <c r="AF180" i="43"/>
  <c r="AF52" i="15"/>
  <c r="AF181" i="43"/>
  <c r="AF53" i="15"/>
  <c r="AF182" i="43"/>
  <c r="AF183" i="43"/>
  <c r="AF332" i="43"/>
  <c r="AF334" i="43"/>
  <c r="AF335" i="43"/>
  <c r="AE98" i="43"/>
  <c r="AE99" i="43"/>
  <c r="AF96" i="43"/>
  <c r="AF103" i="43"/>
  <c r="AF104" i="43"/>
  <c r="AF115" i="43"/>
  <c r="AF114" i="43"/>
  <c r="AF116" i="43"/>
  <c r="AF110" i="43"/>
  <c r="AF111" i="43"/>
  <c r="AF118" i="43"/>
  <c r="AF191" i="43"/>
  <c r="AF196" i="43"/>
  <c r="AF192" i="43"/>
  <c r="AF197" i="43"/>
  <c r="AF336" i="43"/>
  <c r="AF338" i="43"/>
  <c r="AF322" i="43"/>
  <c r="AF323" i="43"/>
  <c r="AF324" i="43"/>
  <c r="AF326" i="43"/>
  <c r="AF327" i="43"/>
  <c r="AF328" i="43"/>
  <c r="AF421" i="43"/>
  <c r="AG64" i="43"/>
  <c r="AG65" i="43"/>
  <c r="AG66" i="43"/>
  <c r="AG79" i="43"/>
  <c r="AG342" i="43"/>
  <c r="AG345" i="43"/>
  <c r="AG364" i="43"/>
  <c r="AG383" i="43"/>
  <c r="AG402" i="43"/>
  <c r="AF422" i="43"/>
  <c r="AG346" i="43"/>
  <c r="AG365" i="43"/>
  <c r="AG384" i="43"/>
  <c r="AG403" i="43"/>
  <c r="AF423" i="43"/>
  <c r="AG347" i="43"/>
  <c r="AG366" i="43"/>
  <c r="AG385" i="43"/>
  <c r="AG404" i="43"/>
  <c r="AG405" i="43"/>
  <c r="AF425" i="43"/>
  <c r="AG349" i="43"/>
  <c r="AG368" i="43"/>
  <c r="AG387" i="43"/>
  <c r="AG406" i="43"/>
  <c r="AF426" i="43"/>
  <c r="AG350" i="43"/>
  <c r="AG369" i="43"/>
  <c r="AG388" i="43"/>
  <c r="AG407" i="43"/>
  <c r="AF427" i="43"/>
  <c r="AG351" i="43"/>
  <c r="AG370" i="43"/>
  <c r="AG389" i="43"/>
  <c r="AG408" i="43"/>
  <c r="AF428" i="43"/>
  <c r="AG352" i="43"/>
  <c r="AG371" i="43"/>
  <c r="AG390" i="43"/>
  <c r="AG409" i="43"/>
  <c r="AG410" i="43"/>
  <c r="AF430" i="43"/>
  <c r="AG354" i="43"/>
  <c r="AG373" i="43"/>
  <c r="AG392" i="43"/>
  <c r="AG411" i="43"/>
  <c r="AG412" i="43"/>
  <c r="AF432" i="43"/>
  <c r="AG356" i="43"/>
  <c r="AG375" i="43"/>
  <c r="AG394" i="43"/>
  <c r="AG413" i="43"/>
  <c r="AF433" i="43"/>
  <c r="AG357" i="43"/>
  <c r="AG376" i="43"/>
  <c r="AG395" i="43"/>
  <c r="AG414" i="43"/>
  <c r="AF434" i="43"/>
  <c r="AG358" i="43"/>
  <c r="AG377" i="43"/>
  <c r="AG396" i="43"/>
  <c r="AG415" i="43"/>
  <c r="AF435" i="43"/>
  <c r="AG359" i="43"/>
  <c r="AG378" i="43"/>
  <c r="AG397" i="43"/>
  <c r="AG416" i="43"/>
  <c r="AF436" i="43"/>
  <c r="AG360" i="43"/>
  <c r="AG379" i="43"/>
  <c r="AG398" i="43"/>
  <c r="AG417" i="43"/>
  <c r="AG418" i="43"/>
  <c r="AG136" i="43"/>
  <c r="AG148" i="43"/>
  <c r="AG48" i="15"/>
  <c r="AG177" i="43"/>
  <c r="AG49" i="15"/>
  <c r="AG178" i="43"/>
  <c r="AG50" i="15"/>
  <c r="AG179" i="43"/>
  <c r="AG51" i="15"/>
  <c r="AG180" i="43"/>
  <c r="AG52" i="15"/>
  <c r="AG181" i="43"/>
  <c r="AG53" i="15"/>
  <c r="AG182" i="43"/>
  <c r="AG183" i="43"/>
  <c r="AG332" i="43"/>
  <c r="AG334" i="43"/>
  <c r="AG335" i="43"/>
  <c r="AF98" i="43"/>
  <c r="AF99" i="43"/>
  <c r="AG96" i="43"/>
  <c r="AG103" i="43"/>
  <c r="AG104" i="43"/>
  <c r="AG115" i="43"/>
  <c r="AG114" i="43"/>
  <c r="AG116" i="43"/>
  <c r="AG110" i="43"/>
  <c r="AG111" i="43"/>
  <c r="AG118" i="43"/>
  <c r="AG191" i="43"/>
  <c r="AG196" i="43"/>
  <c r="AG192" i="43"/>
  <c r="AG197" i="43"/>
  <c r="AG336" i="43"/>
  <c r="AG338" i="43"/>
  <c r="AG322" i="43"/>
  <c r="AG323" i="43"/>
  <c r="AG324" i="43"/>
  <c r="AG326" i="43"/>
  <c r="AG327" i="43"/>
  <c r="AG328" i="43"/>
  <c r="AG421" i="43"/>
  <c r="AH64" i="43"/>
  <c r="AH65" i="43"/>
  <c r="AH66" i="43"/>
  <c r="AH79" i="43"/>
  <c r="AH342" i="43"/>
  <c r="AH345" i="43"/>
  <c r="AH364" i="43"/>
  <c r="AH383" i="43"/>
  <c r="AH402" i="43"/>
  <c r="AG422" i="43"/>
  <c r="AH346" i="43"/>
  <c r="AH365" i="43"/>
  <c r="AH384" i="43"/>
  <c r="AH403" i="43"/>
  <c r="AG423" i="43"/>
  <c r="AH347" i="43"/>
  <c r="AH366" i="43"/>
  <c r="AH385" i="43"/>
  <c r="AH404" i="43"/>
  <c r="AH405" i="43"/>
  <c r="AG425" i="43"/>
  <c r="AH349" i="43"/>
  <c r="AH368" i="43"/>
  <c r="AH387" i="43"/>
  <c r="AH406" i="43"/>
  <c r="AG426" i="43"/>
  <c r="AH350" i="43"/>
  <c r="AH369" i="43"/>
  <c r="AH388" i="43"/>
  <c r="AH407" i="43"/>
  <c r="AG427" i="43"/>
  <c r="AH351" i="43"/>
  <c r="AH370" i="43"/>
  <c r="AH389" i="43"/>
  <c r="AH408" i="43"/>
  <c r="AG428" i="43"/>
  <c r="AH352" i="43"/>
  <c r="AH371" i="43"/>
  <c r="AH390" i="43"/>
  <c r="AH409" i="43"/>
  <c r="AH410" i="43"/>
  <c r="AG430" i="43"/>
  <c r="AH354" i="43"/>
  <c r="AH373" i="43"/>
  <c r="AH392" i="43"/>
  <c r="AH411" i="43"/>
  <c r="AH412" i="43"/>
  <c r="AG432" i="43"/>
  <c r="AH356" i="43"/>
  <c r="AH375" i="43"/>
  <c r="AH394" i="43"/>
  <c r="AH413" i="43"/>
  <c r="AG433" i="43"/>
  <c r="AH357" i="43"/>
  <c r="AH376" i="43"/>
  <c r="AH395" i="43"/>
  <c r="AH414" i="43"/>
  <c r="AG434" i="43"/>
  <c r="AH358" i="43"/>
  <c r="AH377" i="43"/>
  <c r="AH396" i="43"/>
  <c r="AH415" i="43"/>
  <c r="AG435" i="43"/>
  <c r="AH359" i="43"/>
  <c r="AH378" i="43"/>
  <c r="AH397" i="43"/>
  <c r="AH416" i="43"/>
  <c r="AG436" i="43"/>
  <c r="AH360" i="43"/>
  <c r="AH379" i="43"/>
  <c r="AH398" i="43"/>
  <c r="AH417" i="43"/>
  <c r="AH418" i="43"/>
  <c r="AH136" i="43"/>
  <c r="AH148" i="43"/>
  <c r="AH48" i="15"/>
  <c r="AH177" i="43"/>
  <c r="AH49" i="15"/>
  <c r="AH178" i="43"/>
  <c r="AH50" i="15"/>
  <c r="AH179" i="43"/>
  <c r="AH51" i="15"/>
  <c r="AH180" i="43"/>
  <c r="AH52" i="15"/>
  <c r="AH181" i="43"/>
  <c r="AH53" i="15"/>
  <c r="AH182" i="43"/>
  <c r="AH183" i="43"/>
  <c r="AH332" i="43"/>
  <c r="AH334" i="43"/>
  <c r="AH335" i="43"/>
  <c r="AG98" i="43"/>
  <c r="AG99" i="43"/>
  <c r="AH96" i="43"/>
  <c r="AH103" i="43"/>
  <c r="AH104" i="43"/>
  <c r="AH115" i="43"/>
  <c r="AH114" i="43"/>
  <c r="AH116" i="43"/>
  <c r="AH110" i="43"/>
  <c r="AH111" i="43"/>
  <c r="AH118" i="43"/>
  <c r="AH191" i="43"/>
  <c r="AH196" i="43"/>
  <c r="AH192" i="43"/>
  <c r="AH197" i="43"/>
  <c r="AH336" i="43"/>
  <c r="AH338" i="43"/>
  <c r="AH322" i="43"/>
  <c r="AH323" i="43"/>
  <c r="AH324" i="43"/>
  <c r="AH326" i="43"/>
  <c r="AH327" i="43"/>
  <c r="AH328" i="43"/>
  <c r="AH421" i="43"/>
  <c r="AI64" i="43"/>
  <c r="AI65" i="43"/>
  <c r="AI66" i="43"/>
  <c r="AI79" i="43"/>
  <c r="AI342" i="43"/>
  <c r="AI345" i="43"/>
  <c r="AI364" i="43"/>
  <c r="AI383" i="43"/>
  <c r="AI402" i="43"/>
  <c r="AH422" i="43"/>
  <c r="AI346" i="43"/>
  <c r="AI365" i="43"/>
  <c r="AI384" i="43"/>
  <c r="AI403" i="43"/>
  <c r="AH423" i="43"/>
  <c r="AI347" i="43"/>
  <c r="AI366" i="43"/>
  <c r="AI385" i="43"/>
  <c r="AI404" i="43"/>
  <c r="AI405" i="43"/>
  <c r="AH425" i="43"/>
  <c r="AI349" i="43"/>
  <c r="AI368" i="43"/>
  <c r="AI387" i="43"/>
  <c r="AI406" i="43"/>
  <c r="AH426" i="43"/>
  <c r="AI350" i="43"/>
  <c r="AI369" i="43"/>
  <c r="AI388" i="43"/>
  <c r="AI407" i="43"/>
  <c r="AH427" i="43"/>
  <c r="AI351" i="43"/>
  <c r="AI370" i="43"/>
  <c r="AI389" i="43"/>
  <c r="AI408" i="43"/>
  <c r="AH428" i="43"/>
  <c r="AI352" i="43"/>
  <c r="AI371" i="43"/>
  <c r="AI390" i="43"/>
  <c r="AI409" i="43"/>
  <c r="AI410" i="43"/>
  <c r="AH430" i="43"/>
  <c r="AI354" i="43"/>
  <c r="AI373" i="43"/>
  <c r="AI392" i="43"/>
  <c r="AI411" i="43"/>
  <c r="AI412" i="43"/>
  <c r="AH432" i="43"/>
  <c r="AI356" i="43"/>
  <c r="AI375" i="43"/>
  <c r="AI394" i="43"/>
  <c r="AI413" i="43"/>
  <c r="AH433" i="43"/>
  <c r="AI357" i="43"/>
  <c r="AI376" i="43"/>
  <c r="AI395" i="43"/>
  <c r="AI414" i="43"/>
  <c r="AH434" i="43"/>
  <c r="AI358" i="43"/>
  <c r="AI377" i="43"/>
  <c r="AI396" i="43"/>
  <c r="AI415" i="43"/>
  <c r="AH435" i="43"/>
  <c r="AI359" i="43"/>
  <c r="AI378" i="43"/>
  <c r="AI397" i="43"/>
  <c r="AI416" i="43"/>
  <c r="AH436" i="43"/>
  <c r="AI360" i="43"/>
  <c r="AI379" i="43"/>
  <c r="AI398" i="43"/>
  <c r="AI417" i="43"/>
  <c r="AI418" i="43"/>
  <c r="AI136" i="43"/>
  <c r="AI148" i="43"/>
  <c r="AI48" i="15"/>
  <c r="AI177" i="43"/>
  <c r="AI49" i="15"/>
  <c r="AI178" i="43"/>
  <c r="AI50" i="15"/>
  <c r="AI179" i="43"/>
  <c r="AI51" i="15"/>
  <c r="AI180" i="43"/>
  <c r="AI52" i="15"/>
  <c r="AI181" i="43"/>
  <c r="AI53" i="15"/>
  <c r="AI182" i="43"/>
  <c r="AI183" i="43"/>
  <c r="AI332" i="43"/>
  <c r="AI334" i="43"/>
  <c r="AI335" i="43"/>
  <c r="AH98" i="43"/>
  <c r="AH99" i="43"/>
  <c r="AI96" i="43"/>
  <c r="AI103" i="43"/>
  <c r="AI104" i="43"/>
  <c r="AI115" i="43"/>
  <c r="AI114" i="43"/>
  <c r="AI116" i="43"/>
  <c r="AI110" i="43"/>
  <c r="AI111" i="43"/>
  <c r="AI118" i="43"/>
  <c r="AI191" i="43"/>
  <c r="AI196" i="43"/>
  <c r="AI192" i="43"/>
  <c r="AI197" i="43"/>
  <c r="AI336" i="43"/>
  <c r="AI338" i="43"/>
  <c r="AI322" i="43"/>
  <c r="AI323" i="43"/>
  <c r="AI324" i="43"/>
  <c r="AI326" i="43"/>
  <c r="AI327" i="43"/>
  <c r="AI328" i="43"/>
  <c r="AI421" i="43"/>
  <c r="AJ64" i="43"/>
  <c r="AJ65" i="43"/>
  <c r="AJ66" i="43"/>
  <c r="AJ79" i="43"/>
  <c r="AJ342" i="43"/>
  <c r="AJ345" i="43"/>
  <c r="AJ364" i="43"/>
  <c r="AJ383" i="43"/>
  <c r="AJ402" i="43"/>
  <c r="AI422" i="43"/>
  <c r="AJ346" i="43"/>
  <c r="AJ365" i="43"/>
  <c r="AJ384" i="43"/>
  <c r="AJ403" i="43"/>
  <c r="AI423" i="43"/>
  <c r="AJ347" i="43"/>
  <c r="AJ366" i="43"/>
  <c r="AJ385" i="43"/>
  <c r="AJ404" i="43"/>
  <c r="AJ405" i="43"/>
  <c r="AI425" i="43"/>
  <c r="AJ349" i="43"/>
  <c r="AJ368" i="43"/>
  <c r="AJ387" i="43"/>
  <c r="AJ406" i="43"/>
  <c r="AI426" i="43"/>
  <c r="AJ350" i="43"/>
  <c r="AJ369" i="43"/>
  <c r="AJ388" i="43"/>
  <c r="AJ407" i="43"/>
  <c r="AI427" i="43"/>
  <c r="AJ351" i="43"/>
  <c r="AJ370" i="43"/>
  <c r="AJ389" i="43"/>
  <c r="AJ408" i="43"/>
  <c r="AI428" i="43"/>
  <c r="AJ352" i="43"/>
  <c r="AJ371" i="43"/>
  <c r="AJ390" i="43"/>
  <c r="AJ409" i="43"/>
  <c r="AJ410" i="43"/>
  <c r="AI430" i="43"/>
  <c r="AJ354" i="43"/>
  <c r="AJ373" i="43"/>
  <c r="AJ392" i="43"/>
  <c r="AJ411" i="43"/>
  <c r="AJ412" i="43"/>
  <c r="AI432" i="43"/>
  <c r="AJ356" i="43"/>
  <c r="AJ375" i="43"/>
  <c r="AJ394" i="43"/>
  <c r="AJ413" i="43"/>
  <c r="AI433" i="43"/>
  <c r="AJ357" i="43"/>
  <c r="AJ376" i="43"/>
  <c r="AJ395" i="43"/>
  <c r="AJ414" i="43"/>
  <c r="AI434" i="43"/>
  <c r="AJ358" i="43"/>
  <c r="AJ377" i="43"/>
  <c r="AJ396" i="43"/>
  <c r="AJ415" i="43"/>
  <c r="AI435" i="43"/>
  <c r="AJ359" i="43"/>
  <c r="AJ378" i="43"/>
  <c r="AJ397" i="43"/>
  <c r="AJ416" i="43"/>
  <c r="AI436" i="43"/>
  <c r="AJ360" i="43"/>
  <c r="AJ379" i="43"/>
  <c r="AJ398" i="43"/>
  <c r="AJ417" i="43"/>
  <c r="AJ418" i="43"/>
  <c r="AJ136" i="43"/>
  <c r="AJ148" i="43"/>
  <c r="AJ48" i="15"/>
  <c r="AJ177" i="43"/>
  <c r="AJ49" i="15"/>
  <c r="AJ178" i="43"/>
  <c r="AJ50" i="15"/>
  <c r="AJ179" i="43"/>
  <c r="AJ51" i="15"/>
  <c r="AJ180" i="43"/>
  <c r="AJ52" i="15"/>
  <c r="AJ181" i="43"/>
  <c r="AJ53" i="15"/>
  <c r="AJ182" i="43"/>
  <c r="AJ183" i="43"/>
  <c r="AJ332" i="43"/>
  <c r="AJ334" i="43"/>
  <c r="AJ335" i="43"/>
  <c r="AI98" i="43"/>
  <c r="AI99" i="43"/>
  <c r="AJ96" i="43"/>
  <c r="AJ103" i="43"/>
  <c r="AJ104" i="43"/>
  <c r="AJ115" i="43"/>
  <c r="AJ114" i="43"/>
  <c r="AJ116" i="43"/>
  <c r="AJ110" i="43"/>
  <c r="AJ111" i="43"/>
  <c r="AJ118" i="43"/>
  <c r="AJ191" i="43"/>
  <c r="AJ196" i="43"/>
  <c r="AJ192" i="43"/>
  <c r="AJ197" i="43"/>
  <c r="AJ336" i="43"/>
  <c r="AJ338" i="43"/>
  <c r="AJ322" i="43"/>
  <c r="AJ323" i="43"/>
  <c r="AJ324" i="43"/>
  <c r="AJ326" i="43"/>
  <c r="AJ327" i="43"/>
  <c r="AJ328" i="43"/>
  <c r="AJ112" i="15"/>
  <c r="AJ117" i="15"/>
  <c r="E149" i="43"/>
  <c r="E309" i="43"/>
  <c r="E312" i="43"/>
  <c r="E313" i="43"/>
  <c r="F149" i="43"/>
  <c r="F309" i="43"/>
  <c r="F312" i="43"/>
  <c r="F313" i="43"/>
  <c r="F314" i="43"/>
  <c r="G149" i="43"/>
  <c r="G309" i="43"/>
  <c r="G312" i="43"/>
  <c r="G313" i="43"/>
  <c r="G314" i="43"/>
  <c r="H149" i="43"/>
  <c r="H309" i="43"/>
  <c r="H312" i="43"/>
  <c r="H313" i="43"/>
  <c r="H314" i="43"/>
  <c r="I149" i="43"/>
  <c r="I309" i="43"/>
  <c r="I312" i="43"/>
  <c r="I313" i="43"/>
  <c r="I314" i="43"/>
  <c r="J149" i="43"/>
  <c r="J309" i="43"/>
  <c r="J312" i="43"/>
  <c r="J313" i="43"/>
  <c r="J314" i="43"/>
  <c r="K149" i="43"/>
  <c r="K309" i="43"/>
  <c r="K312" i="43"/>
  <c r="K313" i="43"/>
  <c r="K314" i="43"/>
  <c r="L149" i="43"/>
  <c r="L309" i="43"/>
  <c r="L312" i="43"/>
  <c r="L313" i="43"/>
  <c r="L314" i="43"/>
  <c r="M149" i="43"/>
  <c r="M309" i="43"/>
  <c r="M312" i="43"/>
  <c r="M313" i="43"/>
  <c r="M314" i="43"/>
  <c r="N149" i="43"/>
  <c r="N309" i="43"/>
  <c r="N312" i="43"/>
  <c r="N313" i="43"/>
  <c r="N314" i="43"/>
  <c r="O149" i="43"/>
  <c r="O309" i="43"/>
  <c r="O312" i="43"/>
  <c r="O313" i="43"/>
  <c r="O314" i="43"/>
  <c r="P149" i="43"/>
  <c r="P309" i="43"/>
  <c r="P312" i="43"/>
  <c r="P313" i="43"/>
  <c r="P314" i="43"/>
  <c r="Q149" i="43"/>
  <c r="Q309" i="43"/>
  <c r="Q312" i="43"/>
  <c r="Q313" i="43"/>
  <c r="Q314" i="43"/>
  <c r="R149" i="43"/>
  <c r="R309" i="43"/>
  <c r="R312" i="43"/>
  <c r="R313" i="43"/>
  <c r="R314" i="43"/>
  <c r="S149" i="43"/>
  <c r="S309" i="43"/>
  <c r="S312" i="43"/>
  <c r="S313" i="43"/>
  <c r="S314" i="43"/>
  <c r="T149" i="43"/>
  <c r="T309" i="43"/>
  <c r="T312" i="43"/>
  <c r="T313" i="43"/>
  <c r="T314" i="43"/>
  <c r="U149" i="43"/>
  <c r="U309" i="43"/>
  <c r="U312" i="43"/>
  <c r="U313" i="43"/>
  <c r="U314" i="43"/>
  <c r="V149" i="43"/>
  <c r="V309" i="43"/>
  <c r="V312" i="43"/>
  <c r="V313" i="43"/>
  <c r="V314" i="43"/>
  <c r="W149" i="43"/>
  <c r="W309" i="43"/>
  <c r="W312" i="43"/>
  <c r="W313" i="43"/>
  <c r="W314" i="43"/>
  <c r="X149" i="43"/>
  <c r="X309" i="43"/>
  <c r="X312" i="43"/>
  <c r="X313" i="43"/>
  <c r="X314" i="43"/>
  <c r="Y149" i="43"/>
  <c r="Y309" i="43"/>
  <c r="Y312" i="43"/>
  <c r="Y313" i="43"/>
  <c r="Y314" i="43"/>
  <c r="Z149" i="43"/>
  <c r="Z309" i="43"/>
  <c r="Z312" i="43"/>
  <c r="Z313" i="43"/>
  <c r="Z314" i="43"/>
  <c r="AA149" i="43"/>
  <c r="AA309" i="43"/>
  <c r="AA312" i="43"/>
  <c r="AA313" i="43"/>
  <c r="AA314" i="43"/>
  <c r="AB149" i="43"/>
  <c r="AB309" i="43"/>
  <c r="AB312" i="43"/>
  <c r="AB313" i="43"/>
  <c r="AB314" i="43"/>
  <c r="AC149" i="43"/>
  <c r="AC309" i="43"/>
  <c r="AC312" i="43"/>
  <c r="AC313" i="43"/>
  <c r="AC314" i="43"/>
  <c r="AD149" i="43"/>
  <c r="AD309" i="43"/>
  <c r="AD312" i="43"/>
  <c r="AD313" i="43"/>
  <c r="AD314" i="43"/>
  <c r="AE149" i="43"/>
  <c r="AE309" i="43"/>
  <c r="AE312" i="43"/>
  <c r="AE313" i="43"/>
  <c r="AE314" i="43"/>
  <c r="AF149" i="43"/>
  <c r="AF309" i="43"/>
  <c r="AF312" i="43"/>
  <c r="AF313" i="43"/>
  <c r="AF314" i="43"/>
  <c r="AG149" i="43"/>
  <c r="AG309" i="43"/>
  <c r="AG312" i="43"/>
  <c r="AG313" i="43"/>
  <c r="AG314" i="43"/>
  <c r="AH149" i="43"/>
  <c r="AH309" i="43"/>
  <c r="AH312" i="43"/>
  <c r="AH313" i="43"/>
  <c r="AH314" i="43"/>
  <c r="AI149" i="43"/>
  <c r="AI309" i="43"/>
  <c r="AI312" i="43"/>
  <c r="AI313" i="43"/>
  <c r="AI314" i="43"/>
  <c r="AJ149" i="43"/>
  <c r="AJ309" i="43"/>
  <c r="AJ312" i="43"/>
  <c r="AJ313" i="43"/>
  <c r="AJ314" i="43"/>
  <c r="B223" i="6"/>
  <c r="B364" i="6"/>
  <c r="E172" i="6"/>
  <c r="E47" i="6"/>
  <c r="B224" i="6"/>
  <c r="B365" i="6"/>
  <c r="B225" i="6"/>
  <c r="B366" i="6"/>
  <c r="B226" i="6"/>
  <c r="B367" i="6"/>
  <c r="E405" i="6"/>
  <c r="B227" i="6"/>
  <c r="B368" i="6"/>
  <c r="B228" i="6"/>
  <c r="B369" i="6"/>
  <c r="B229" i="6"/>
  <c r="B370" i="6"/>
  <c r="B230" i="6"/>
  <c r="B371" i="6"/>
  <c r="B231" i="6"/>
  <c r="B372" i="6"/>
  <c r="E410" i="6"/>
  <c r="B232" i="6"/>
  <c r="B373" i="6"/>
  <c r="B233" i="6"/>
  <c r="B374" i="6"/>
  <c r="E412" i="6"/>
  <c r="B234" i="6"/>
  <c r="B375" i="6"/>
  <c r="B235" i="6"/>
  <c r="B376" i="6"/>
  <c r="B236" i="6"/>
  <c r="B377" i="6"/>
  <c r="B237" i="6"/>
  <c r="B378" i="6"/>
  <c r="B238" i="6"/>
  <c r="B379" i="6"/>
  <c r="E418" i="6"/>
  <c r="E136" i="6"/>
  <c r="E149" i="6"/>
  <c r="E309" i="6"/>
  <c r="F172" i="6"/>
  <c r="F47" i="6"/>
  <c r="F405" i="6"/>
  <c r="F410" i="6"/>
  <c r="F412" i="6"/>
  <c r="F418" i="6"/>
  <c r="F136" i="6"/>
  <c r="F149" i="6"/>
  <c r="F309" i="6"/>
  <c r="F314" i="6"/>
  <c r="G172" i="6"/>
  <c r="G47" i="6"/>
  <c r="G405" i="6"/>
  <c r="G410" i="6"/>
  <c r="G412" i="6"/>
  <c r="G149" i="6"/>
  <c r="G309" i="6"/>
  <c r="G314" i="6"/>
  <c r="G421" i="6"/>
  <c r="H172" i="6"/>
  <c r="H47" i="6"/>
  <c r="H64" i="6"/>
  <c r="H65" i="6"/>
  <c r="H66" i="6"/>
  <c r="H79" i="6"/>
  <c r="H342" i="6"/>
  <c r="H345" i="6"/>
  <c r="H364" i="6"/>
  <c r="H383" i="6"/>
  <c r="H402" i="6"/>
  <c r="G422" i="6"/>
  <c r="H346" i="6"/>
  <c r="H365" i="6"/>
  <c r="H384" i="6"/>
  <c r="H403" i="6"/>
  <c r="G423" i="6"/>
  <c r="H347" i="6"/>
  <c r="H366" i="6"/>
  <c r="H385" i="6"/>
  <c r="H404" i="6"/>
  <c r="H405" i="6"/>
  <c r="G425" i="6"/>
  <c r="H349" i="6"/>
  <c r="H368" i="6"/>
  <c r="H387" i="6"/>
  <c r="H406" i="6"/>
  <c r="G426" i="6"/>
  <c r="H350" i="6"/>
  <c r="H369" i="6"/>
  <c r="H388" i="6"/>
  <c r="H407" i="6"/>
  <c r="G427" i="6"/>
  <c r="H351" i="6"/>
  <c r="H370" i="6"/>
  <c r="H389" i="6"/>
  <c r="H408" i="6"/>
  <c r="G428" i="6"/>
  <c r="H352" i="6"/>
  <c r="H371" i="6"/>
  <c r="H390" i="6"/>
  <c r="H409" i="6"/>
  <c r="H410" i="6"/>
  <c r="G430" i="6"/>
  <c r="H354" i="6"/>
  <c r="H373" i="6"/>
  <c r="H392" i="6"/>
  <c r="H411" i="6"/>
  <c r="H412" i="6"/>
  <c r="G432" i="6"/>
  <c r="H356" i="6"/>
  <c r="H375" i="6"/>
  <c r="H394" i="6"/>
  <c r="H413" i="6"/>
  <c r="G433" i="6"/>
  <c r="H357" i="6"/>
  <c r="H376" i="6"/>
  <c r="H395" i="6"/>
  <c r="H414" i="6"/>
  <c r="G434" i="6"/>
  <c r="H358" i="6"/>
  <c r="H377" i="6"/>
  <c r="H396" i="6"/>
  <c r="H415" i="6"/>
  <c r="G435" i="6"/>
  <c r="H359" i="6"/>
  <c r="H378" i="6"/>
  <c r="H397" i="6"/>
  <c r="H416" i="6"/>
  <c r="G436" i="6"/>
  <c r="H360" i="6"/>
  <c r="H379" i="6"/>
  <c r="H398" i="6"/>
  <c r="H417" i="6"/>
  <c r="H418" i="6"/>
  <c r="H136" i="6"/>
  <c r="H149" i="6"/>
  <c r="H309" i="6"/>
  <c r="H314" i="6"/>
  <c r="H421" i="6"/>
  <c r="I172" i="6"/>
  <c r="I47" i="6"/>
  <c r="I64" i="6"/>
  <c r="I65" i="6"/>
  <c r="I66" i="6"/>
  <c r="I79" i="6"/>
  <c r="I342" i="6"/>
  <c r="I345" i="6"/>
  <c r="I364" i="6"/>
  <c r="I383" i="6"/>
  <c r="I402" i="6"/>
  <c r="H422" i="6"/>
  <c r="I346" i="6"/>
  <c r="I365" i="6"/>
  <c r="I384" i="6"/>
  <c r="I403" i="6"/>
  <c r="H423" i="6"/>
  <c r="I347" i="6"/>
  <c r="I366" i="6"/>
  <c r="I385" i="6"/>
  <c r="I404" i="6"/>
  <c r="I405" i="6"/>
  <c r="H425" i="6"/>
  <c r="I349" i="6"/>
  <c r="I368" i="6"/>
  <c r="I387" i="6"/>
  <c r="I406" i="6"/>
  <c r="H426" i="6"/>
  <c r="I350" i="6"/>
  <c r="I369" i="6"/>
  <c r="I388" i="6"/>
  <c r="I407" i="6"/>
  <c r="H427" i="6"/>
  <c r="I351" i="6"/>
  <c r="I370" i="6"/>
  <c r="I389" i="6"/>
  <c r="I408" i="6"/>
  <c r="H428" i="6"/>
  <c r="I352" i="6"/>
  <c r="I371" i="6"/>
  <c r="I390" i="6"/>
  <c r="I409" i="6"/>
  <c r="I410" i="6"/>
  <c r="H430" i="6"/>
  <c r="I354" i="6"/>
  <c r="I373" i="6"/>
  <c r="I392" i="6"/>
  <c r="I411" i="6"/>
  <c r="I412" i="6"/>
  <c r="H432" i="6"/>
  <c r="I356" i="6"/>
  <c r="I375" i="6"/>
  <c r="I394" i="6"/>
  <c r="I413" i="6"/>
  <c r="H433" i="6"/>
  <c r="I357" i="6"/>
  <c r="I376" i="6"/>
  <c r="I395" i="6"/>
  <c r="I414" i="6"/>
  <c r="H434" i="6"/>
  <c r="I358" i="6"/>
  <c r="I377" i="6"/>
  <c r="I396" i="6"/>
  <c r="I415" i="6"/>
  <c r="H435" i="6"/>
  <c r="I359" i="6"/>
  <c r="I378" i="6"/>
  <c r="I397" i="6"/>
  <c r="I416" i="6"/>
  <c r="H436" i="6"/>
  <c r="I360" i="6"/>
  <c r="I379" i="6"/>
  <c r="I398" i="6"/>
  <c r="I417" i="6"/>
  <c r="I418" i="6"/>
  <c r="I136" i="6"/>
  <c r="I149" i="6"/>
  <c r="I309" i="6"/>
  <c r="I314" i="6"/>
  <c r="I421" i="6"/>
  <c r="J172" i="6"/>
  <c r="J47" i="6"/>
  <c r="J64" i="6"/>
  <c r="J65" i="6"/>
  <c r="J66" i="6"/>
  <c r="J79" i="6"/>
  <c r="J342" i="6"/>
  <c r="J345" i="6"/>
  <c r="J364" i="6"/>
  <c r="J383" i="6"/>
  <c r="J402" i="6"/>
  <c r="I422" i="6"/>
  <c r="J346" i="6"/>
  <c r="J365" i="6"/>
  <c r="J384" i="6"/>
  <c r="J403" i="6"/>
  <c r="I423" i="6"/>
  <c r="J347" i="6"/>
  <c r="J366" i="6"/>
  <c r="J385" i="6"/>
  <c r="J404" i="6"/>
  <c r="J405" i="6"/>
  <c r="I425" i="6"/>
  <c r="J349" i="6"/>
  <c r="J368" i="6"/>
  <c r="J387" i="6"/>
  <c r="J406" i="6"/>
  <c r="I426" i="6"/>
  <c r="J350" i="6"/>
  <c r="J369" i="6"/>
  <c r="J388" i="6"/>
  <c r="J407" i="6"/>
  <c r="I427" i="6"/>
  <c r="J351" i="6"/>
  <c r="J370" i="6"/>
  <c r="J389" i="6"/>
  <c r="J408" i="6"/>
  <c r="I428" i="6"/>
  <c r="J352" i="6"/>
  <c r="J371" i="6"/>
  <c r="J390" i="6"/>
  <c r="J409" i="6"/>
  <c r="J410" i="6"/>
  <c r="I430" i="6"/>
  <c r="J354" i="6"/>
  <c r="J373" i="6"/>
  <c r="J392" i="6"/>
  <c r="J411" i="6"/>
  <c r="J412" i="6"/>
  <c r="I432" i="6"/>
  <c r="J356" i="6"/>
  <c r="J375" i="6"/>
  <c r="J394" i="6"/>
  <c r="J413" i="6"/>
  <c r="I433" i="6"/>
  <c r="J357" i="6"/>
  <c r="J376" i="6"/>
  <c r="J395" i="6"/>
  <c r="J414" i="6"/>
  <c r="I434" i="6"/>
  <c r="J358" i="6"/>
  <c r="J377" i="6"/>
  <c r="J396" i="6"/>
  <c r="J415" i="6"/>
  <c r="I435" i="6"/>
  <c r="J359" i="6"/>
  <c r="J378" i="6"/>
  <c r="J397" i="6"/>
  <c r="J416" i="6"/>
  <c r="I436" i="6"/>
  <c r="J360" i="6"/>
  <c r="J379" i="6"/>
  <c r="J398" i="6"/>
  <c r="J417" i="6"/>
  <c r="J418" i="6"/>
  <c r="J136" i="6"/>
  <c r="J149" i="6"/>
  <c r="J309" i="6"/>
  <c r="J314" i="6"/>
  <c r="J421" i="6"/>
  <c r="K172" i="6"/>
  <c r="K47" i="6"/>
  <c r="K64" i="6"/>
  <c r="K65" i="6"/>
  <c r="K66" i="6"/>
  <c r="K79" i="6"/>
  <c r="K342" i="6"/>
  <c r="K345" i="6"/>
  <c r="K364" i="6"/>
  <c r="K383" i="6"/>
  <c r="K402" i="6"/>
  <c r="J422" i="6"/>
  <c r="K346" i="6"/>
  <c r="K365" i="6"/>
  <c r="K384" i="6"/>
  <c r="K403" i="6"/>
  <c r="J423" i="6"/>
  <c r="K347" i="6"/>
  <c r="K366" i="6"/>
  <c r="K385" i="6"/>
  <c r="K404" i="6"/>
  <c r="K405" i="6"/>
  <c r="J425" i="6"/>
  <c r="K349" i="6"/>
  <c r="K368" i="6"/>
  <c r="K387" i="6"/>
  <c r="K406" i="6"/>
  <c r="J426" i="6"/>
  <c r="K350" i="6"/>
  <c r="K369" i="6"/>
  <c r="K388" i="6"/>
  <c r="K407" i="6"/>
  <c r="J427" i="6"/>
  <c r="K351" i="6"/>
  <c r="K370" i="6"/>
  <c r="K389" i="6"/>
  <c r="K408" i="6"/>
  <c r="J428" i="6"/>
  <c r="K352" i="6"/>
  <c r="K371" i="6"/>
  <c r="K390" i="6"/>
  <c r="K409" i="6"/>
  <c r="K410" i="6"/>
  <c r="J430" i="6"/>
  <c r="K354" i="6"/>
  <c r="K373" i="6"/>
  <c r="K392" i="6"/>
  <c r="K411" i="6"/>
  <c r="K412" i="6"/>
  <c r="J432" i="6"/>
  <c r="K356" i="6"/>
  <c r="K375" i="6"/>
  <c r="K394" i="6"/>
  <c r="K413" i="6"/>
  <c r="J433" i="6"/>
  <c r="K357" i="6"/>
  <c r="K376" i="6"/>
  <c r="K395" i="6"/>
  <c r="K414" i="6"/>
  <c r="J434" i="6"/>
  <c r="K358" i="6"/>
  <c r="K377" i="6"/>
  <c r="K396" i="6"/>
  <c r="K415" i="6"/>
  <c r="J435" i="6"/>
  <c r="K359" i="6"/>
  <c r="K378" i="6"/>
  <c r="K397" i="6"/>
  <c r="K416" i="6"/>
  <c r="J436" i="6"/>
  <c r="K360" i="6"/>
  <c r="K379" i="6"/>
  <c r="K398" i="6"/>
  <c r="K417" i="6"/>
  <c r="K418" i="6"/>
  <c r="K136" i="6"/>
  <c r="K149" i="6"/>
  <c r="K309" i="6"/>
  <c r="K314" i="6"/>
  <c r="K421" i="6"/>
  <c r="L172" i="6"/>
  <c r="L47" i="6"/>
  <c r="L64" i="6"/>
  <c r="L65" i="6"/>
  <c r="L66" i="6"/>
  <c r="L79" i="6"/>
  <c r="L342" i="6"/>
  <c r="L345" i="6"/>
  <c r="L364" i="6"/>
  <c r="L383" i="6"/>
  <c r="L402" i="6"/>
  <c r="K422" i="6"/>
  <c r="L346" i="6"/>
  <c r="L365" i="6"/>
  <c r="L384" i="6"/>
  <c r="L403" i="6"/>
  <c r="K423" i="6"/>
  <c r="L347" i="6"/>
  <c r="L366" i="6"/>
  <c r="L385" i="6"/>
  <c r="L404" i="6"/>
  <c r="L405" i="6"/>
  <c r="K425" i="6"/>
  <c r="L349" i="6"/>
  <c r="L368" i="6"/>
  <c r="L387" i="6"/>
  <c r="L406" i="6"/>
  <c r="K426" i="6"/>
  <c r="L350" i="6"/>
  <c r="L369" i="6"/>
  <c r="L388" i="6"/>
  <c r="L407" i="6"/>
  <c r="K427" i="6"/>
  <c r="L351" i="6"/>
  <c r="L370" i="6"/>
  <c r="L389" i="6"/>
  <c r="L408" i="6"/>
  <c r="K428" i="6"/>
  <c r="L352" i="6"/>
  <c r="L371" i="6"/>
  <c r="L390" i="6"/>
  <c r="L409" i="6"/>
  <c r="L410" i="6"/>
  <c r="K430" i="6"/>
  <c r="L354" i="6"/>
  <c r="L373" i="6"/>
  <c r="L392" i="6"/>
  <c r="L411" i="6"/>
  <c r="L412" i="6"/>
  <c r="K432" i="6"/>
  <c r="L356" i="6"/>
  <c r="L375" i="6"/>
  <c r="L394" i="6"/>
  <c r="L413" i="6"/>
  <c r="K433" i="6"/>
  <c r="L357" i="6"/>
  <c r="L376" i="6"/>
  <c r="L395" i="6"/>
  <c r="L414" i="6"/>
  <c r="K434" i="6"/>
  <c r="L358" i="6"/>
  <c r="L377" i="6"/>
  <c r="L396" i="6"/>
  <c r="L415" i="6"/>
  <c r="K435" i="6"/>
  <c r="L359" i="6"/>
  <c r="L378" i="6"/>
  <c r="L397" i="6"/>
  <c r="L416" i="6"/>
  <c r="K436" i="6"/>
  <c r="L360" i="6"/>
  <c r="L379" i="6"/>
  <c r="L398" i="6"/>
  <c r="L417" i="6"/>
  <c r="L418" i="6"/>
  <c r="L136" i="6"/>
  <c r="L149" i="6"/>
  <c r="L309" i="6"/>
  <c r="L314" i="6"/>
  <c r="L421" i="6"/>
  <c r="M172" i="6"/>
  <c r="M47" i="6"/>
  <c r="M64" i="6"/>
  <c r="M65" i="6"/>
  <c r="M66" i="6"/>
  <c r="M79" i="6"/>
  <c r="M342" i="6"/>
  <c r="M345" i="6"/>
  <c r="M364" i="6"/>
  <c r="M383" i="6"/>
  <c r="M402" i="6"/>
  <c r="L422" i="6"/>
  <c r="M346" i="6"/>
  <c r="M365" i="6"/>
  <c r="M384" i="6"/>
  <c r="M403" i="6"/>
  <c r="L423" i="6"/>
  <c r="M347" i="6"/>
  <c r="M366" i="6"/>
  <c r="M385" i="6"/>
  <c r="M404" i="6"/>
  <c r="M405" i="6"/>
  <c r="L425" i="6"/>
  <c r="M349" i="6"/>
  <c r="M368" i="6"/>
  <c r="M387" i="6"/>
  <c r="M406" i="6"/>
  <c r="L426" i="6"/>
  <c r="M350" i="6"/>
  <c r="M369" i="6"/>
  <c r="M388" i="6"/>
  <c r="M407" i="6"/>
  <c r="L427" i="6"/>
  <c r="M351" i="6"/>
  <c r="M370" i="6"/>
  <c r="M389" i="6"/>
  <c r="M408" i="6"/>
  <c r="L428" i="6"/>
  <c r="M352" i="6"/>
  <c r="M371" i="6"/>
  <c r="M390" i="6"/>
  <c r="M409" i="6"/>
  <c r="M410" i="6"/>
  <c r="L430" i="6"/>
  <c r="M354" i="6"/>
  <c r="M373" i="6"/>
  <c r="M392" i="6"/>
  <c r="M411" i="6"/>
  <c r="M412" i="6"/>
  <c r="L432" i="6"/>
  <c r="M356" i="6"/>
  <c r="M375" i="6"/>
  <c r="M394" i="6"/>
  <c r="M413" i="6"/>
  <c r="L433" i="6"/>
  <c r="M357" i="6"/>
  <c r="M376" i="6"/>
  <c r="M395" i="6"/>
  <c r="M414" i="6"/>
  <c r="L434" i="6"/>
  <c r="M358" i="6"/>
  <c r="M377" i="6"/>
  <c r="M396" i="6"/>
  <c r="M415" i="6"/>
  <c r="L435" i="6"/>
  <c r="M359" i="6"/>
  <c r="M378" i="6"/>
  <c r="M397" i="6"/>
  <c r="M416" i="6"/>
  <c r="L436" i="6"/>
  <c r="M360" i="6"/>
  <c r="M379" i="6"/>
  <c r="M398" i="6"/>
  <c r="M417" i="6"/>
  <c r="M418" i="6"/>
  <c r="M136" i="6"/>
  <c r="M149" i="6"/>
  <c r="M309" i="6"/>
  <c r="M314" i="6"/>
  <c r="M421" i="6"/>
  <c r="N172" i="6"/>
  <c r="N47" i="6"/>
  <c r="N64" i="6"/>
  <c r="N65" i="6"/>
  <c r="N66" i="6"/>
  <c r="N79" i="6"/>
  <c r="N342" i="6"/>
  <c r="N345" i="6"/>
  <c r="N364" i="6"/>
  <c r="N383" i="6"/>
  <c r="N402" i="6"/>
  <c r="M422" i="6"/>
  <c r="N346" i="6"/>
  <c r="N365" i="6"/>
  <c r="N384" i="6"/>
  <c r="N403" i="6"/>
  <c r="M423" i="6"/>
  <c r="N347" i="6"/>
  <c r="N366" i="6"/>
  <c r="N385" i="6"/>
  <c r="N404" i="6"/>
  <c r="N405" i="6"/>
  <c r="M425" i="6"/>
  <c r="N349" i="6"/>
  <c r="N368" i="6"/>
  <c r="N387" i="6"/>
  <c r="N406" i="6"/>
  <c r="M426" i="6"/>
  <c r="N350" i="6"/>
  <c r="N369" i="6"/>
  <c r="N388" i="6"/>
  <c r="N407" i="6"/>
  <c r="M427" i="6"/>
  <c r="N351" i="6"/>
  <c r="N370" i="6"/>
  <c r="N389" i="6"/>
  <c r="N408" i="6"/>
  <c r="M428" i="6"/>
  <c r="N352" i="6"/>
  <c r="N371" i="6"/>
  <c r="N390" i="6"/>
  <c r="N409" i="6"/>
  <c r="N410" i="6"/>
  <c r="M430" i="6"/>
  <c r="N354" i="6"/>
  <c r="N373" i="6"/>
  <c r="N392" i="6"/>
  <c r="N411" i="6"/>
  <c r="N412" i="6"/>
  <c r="M432" i="6"/>
  <c r="N356" i="6"/>
  <c r="N375" i="6"/>
  <c r="N394" i="6"/>
  <c r="N413" i="6"/>
  <c r="M433" i="6"/>
  <c r="N357" i="6"/>
  <c r="N376" i="6"/>
  <c r="N395" i="6"/>
  <c r="N414" i="6"/>
  <c r="M434" i="6"/>
  <c r="N358" i="6"/>
  <c r="N377" i="6"/>
  <c r="N396" i="6"/>
  <c r="N415" i="6"/>
  <c r="M435" i="6"/>
  <c r="N359" i="6"/>
  <c r="N378" i="6"/>
  <c r="N397" i="6"/>
  <c r="N416" i="6"/>
  <c r="M436" i="6"/>
  <c r="N360" i="6"/>
  <c r="N379" i="6"/>
  <c r="N398" i="6"/>
  <c r="N417" i="6"/>
  <c r="N418" i="6"/>
  <c r="N136" i="6"/>
  <c r="N149" i="6"/>
  <c r="N309" i="6"/>
  <c r="N314" i="6"/>
  <c r="N421" i="6"/>
  <c r="O172" i="6"/>
  <c r="O47" i="6"/>
  <c r="O64" i="6"/>
  <c r="O65" i="6"/>
  <c r="O66" i="6"/>
  <c r="O79" i="6"/>
  <c r="O342" i="6"/>
  <c r="O345" i="6"/>
  <c r="O364" i="6"/>
  <c r="O383" i="6"/>
  <c r="O402" i="6"/>
  <c r="N422" i="6"/>
  <c r="O346" i="6"/>
  <c r="O365" i="6"/>
  <c r="O384" i="6"/>
  <c r="O403" i="6"/>
  <c r="N423" i="6"/>
  <c r="O347" i="6"/>
  <c r="O366" i="6"/>
  <c r="O385" i="6"/>
  <c r="O404" i="6"/>
  <c r="O405" i="6"/>
  <c r="N425" i="6"/>
  <c r="O349" i="6"/>
  <c r="O368" i="6"/>
  <c r="O387" i="6"/>
  <c r="O406" i="6"/>
  <c r="N426" i="6"/>
  <c r="O350" i="6"/>
  <c r="O369" i="6"/>
  <c r="O388" i="6"/>
  <c r="O407" i="6"/>
  <c r="N427" i="6"/>
  <c r="O351" i="6"/>
  <c r="O370" i="6"/>
  <c r="O389" i="6"/>
  <c r="O408" i="6"/>
  <c r="N428" i="6"/>
  <c r="O352" i="6"/>
  <c r="O371" i="6"/>
  <c r="O390" i="6"/>
  <c r="O409" i="6"/>
  <c r="O410" i="6"/>
  <c r="N430" i="6"/>
  <c r="O354" i="6"/>
  <c r="O373" i="6"/>
  <c r="O392" i="6"/>
  <c r="O411" i="6"/>
  <c r="O412" i="6"/>
  <c r="N432" i="6"/>
  <c r="O356" i="6"/>
  <c r="O375" i="6"/>
  <c r="O394" i="6"/>
  <c r="O413" i="6"/>
  <c r="N433" i="6"/>
  <c r="O357" i="6"/>
  <c r="O376" i="6"/>
  <c r="O395" i="6"/>
  <c r="O414" i="6"/>
  <c r="N434" i="6"/>
  <c r="O358" i="6"/>
  <c r="O377" i="6"/>
  <c r="O396" i="6"/>
  <c r="O415" i="6"/>
  <c r="N435" i="6"/>
  <c r="O359" i="6"/>
  <c r="O378" i="6"/>
  <c r="O397" i="6"/>
  <c r="O416" i="6"/>
  <c r="N436" i="6"/>
  <c r="O360" i="6"/>
  <c r="O379" i="6"/>
  <c r="O398" i="6"/>
  <c r="O417" i="6"/>
  <c r="O418" i="6"/>
  <c r="O136" i="6"/>
  <c r="O149" i="6"/>
  <c r="O309" i="6"/>
  <c r="O314" i="6"/>
  <c r="O421" i="6"/>
  <c r="P172" i="6"/>
  <c r="P47" i="6"/>
  <c r="P64" i="6"/>
  <c r="P65" i="6"/>
  <c r="P66" i="6"/>
  <c r="P79" i="6"/>
  <c r="P342" i="6"/>
  <c r="P345" i="6"/>
  <c r="P364" i="6"/>
  <c r="P383" i="6"/>
  <c r="P402" i="6"/>
  <c r="O422" i="6"/>
  <c r="P346" i="6"/>
  <c r="P365" i="6"/>
  <c r="P384" i="6"/>
  <c r="P403" i="6"/>
  <c r="O423" i="6"/>
  <c r="P347" i="6"/>
  <c r="P366" i="6"/>
  <c r="P385" i="6"/>
  <c r="P404" i="6"/>
  <c r="P405" i="6"/>
  <c r="O425" i="6"/>
  <c r="P349" i="6"/>
  <c r="P368" i="6"/>
  <c r="P387" i="6"/>
  <c r="P406" i="6"/>
  <c r="O426" i="6"/>
  <c r="P350" i="6"/>
  <c r="P369" i="6"/>
  <c r="P388" i="6"/>
  <c r="P407" i="6"/>
  <c r="O427" i="6"/>
  <c r="P351" i="6"/>
  <c r="P370" i="6"/>
  <c r="P389" i="6"/>
  <c r="P408" i="6"/>
  <c r="O428" i="6"/>
  <c r="P352" i="6"/>
  <c r="P371" i="6"/>
  <c r="P390" i="6"/>
  <c r="P409" i="6"/>
  <c r="P410" i="6"/>
  <c r="O430" i="6"/>
  <c r="P354" i="6"/>
  <c r="P373" i="6"/>
  <c r="P392" i="6"/>
  <c r="P411" i="6"/>
  <c r="P412" i="6"/>
  <c r="O432" i="6"/>
  <c r="P356" i="6"/>
  <c r="P375" i="6"/>
  <c r="P394" i="6"/>
  <c r="P413" i="6"/>
  <c r="O433" i="6"/>
  <c r="P357" i="6"/>
  <c r="P376" i="6"/>
  <c r="P395" i="6"/>
  <c r="P414" i="6"/>
  <c r="O434" i="6"/>
  <c r="P358" i="6"/>
  <c r="P377" i="6"/>
  <c r="P396" i="6"/>
  <c r="P415" i="6"/>
  <c r="O435" i="6"/>
  <c r="P359" i="6"/>
  <c r="P378" i="6"/>
  <c r="P397" i="6"/>
  <c r="P416" i="6"/>
  <c r="O436" i="6"/>
  <c r="P360" i="6"/>
  <c r="P379" i="6"/>
  <c r="P398" i="6"/>
  <c r="P417" i="6"/>
  <c r="P418" i="6"/>
  <c r="P136" i="6"/>
  <c r="P149" i="6"/>
  <c r="P309" i="6"/>
  <c r="P314" i="6"/>
  <c r="P421" i="6"/>
  <c r="Q172" i="6"/>
  <c r="Q47" i="6"/>
  <c r="Q64" i="6"/>
  <c r="Q65" i="6"/>
  <c r="Q66" i="6"/>
  <c r="Q79" i="6"/>
  <c r="Q342" i="6"/>
  <c r="Q345" i="6"/>
  <c r="Q364" i="6"/>
  <c r="Q383" i="6"/>
  <c r="Q402" i="6"/>
  <c r="P422" i="6"/>
  <c r="Q346" i="6"/>
  <c r="Q365" i="6"/>
  <c r="Q384" i="6"/>
  <c r="Q403" i="6"/>
  <c r="P423" i="6"/>
  <c r="Q347" i="6"/>
  <c r="Q366" i="6"/>
  <c r="Q385" i="6"/>
  <c r="Q404" i="6"/>
  <c r="Q405" i="6"/>
  <c r="P425" i="6"/>
  <c r="Q349" i="6"/>
  <c r="Q368" i="6"/>
  <c r="Q387" i="6"/>
  <c r="Q406" i="6"/>
  <c r="P426" i="6"/>
  <c r="Q350" i="6"/>
  <c r="Q369" i="6"/>
  <c r="Q388" i="6"/>
  <c r="Q407" i="6"/>
  <c r="P427" i="6"/>
  <c r="Q351" i="6"/>
  <c r="Q370" i="6"/>
  <c r="Q389" i="6"/>
  <c r="Q408" i="6"/>
  <c r="P428" i="6"/>
  <c r="Q352" i="6"/>
  <c r="Q371" i="6"/>
  <c r="Q390" i="6"/>
  <c r="Q409" i="6"/>
  <c r="Q410" i="6"/>
  <c r="P430" i="6"/>
  <c r="Q354" i="6"/>
  <c r="Q373" i="6"/>
  <c r="Q392" i="6"/>
  <c r="Q411" i="6"/>
  <c r="Q412" i="6"/>
  <c r="P432" i="6"/>
  <c r="Q356" i="6"/>
  <c r="Q375" i="6"/>
  <c r="Q394" i="6"/>
  <c r="Q413" i="6"/>
  <c r="P433" i="6"/>
  <c r="Q357" i="6"/>
  <c r="Q376" i="6"/>
  <c r="Q395" i="6"/>
  <c r="Q414" i="6"/>
  <c r="P434" i="6"/>
  <c r="Q358" i="6"/>
  <c r="Q377" i="6"/>
  <c r="Q396" i="6"/>
  <c r="Q415" i="6"/>
  <c r="P435" i="6"/>
  <c r="Q359" i="6"/>
  <c r="Q378" i="6"/>
  <c r="Q397" i="6"/>
  <c r="Q416" i="6"/>
  <c r="P436" i="6"/>
  <c r="Q360" i="6"/>
  <c r="Q379" i="6"/>
  <c r="Q398" i="6"/>
  <c r="Q417" i="6"/>
  <c r="Q418" i="6"/>
  <c r="Q136" i="6"/>
  <c r="Q149" i="6"/>
  <c r="Q309" i="6"/>
  <c r="Q314" i="6"/>
  <c r="Q421" i="6"/>
  <c r="R172" i="6"/>
  <c r="R47" i="6"/>
  <c r="R64" i="6"/>
  <c r="R65" i="6"/>
  <c r="R66" i="6"/>
  <c r="R79" i="6"/>
  <c r="R342" i="6"/>
  <c r="R345" i="6"/>
  <c r="R364" i="6"/>
  <c r="R383" i="6"/>
  <c r="R402" i="6"/>
  <c r="Q422" i="6"/>
  <c r="R346" i="6"/>
  <c r="R365" i="6"/>
  <c r="R384" i="6"/>
  <c r="R403" i="6"/>
  <c r="Q423" i="6"/>
  <c r="R347" i="6"/>
  <c r="R366" i="6"/>
  <c r="R385" i="6"/>
  <c r="R404" i="6"/>
  <c r="R405" i="6"/>
  <c r="Q425" i="6"/>
  <c r="R349" i="6"/>
  <c r="R368" i="6"/>
  <c r="R387" i="6"/>
  <c r="R406" i="6"/>
  <c r="Q426" i="6"/>
  <c r="R350" i="6"/>
  <c r="R369" i="6"/>
  <c r="R388" i="6"/>
  <c r="R407" i="6"/>
  <c r="Q427" i="6"/>
  <c r="R351" i="6"/>
  <c r="R370" i="6"/>
  <c r="R389" i="6"/>
  <c r="R408" i="6"/>
  <c r="Q428" i="6"/>
  <c r="R352" i="6"/>
  <c r="R371" i="6"/>
  <c r="R390" i="6"/>
  <c r="R409" i="6"/>
  <c r="R410" i="6"/>
  <c r="Q430" i="6"/>
  <c r="R354" i="6"/>
  <c r="R373" i="6"/>
  <c r="R392" i="6"/>
  <c r="R411" i="6"/>
  <c r="R412" i="6"/>
  <c r="Q432" i="6"/>
  <c r="R356" i="6"/>
  <c r="R375" i="6"/>
  <c r="R394" i="6"/>
  <c r="R413" i="6"/>
  <c r="Q433" i="6"/>
  <c r="R357" i="6"/>
  <c r="R376" i="6"/>
  <c r="R395" i="6"/>
  <c r="R414" i="6"/>
  <c r="Q434" i="6"/>
  <c r="R358" i="6"/>
  <c r="R377" i="6"/>
  <c r="R396" i="6"/>
  <c r="R415" i="6"/>
  <c r="Q435" i="6"/>
  <c r="R359" i="6"/>
  <c r="R378" i="6"/>
  <c r="R397" i="6"/>
  <c r="R416" i="6"/>
  <c r="Q436" i="6"/>
  <c r="R360" i="6"/>
  <c r="R379" i="6"/>
  <c r="R398" i="6"/>
  <c r="R417" i="6"/>
  <c r="R418" i="6"/>
  <c r="R136" i="6"/>
  <c r="R149" i="6"/>
  <c r="R309" i="6"/>
  <c r="R314" i="6"/>
  <c r="R421" i="6"/>
  <c r="S172" i="6"/>
  <c r="S47" i="6"/>
  <c r="S64" i="6"/>
  <c r="S65" i="6"/>
  <c r="S66" i="6"/>
  <c r="S79" i="6"/>
  <c r="S342" i="6"/>
  <c r="S345" i="6"/>
  <c r="S364" i="6"/>
  <c r="S383" i="6"/>
  <c r="S402" i="6"/>
  <c r="R422" i="6"/>
  <c r="S346" i="6"/>
  <c r="S365" i="6"/>
  <c r="S384" i="6"/>
  <c r="S403" i="6"/>
  <c r="R423" i="6"/>
  <c r="S347" i="6"/>
  <c r="S366" i="6"/>
  <c r="S385" i="6"/>
  <c r="S404" i="6"/>
  <c r="S405" i="6"/>
  <c r="R425" i="6"/>
  <c r="S349" i="6"/>
  <c r="S368" i="6"/>
  <c r="S387" i="6"/>
  <c r="S406" i="6"/>
  <c r="R426" i="6"/>
  <c r="S350" i="6"/>
  <c r="S369" i="6"/>
  <c r="S388" i="6"/>
  <c r="S407" i="6"/>
  <c r="R427" i="6"/>
  <c r="S351" i="6"/>
  <c r="S370" i="6"/>
  <c r="S389" i="6"/>
  <c r="S408" i="6"/>
  <c r="R428" i="6"/>
  <c r="S352" i="6"/>
  <c r="S371" i="6"/>
  <c r="S390" i="6"/>
  <c r="S409" i="6"/>
  <c r="S410" i="6"/>
  <c r="R430" i="6"/>
  <c r="S354" i="6"/>
  <c r="S373" i="6"/>
  <c r="S392" i="6"/>
  <c r="S411" i="6"/>
  <c r="S412" i="6"/>
  <c r="R432" i="6"/>
  <c r="S356" i="6"/>
  <c r="S375" i="6"/>
  <c r="S394" i="6"/>
  <c r="S413" i="6"/>
  <c r="R433" i="6"/>
  <c r="S357" i="6"/>
  <c r="S376" i="6"/>
  <c r="S395" i="6"/>
  <c r="S414" i="6"/>
  <c r="R434" i="6"/>
  <c r="S358" i="6"/>
  <c r="S377" i="6"/>
  <c r="S396" i="6"/>
  <c r="S415" i="6"/>
  <c r="R435" i="6"/>
  <c r="S359" i="6"/>
  <c r="S378" i="6"/>
  <c r="S397" i="6"/>
  <c r="S416" i="6"/>
  <c r="R436" i="6"/>
  <c r="S360" i="6"/>
  <c r="S379" i="6"/>
  <c r="S398" i="6"/>
  <c r="S417" i="6"/>
  <c r="S418" i="6"/>
  <c r="S136" i="6"/>
  <c r="S149" i="6"/>
  <c r="S309" i="6"/>
  <c r="S314" i="6"/>
  <c r="S421" i="6"/>
  <c r="T172" i="6"/>
  <c r="T47" i="6"/>
  <c r="T64" i="6"/>
  <c r="T65" i="6"/>
  <c r="T66" i="6"/>
  <c r="T79" i="6"/>
  <c r="T342" i="6"/>
  <c r="T345" i="6"/>
  <c r="T364" i="6"/>
  <c r="T383" i="6"/>
  <c r="T402" i="6"/>
  <c r="S422" i="6"/>
  <c r="T346" i="6"/>
  <c r="T365" i="6"/>
  <c r="T384" i="6"/>
  <c r="T403" i="6"/>
  <c r="S423" i="6"/>
  <c r="T347" i="6"/>
  <c r="T366" i="6"/>
  <c r="T385" i="6"/>
  <c r="T404" i="6"/>
  <c r="T405" i="6"/>
  <c r="S425" i="6"/>
  <c r="T349" i="6"/>
  <c r="T368" i="6"/>
  <c r="T387" i="6"/>
  <c r="T406" i="6"/>
  <c r="S426" i="6"/>
  <c r="T350" i="6"/>
  <c r="T369" i="6"/>
  <c r="T388" i="6"/>
  <c r="T407" i="6"/>
  <c r="S427" i="6"/>
  <c r="T351" i="6"/>
  <c r="T370" i="6"/>
  <c r="T389" i="6"/>
  <c r="T408" i="6"/>
  <c r="S428" i="6"/>
  <c r="T352" i="6"/>
  <c r="T371" i="6"/>
  <c r="T390" i="6"/>
  <c r="T409" i="6"/>
  <c r="T410" i="6"/>
  <c r="S430" i="6"/>
  <c r="T354" i="6"/>
  <c r="T373" i="6"/>
  <c r="T392" i="6"/>
  <c r="T411" i="6"/>
  <c r="T412" i="6"/>
  <c r="S432" i="6"/>
  <c r="T356" i="6"/>
  <c r="T375" i="6"/>
  <c r="T394" i="6"/>
  <c r="T413" i="6"/>
  <c r="S433" i="6"/>
  <c r="T357" i="6"/>
  <c r="T376" i="6"/>
  <c r="T395" i="6"/>
  <c r="T414" i="6"/>
  <c r="S434" i="6"/>
  <c r="T358" i="6"/>
  <c r="T377" i="6"/>
  <c r="T396" i="6"/>
  <c r="T415" i="6"/>
  <c r="S435" i="6"/>
  <c r="T359" i="6"/>
  <c r="T378" i="6"/>
  <c r="T397" i="6"/>
  <c r="T416" i="6"/>
  <c r="S436" i="6"/>
  <c r="T360" i="6"/>
  <c r="T379" i="6"/>
  <c r="T398" i="6"/>
  <c r="T417" i="6"/>
  <c r="T418" i="6"/>
  <c r="T136" i="6"/>
  <c r="T149" i="6"/>
  <c r="T309" i="6"/>
  <c r="T314" i="6"/>
  <c r="T421" i="6"/>
  <c r="U172" i="6"/>
  <c r="U47" i="6"/>
  <c r="U64" i="6"/>
  <c r="U65" i="6"/>
  <c r="U66" i="6"/>
  <c r="U79" i="6"/>
  <c r="U342" i="6"/>
  <c r="U345" i="6"/>
  <c r="U364" i="6"/>
  <c r="U383" i="6"/>
  <c r="U402" i="6"/>
  <c r="T422" i="6"/>
  <c r="U346" i="6"/>
  <c r="U365" i="6"/>
  <c r="U384" i="6"/>
  <c r="U403" i="6"/>
  <c r="T423" i="6"/>
  <c r="U347" i="6"/>
  <c r="U366" i="6"/>
  <c r="U385" i="6"/>
  <c r="U404" i="6"/>
  <c r="U405" i="6"/>
  <c r="T425" i="6"/>
  <c r="U349" i="6"/>
  <c r="U368" i="6"/>
  <c r="U387" i="6"/>
  <c r="U406" i="6"/>
  <c r="T426" i="6"/>
  <c r="U350" i="6"/>
  <c r="U369" i="6"/>
  <c r="U388" i="6"/>
  <c r="U407" i="6"/>
  <c r="T427" i="6"/>
  <c r="U351" i="6"/>
  <c r="U370" i="6"/>
  <c r="U389" i="6"/>
  <c r="U408" i="6"/>
  <c r="T428" i="6"/>
  <c r="U352" i="6"/>
  <c r="U371" i="6"/>
  <c r="U390" i="6"/>
  <c r="U409" i="6"/>
  <c r="U410" i="6"/>
  <c r="T430" i="6"/>
  <c r="U354" i="6"/>
  <c r="U373" i="6"/>
  <c r="U392" i="6"/>
  <c r="U411" i="6"/>
  <c r="U412" i="6"/>
  <c r="T432" i="6"/>
  <c r="U356" i="6"/>
  <c r="U375" i="6"/>
  <c r="U394" i="6"/>
  <c r="U413" i="6"/>
  <c r="T433" i="6"/>
  <c r="U357" i="6"/>
  <c r="U376" i="6"/>
  <c r="U395" i="6"/>
  <c r="U414" i="6"/>
  <c r="T434" i="6"/>
  <c r="U358" i="6"/>
  <c r="U377" i="6"/>
  <c r="U396" i="6"/>
  <c r="U415" i="6"/>
  <c r="T435" i="6"/>
  <c r="U359" i="6"/>
  <c r="U378" i="6"/>
  <c r="U397" i="6"/>
  <c r="U416" i="6"/>
  <c r="T436" i="6"/>
  <c r="U360" i="6"/>
  <c r="U379" i="6"/>
  <c r="U398" i="6"/>
  <c r="U417" i="6"/>
  <c r="U418" i="6"/>
  <c r="U136" i="6"/>
  <c r="U149" i="6"/>
  <c r="U309" i="6"/>
  <c r="U314" i="6"/>
  <c r="U421" i="6"/>
  <c r="V172" i="6"/>
  <c r="V47" i="6"/>
  <c r="V64" i="6"/>
  <c r="V65" i="6"/>
  <c r="V66" i="6"/>
  <c r="V79" i="6"/>
  <c r="V342" i="6"/>
  <c r="V345" i="6"/>
  <c r="V364" i="6"/>
  <c r="V383" i="6"/>
  <c r="V402" i="6"/>
  <c r="U422" i="6"/>
  <c r="V346" i="6"/>
  <c r="V365" i="6"/>
  <c r="V384" i="6"/>
  <c r="V403" i="6"/>
  <c r="U423" i="6"/>
  <c r="V347" i="6"/>
  <c r="V366" i="6"/>
  <c r="V385" i="6"/>
  <c r="V404" i="6"/>
  <c r="V405" i="6"/>
  <c r="U425" i="6"/>
  <c r="V349" i="6"/>
  <c r="V368" i="6"/>
  <c r="V387" i="6"/>
  <c r="V406" i="6"/>
  <c r="U426" i="6"/>
  <c r="V350" i="6"/>
  <c r="V369" i="6"/>
  <c r="V388" i="6"/>
  <c r="V407" i="6"/>
  <c r="U427" i="6"/>
  <c r="V351" i="6"/>
  <c r="V370" i="6"/>
  <c r="V389" i="6"/>
  <c r="V408" i="6"/>
  <c r="U428" i="6"/>
  <c r="V352" i="6"/>
  <c r="V371" i="6"/>
  <c r="V390" i="6"/>
  <c r="V409" i="6"/>
  <c r="V410" i="6"/>
  <c r="U430" i="6"/>
  <c r="V354" i="6"/>
  <c r="V373" i="6"/>
  <c r="V392" i="6"/>
  <c r="V411" i="6"/>
  <c r="V412" i="6"/>
  <c r="U432" i="6"/>
  <c r="V356" i="6"/>
  <c r="V375" i="6"/>
  <c r="V394" i="6"/>
  <c r="V413" i="6"/>
  <c r="U433" i="6"/>
  <c r="V357" i="6"/>
  <c r="V376" i="6"/>
  <c r="V395" i="6"/>
  <c r="V414" i="6"/>
  <c r="U434" i="6"/>
  <c r="V358" i="6"/>
  <c r="V377" i="6"/>
  <c r="V396" i="6"/>
  <c r="V415" i="6"/>
  <c r="U435" i="6"/>
  <c r="V359" i="6"/>
  <c r="V378" i="6"/>
  <c r="V397" i="6"/>
  <c r="V416" i="6"/>
  <c r="U436" i="6"/>
  <c r="V360" i="6"/>
  <c r="V379" i="6"/>
  <c r="V398" i="6"/>
  <c r="V417" i="6"/>
  <c r="V418" i="6"/>
  <c r="V136" i="6"/>
  <c r="V149" i="6"/>
  <c r="V309" i="6"/>
  <c r="V314" i="6"/>
  <c r="V421" i="6"/>
  <c r="W172" i="6"/>
  <c r="W47" i="6"/>
  <c r="W64" i="6"/>
  <c r="W65" i="6"/>
  <c r="W66" i="6"/>
  <c r="W79" i="6"/>
  <c r="W342" i="6"/>
  <c r="W345" i="6"/>
  <c r="W364" i="6"/>
  <c r="W383" i="6"/>
  <c r="W402" i="6"/>
  <c r="V422" i="6"/>
  <c r="W346" i="6"/>
  <c r="W365" i="6"/>
  <c r="W384" i="6"/>
  <c r="W403" i="6"/>
  <c r="V423" i="6"/>
  <c r="W347" i="6"/>
  <c r="W366" i="6"/>
  <c r="W385" i="6"/>
  <c r="W404" i="6"/>
  <c r="W405" i="6"/>
  <c r="V425" i="6"/>
  <c r="W349" i="6"/>
  <c r="W368" i="6"/>
  <c r="W387" i="6"/>
  <c r="W406" i="6"/>
  <c r="V426" i="6"/>
  <c r="W350" i="6"/>
  <c r="W369" i="6"/>
  <c r="W388" i="6"/>
  <c r="W407" i="6"/>
  <c r="V427" i="6"/>
  <c r="W351" i="6"/>
  <c r="W370" i="6"/>
  <c r="W389" i="6"/>
  <c r="W408" i="6"/>
  <c r="V428" i="6"/>
  <c r="W352" i="6"/>
  <c r="W371" i="6"/>
  <c r="W390" i="6"/>
  <c r="W409" i="6"/>
  <c r="W410" i="6"/>
  <c r="V430" i="6"/>
  <c r="W354" i="6"/>
  <c r="W373" i="6"/>
  <c r="W392" i="6"/>
  <c r="W411" i="6"/>
  <c r="W412" i="6"/>
  <c r="V432" i="6"/>
  <c r="W356" i="6"/>
  <c r="W375" i="6"/>
  <c r="W394" i="6"/>
  <c r="W413" i="6"/>
  <c r="V433" i="6"/>
  <c r="W357" i="6"/>
  <c r="W376" i="6"/>
  <c r="W395" i="6"/>
  <c r="W414" i="6"/>
  <c r="V434" i="6"/>
  <c r="W358" i="6"/>
  <c r="W377" i="6"/>
  <c r="W396" i="6"/>
  <c r="W415" i="6"/>
  <c r="V435" i="6"/>
  <c r="W359" i="6"/>
  <c r="W378" i="6"/>
  <c r="W397" i="6"/>
  <c r="W416" i="6"/>
  <c r="V436" i="6"/>
  <c r="W360" i="6"/>
  <c r="W379" i="6"/>
  <c r="W398" i="6"/>
  <c r="W417" i="6"/>
  <c r="W418" i="6"/>
  <c r="W136" i="6"/>
  <c r="W149" i="6"/>
  <c r="W309" i="6"/>
  <c r="W314" i="6"/>
  <c r="W421" i="6"/>
  <c r="X172" i="6"/>
  <c r="X47" i="6"/>
  <c r="X64" i="6"/>
  <c r="X65" i="6"/>
  <c r="X66" i="6"/>
  <c r="X79" i="6"/>
  <c r="X342" i="6"/>
  <c r="X345" i="6"/>
  <c r="X364" i="6"/>
  <c r="X383" i="6"/>
  <c r="X402" i="6"/>
  <c r="W422" i="6"/>
  <c r="X346" i="6"/>
  <c r="X365" i="6"/>
  <c r="X384" i="6"/>
  <c r="X403" i="6"/>
  <c r="W423" i="6"/>
  <c r="X347" i="6"/>
  <c r="X366" i="6"/>
  <c r="X385" i="6"/>
  <c r="X404" i="6"/>
  <c r="X405" i="6"/>
  <c r="W425" i="6"/>
  <c r="X349" i="6"/>
  <c r="X368" i="6"/>
  <c r="X387" i="6"/>
  <c r="X406" i="6"/>
  <c r="W426" i="6"/>
  <c r="X350" i="6"/>
  <c r="X369" i="6"/>
  <c r="X388" i="6"/>
  <c r="X407" i="6"/>
  <c r="W427" i="6"/>
  <c r="X351" i="6"/>
  <c r="X370" i="6"/>
  <c r="X389" i="6"/>
  <c r="X408" i="6"/>
  <c r="W428" i="6"/>
  <c r="X352" i="6"/>
  <c r="X371" i="6"/>
  <c r="X390" i="6"/>
  <c r="X409" i="6"/>
  <c r="X410" i="6"/>
  <c r="W430" i="6"/>
  <c r="X354" i="6"/>
  <c r="X373" i="6"/>
  <c r="X392" i="6"/>
  <c r="X411" i="6"/>
  <c r="X412" i="6"/>
  <c r="W432" i="6"/>
  <c r="X356" i="6"/>
  <c r="X375" i="6"/>
  <c r="X394" i="6"/>
  <c r="X413" i="6"/>
  <c r="W433" i="6"/>
  <c r="X357" i="6"/>
  <c r="X376" i="6"/>
  <c r="X395" i="6"/>
  <c r="X414" i="6"/>
  <c r="W434" i="6"/>
  <c r="X358" i="6"/>
  <c r="X377" i="6"/>
  <c r="X396" i="6"/>
  <c r="X415" i="6"/>
  <c r="W435" i="6"/>
  <c r="X359" i="6"/>
  <c r="X378" i="6"/>
  <c r="X397" i="6"/>
  <c r="X416" i="6"/>
  <c r="W436" i="6"/>
  <c r="X360" i="6"/>
  <c r="X379" i="6"/>
  <c r="X398" i="6"/>
  <c r="X417" i="6"/>
  <c r="X418" i="6"/>
  <c r="X136" i="6"/>
  <c r="X149" i="6"/>
  <c r="X309" i="6"/>
  <c r="X314" i="6"/>
  <c r="X421" i="6"/>
  <c r="Y172" i="6"/>
  <c r="Y47" i="6"/>
  <c r="Y64" i="6"/>
  <c r="Y65" i="6"/>
  <c r="Y66" i="6"/>
  <c r="Y79" i="6"/>
  <c r="Y342" i="6"/>
  <c r="Y345" i="6"/>
  <c r="Y364" i="6"/>
  <c r="Y383" i="6"/>
  <c r="Y402" i="6"/>
  <c r="X422" i="6"/>
  <c r="Y346" i="6"/>
  <c r="Y365" i="6"/>
  <c r="Y384" i="6"/>
  <c r="Y403" i="6"/>
  <c r="X423" i="6"/>
  <c r="Y347" i="6"/>
  <c r="Y366" i="6"/>
  <c r="Y385" i="6"/>
  <c r="Y404" i="6"/>
  <c r="Y405" i="6"/>
  <c r="X425" i="6"/>
  <c r="Y349" i="6"/>
  <c r="Y368" i="6"/>
  <c r="Y387" i="6"/>
  <c r="Y406" i="6"/>
  <c r="X426" i="6"/>
  <c r="Y350" i="6"/>
  <c r="Y369" i="6"/>
  <c r="Y388" i="6"/>
  <c r="Y407" i="6"/>
  <c r="X427" i="6"/>
  <c r="Y351" i="6"/>
  <c r="Y370" i="6"/>
  <c r="Y389" i="6"/>
  <c r="Y408" i="6"/>
  <c r="X428" i="6"/>
  <c r="Y352" i="6"/>
  <c r="Y371" i="6"/>
  <c r="Y390" i="6"/>
  <c r="Y409" i="6"/>
  <c r="Y410" i="6"/>
  <c r="X430" i="6"/>
  <c r="Y354" i="6"/>
  <c r="Y373" i="6"/>
  <c r="Y392" i="6"/>
  <c r="Y411" i="6"/>
  <c r="Y412" i="6"/>
  <c r="X432" i="6"/>
  <c r="Y356" i="6"/>
  <c r="Y375" i="6"/>
  <c r="Y394" i="6"/>
  <c r="Y413" i="6"/>
  <c r="X433" i="6"/>
  <c r="Y357" i="6"/>
  <c r="Y376" i="6"/>
  <c r="Y395" i="6"/>
  <c r="Y414" i="6"/>
  <c r="X434" i="6"/>
  <c r="Y358" i="6"/>
  <c r="Y377" i="6"/>
  <c r="Y396" i="6"/>
  <c r="Y415" i="6"/>
  <c r="X435" i="6"/>
  <c r="Y359" i="6"/>
  <c r="Y378" i="6"/>
  <c r="Y397" i="6"/>
  <c r="Y416" i="6"/>
  <c r="X436" i="6"/>
  <c r="Y360" i="6"/>
  <c r="Y379" i="6"/>
  <c r="Y398" i="6"/>
  <c r="Y417" i="6"/>
  <c r="Y418" i="6"/>
  <c r="Y136" i="6"/>
  <c r="Y149" i="6"/>
  <c r="Y309" i="6"/>
  <c r="Y314" i="6"/>
  <c r="Y421" i="6"/>
  <c r="Z172" i="6"/>
  <c r="Z47" i="6"/>
  <c r="Z64" i="6"/>
  <c r="Z65" i="6"/>
  <c r="Z66" i="6"/>
  <c r="Z79" i="6"/>
  <c r="Z342" i="6"/>
  <c r="Z345" i="6"/>
  <c r="Z364" i="6"/>
  <c r="Z383" i="6"/>
  <c r="Z402" i="6"/>
  <c r="Y422" i="6"/>
  <c r="Z346" i="6"/>
  <c r="Z365" i="6"/>
  <c r="Z384" i="6"/>
  <c r="Z403" i="6"/>
  <c r="Y423" i="6"/>
  <c r="Z347" i="6"/>
  <c r="Z366" i="6"/>
  <c r="Z385" i="6"/>
  <c r="Z404" i="6"/>
  <c r="Z405" i="6"/>
  <c r="Y425" i="6"/>
  <c r="Z349" i="6"/>
  <c r="Z368" i="6"/>
  <c r="Z387" i="6"/>
  <c r="Z406" i="6"/>
  <c r="Y426" i="6"/>
  <c r="Z350" i="6"/>
  <c r="Z369" i="6"/>
  <c r="Z388" i="6"/>
  <c r="Z407" i="6"/>
  <c r="Y427" i="6"/>
  <c r="Z351" i="6"/>
  <c r="Z370" i="6"/>
  <c r="Z389" i="6"/>
  <c r="Z408" i="6"/>
  <c r="Y428" i="6"/>
  <c r="Z352" i="6"/>
  <c r="Z371" i="6"/>
  <c r="Z390" i="6"/>
  <c r="Z409" i="6"/>
  <c r="Z410" i="6"/>
  <c r="Y430" i="6"/>
  <c r="Z354" i="6"/>
  <c r="Z373" i="6"/>
  <c r="Z392" i="6"/>
  <c r="Z411" i="6"/>
  <c r="Z412" i="6"/>
  <c r="Y432" i="6"/>
  <c r="Z356" i="6"/>
  <c r="Z375" i="6"/>
  <c r="Z394" i="6"/>
  <c r="Z413" i="6"/>
  <c r="Y433" i="6"/>
  <c r="Z357" i="6"/>
  <c r="Z376" i="6"/>
  <c r="Z395" i="6"/>
  <c r="Z414" i="6"/>
  <c r="Y434" i="6"/>
  <c r="Z358" i="6"/>
  <c r="Z377" i="6"/>
  <c r="Z396" i="6"/>
  <c r="Z415" i="6"/>
  <c r="Y435" i="6"/>
  <c r="Z359" i="6"/>
  <c r="Z378" i="6"/>
  <c r="Z397" i="6"/>
  <c r="Z416" i="6"/>
  <c r="Y436" i="6"/>
  <c r="Z360" i="6"/>
  <c r="Z379" i="6"/>
  <c r="Z398" i="6"/>
  <c r="Z417" i="6"/>
  <c r="Z418" i="6"/>
  <c r="Z136" i="6"/>
  <c r="Z149" i="6"/>
  <c r="Z309" i="6"/>
  <c r="Z314" i="6"/>
  <c r="Z421" i="6"/>
  <c r="AA172" i="6"/>
  <c r="AA47" i="6"/>
  <c r="AA64" i="6"/>
  <c r="AA65" i="6"/>
  <c r="AA66" i="6"/>
  <c r="AA79" i="6"/>
  <c r="AA342" i="6"/>
  <c r="AA345" i="6"/>
  <c r="AA364" i="6"/>
  <c r="AA383" i="6"/>
  <c r="AA402" i="6"/>
  <c r="Z422" i="6"/>
  <c r="AA346" i="6"/>
  <c r="AA365" i="6"/>
  <c r="AA384" i="6"/>
  <c r="AA403" i="6"/>
  <c r="Z423" i="6"/>
  <c r="AA347" i="6"/>
  <c r="AA366" i="6"/>
  <c r="AA385" i="6"/>
  <c r="AA404" i="6"/>
  <c r="AA405" i="6"/>
  <c r="Z425" i="6"/>
  <c r="AA349" i="6"/>
  <c r="AA368" i="6"/>
  <c r="AA387" i="6"/>
  <c r="AA406" i="6"/>
  <c r="Z426" i="6"/>
  <c r="AA350" i="6"/>
  <c r="AA369" i="6"/>
  <c r="AA388" i="6"/>
  <c r="AA407" i="6"/>
  <c r="Z427" i="6"/>
  <c r="AA351" i="6"/>
  <c r="AA370" i="6"/>
  <c r="AA389" i="6"/>
  <c r="AA408" i="6"/>
  <c r="Z428" i="6"/>
  <c r="AA352" i="6"/>
  <c r="AA371" i="6"/>
  <c r="AA390" i="6"/>
  <c r="AA409" i="6"/>
  <c r="AA410" i="6"/>
  <c r="Z430" i="6"/>
  <c r="AA354" i="6"/>
  <c r="AA373" i="6"/>
  <c r="AA392" i="6"/>
  <c r="AA411" i="6"/>
  <c r="AA412" i="6"/>
  <c r="Z432" i="6"/>
  <c r="AA356" i="6"/>
  <c r="AA375" i="6"/>
  <c r="AA394" i="6"/>
  <c r="AA413" i="6"/>
  <c r="Z433" i="6"/>
  <c r="AA357" i="6"/>
  <c r="AA376" i="6"/>
  <c r="AA395" i="6"/>
  <c r="AA414" i="6"/>
  <c r="Z434" i="6"/>
  <c r="AA358" i="6"/>
  <c r="AA377" i="6"/>
  <c r="AA396" i="6"/>
  <c r="AA415" i="6"/>
  <c r="Z435" i="6"/>
  <c r="AA359" i="6"/>
  <c r="AA378" i="6"/>
  <c r="AA397" i="6"/>
  <c r="AA416" i="6"/>
  <c r="Z436" i="6"/>
  <c r="AA360" i="6"/>
  <c r="AA379" i="6"/>
  <c r="AA398" i="6"/>
  <c r="AA417" i="6"/>
  <c r="AA418" i="6"/>
  <c r="AA136" i="6"/>
  <c r="AA149" i="6"/>
  <c r="AA309" i="6"/>
  <c r="AA314" i="6"/>
  <c r="AA421" i="6"/>
  <c r="AB172" i="6"/>
  <c r="AB47" i="6"/>
  <c r="AB64" i="6"/>
  <c r="AB65" i="6"/>
  <c r="AB66" i="6"/>
  <c r="AB79" i="6"/>
  <c r="AB342" i="6"/>
  <c r="AB345" i="6"/>
  <c r="AB364" i="6"/>
  <c r="AB383" i="6"/>
  <c r="AB402" i="6"/>
  <c r="AA422" i="6"/>
  <c r="AB346" i="6"/>
  <c r="AB365" i="6"/>
  <c r="AB384" i="6"/>
  <c r="AB403" i="6"/>
  <c r="AA423" i="6"/>
  <c r="AB347" i="6"/>
  <c r="AB366" i="6"/>
  <c r="AB385" i="6"/>
  <c r="AB404" i="6"/>
  <c r="AB405" i="6"/>
  <c r="AA425" i="6"/>
  <c r="AB349" i="6"/>
  <c r="AB368" i="6"/>
  <c r="AB387" i="6"/>
  <c r="AB406" i="6"/>
  <c r="AA426" i="6"/>
  <c r="AB350" i="6"/>
  <c r="AB369" i="6"/>
  <c r="AB388" i="6"/>
  <c r="AB407" i="6"/>
  <c r="AA427" i="6"/>
  <c r="AB351" i="6"/>
  <c r="AB370" i="6"/>
  <c r="AB389" i="6"/>
  <c r="AB408" i="6"/>
  <c r="AA428" i="6"/>
  <c r="AB352" i="6"/>
  <c r="AB371" i="6"/>
  <c r="AB390" i="6"/>
  <c r="AB409" i="6"/>
  <c r="AB410" i="6"/>
  <c r="AA430" i="6"/>
  <c r="AB354" i="6"/>
  <c r="AB373" i="6"/>
  <c r="AB392" i="6"/>
  <c r="AB411" i="6"/>
  <c r="AB412" i="6"/>
  <c r="AA432" i="6"/>
  <c r="AB356" i="6"/>
  <c r="AB375" i="6"/>
  <c r="AB394" i="6"/>
  <c r="AB413" i="6"/>
  <c r="AA433" i="6"/>
  <c r="AB357" i="6"/>
  <c r="AB376" i="6"/>
  <c r="AB395" i="6"/>
  <c r="AB414" i="6"/>
  <c r="AA434" i="6"/>
  <c r="AB358" i="6"/>
  <c r="AB377" i="6"/>
  <c r="AB396" i="6"/>
  <c r="AB415" i="6"/>
  <c r="AA435" i="6"/>
  <c r="AB359" i="6"/>
  <c r="AB378" i="6"/>
  <c r="AB397" i="6"/>
  <c r="AB416" i="6"/>
  <c r="AA436" i="6"/>
  <c r="AB360" i="6"/>
  <c r="AB379" i="6"/>
  <c r="AB398" i="6"/>
  <c r="AB417" i="6"/>
  <c r="AB418" i="6"/>
  <c r="AB136" i="6"/>
  <c r="AB149" i="6"/>
  <c r="AB309" i="6"/>
  <c r="AB314" i="6"/>
  <c r="AB421" i="6"/>
  <c r="AC172" i="6"/>
  <c r="AC47" i="6"/>
  <c r="AC64" i="6"/>
  <c r="AC65" i="6"/>
  <c r="AC66" i="6"/>
  <c r="AC79" i="6"/>
  <c r="AC342" i="6"/>
  <c r="AC345" i="6"/>
  <c r="AC364" i="6"/>
  <c r="AC383" i="6"/>
  <c r="AC402" i="6"/>
  <c r="AB422" i="6"/>
  <c r="AC346" i="6"/>
  <c r="AC365" i="6"/>
  <c r="AC384" i="6"/>
  <c r="AC403" i="6"/>
  <c r="AB423" i="6"/>
  <c r="AC347" i="6"/>
  <c r="AC366" i="6"/>
  <c r="AC385" i="6"/>
  <c r="AC404" i="6"/>
  <c r="AC405" i="6"/>
  <c r="AB425" i="6"/>
  <c r="AC349" i="6"/>
  <c r="AC368" i="6"/>
  <c r="AC387" i="6"/>
  <c r="AC406" i="6"/>
  <c r="AB426" i="6"/>
  <c r="AC350" i="6"/>
  <c r="AC369" i="6"/>
  <c r="AC388" i="6"/>
  <c r="AC407" i="6"/>
  <c r="AB427" i="6"/>
  <c r="AC351" i="6"/>
  <c r="AC370" i="6"/>
  <c r="AC389" i="6"/>
  <c r="AC408" i="6"/>
  <c r="AB428" i="6"/>
  <c r="AC352" i="6"/>
  <c r="AC371" i="6"/>
  <c r="AC390" i="6"/>
  <c r="AC409" i="6"/>
  <c r="AC410" i="6"/>
  <c r="AB430" i="6"/>
  <c r="AC354" i="6"/>
  <c r="AC373" i="6"/>
  <c r="AC392" i="6"/>
  <c r="AC411" i="6"/>
  <c r="AC412" i="6"/>
  <c r="AB432" i="6"/>
  <c r="AC356" i="6"/>
  <c r="AC375" i="6"/>
  <c r="AC394" i="6"/>
  <c r="AC413" i="6"/>
  <c r="AB433" i="6"/>
  <c r="AC357" i="6"/>
  <c r="AC376" i="6"/>
  <c r="AC395" i="6"/>
  <c r="AC414" i="6"/>
  <c r="AB434" i="6"/>
  <c r="AC358" i="6"/>
  <c r="AC377" i="6"/>
  <c r="AC396" i="6"/>
  <c r="AC415" i="6"/>
  <c r="AB435" i="6"/>
  <c r="AC359" i="6"/>
  <c r="AC378" i="6"/>
  <c r="AC397" i="6"/>
  <c r="AC416" i="6"/>
  <c r="AB436" i="6"/>
  <c r="AC360" i="6"/>
  <c r="AC379" i="6"/>
  <c r="AC398" i="6"/>
  <c r="AC417" i="6"/>
  <c r="AC418" i="6"/>
  <c r="AC136" i="6"/>
  <c r="AC149" i="6"/>
  <c r="AC309" i="6"/>
  <c r="AC314" i="6"/>
  <c r="AC421" i="6"/>
  <c r="AD172" i="6"/>
  <c r="AD47" i="6"/>
  <c r="AD64" i="6"/>
  <c r="AD65" i="6"/>
  <c r="AD66" i="6"/>
  <c r="AD79" i="6"/>
  <c r="AD342" i="6"/>
  <c r="AD345" i="6"/>
  <c r="AD364" i="6"/>
  <c r="AD383" i="6"/>
  <c r="AD402" i="6"/>
  <c r="AC422" i="6"/>
  <c r="AD346" i="6"/>
  <c r="AD365" i="6"/>
  <c r="AD384" i="6"/>
  <c r="AD403" i="6"/>
  <c r="AC423" i="6"/>
  <c r="AD347" i="6"/>
  <c r="AD366" i="6"/>
  <c r="AD385" i="6"/>
  <c r="AD404" i="6"/>
  <c r="AD405" i="6"/>
  <c r="AC425" i="6"/>
  <c r="AD349" i="6"/>
  <c r="AD368" i="6"/>
  <c r="AD387" i="6"/>
  <c r="AD406" i="6"/>
  <c r="AC426" i="6"/>
  <c r="AD350" i="6"/>
  <c r="AD369" i="6"/>
  <c r="AD388" i="6"/>
  <c r="AD407" i="6"/>
  <c r="AC427" i="6"/>
  <c r="AD351" i="6"/>
  <c r="AD370" i="6"/>
  <c r="AD389" i="6"/>
  <c r="AD408" i="6"/>
  <c r="AC428" i="6"/>
  <c r="AD352" i="6"/>
  <c r="AD371" i="6"/>
  <c r="AD390" i="6"/>
  <c r="AD409" i="6"/>
  <c r="AD410" i="6"/>
  <c r="AC430" i="6"/>
  <c r="AD354" i="6"/>
  <c r="AD373" i="6"/>
  <c r="AD392" i="6"/>
  <c r="AD411" i="6"/>
  <c r="AD412" i="6"/>
  <c r="AC432" i="6"/>
  <c r="AD356" i="6"/>
  <c r="AD375" i="6"/>
  <c r="AD394" i="6"/>
  <c r="AD413" i="6"/>
  <c r="AC433" i="6"/>
  <c r="AD357" i="6"/>
  <c r="AD376" i="6"/>
  <c r="AD395" i="6"/>
  <c r="AD414" i="6"/>
  <c r="AC434" i="6"/>
  <c r="AD358" i="6"/>
  <c r="AD377" i="6"/>
  <c r="AD396" i="6"/>
  <c r="AD415" i="6"/>
  <c r="AC435" i="6"/>
  <c r="AD359" i="6"/>
  <c r="AD378" i="6"/>
  <c r="AD397" i="6"/>
  <c r="AD416" i="6"/>
  <c r="AC436" i="6"/>
  <c r="AD360" i="6"/>
  <c r="AD379" i="6"/>
  <c r="AD398" i="6"/>
  <c r="AD417" i="6"/>
  <c r="AD418" i="6"/>
  <c r="AD136" i="6"/>
  <c r="AD149" i="6"/>
  <c r="AD309" i="6"/>
  <c r="AD314" i="6"/>
  <c r="AD421" i="6"/>
  <c r="AE172" i="6"/>
  <c r="AE47" i="6"/>
  <c r="AE64" i="6"/>
  <c r="AE65" i="6"/>
  <c r="AE66" i="6"/>
  <c r="AE79" i="6"/>
  <c r="AE342" i="6"/>
  <c r="AE345" i="6"/>
  <c r="AE364" i="6"/>
  <c r="AE383" i="6"/>
  <c r="AE402" i="6"/>
  <c r="AD422" i="6"/>
  <c r="AE346" i="6"/>
  <c r="AE365" i="6"/>
  <c r="AE384" i="6"/>
  <c r="AE403" i="6"/>
  <c r="AD423" i="6"/>
  <c r="AE347" i="6"/>
  <c r="AE366" i="6"/>
  <c r="AE385" i="6"/>
  <c r="AE404" i="6"/>
  <c r="AE405" i="6"/>
  <c r="AD425" i="6"/>
  <c r="AE349" i="6"/>
  <c r="AE368" i="6"/>
  <c r="AE387" i="6"/>
  <c r="AE406" i="6"/>
  <c r="AD426" i="6"/>
  <c r="AE350" i="6"/>
  <c r="AE369" i="6"/>
  <c r="AE388" i="6"/>
  <c r="AE407" i="6"/>
  <c r="AD427" i="6"/>
  <c r="AE351" i="6"/>
  <c r="AE370" i="6"/>
  <c r="AE389" i="6"/>
  <c r="AE408" i="6"/>
  <c r="AD428" i="6"/>
  <c r="AE352" i="6"/>
  <c r="AE371" i="6"/>
  <c r="AE390" i="6"/>
  <c r="AE409" i="6"/>
  <c r="AE410" i="6"/>
  <c r="AD430" i="6"/>
  <c r="AE354" i="6"/>
  <c r="AE373" i="6"/>
  <c r="AE392" i="6"/>
  <c r="AE411" i="6"/>
  <c r="AE412" i="6"/>
  <c r="AD432" i="6"/>
  <c r="AE356" i="6"/>
  <c r="AE375" i="6"/>
  <c r="AE394" i="6"/>
  <c r="AE413" i="6"/>
  <c r="AD433" i="6"/>
  <c r="AE357" i="6"/>
  <c r="AE376" i="6"/>
  <c r="AE395" i="6"/>
  <c r="AE414" i="6"/>
  <c r="AD434" i="6"/>
  <c r="AE358" i="6"/>
  <c r="AE377" i="6"/>
  <c r="AE396" i="6"/>
  <c r="AE415" i="6"/>
  <c r="AD435" i="6"/>
  <c r="AE359" i="6"/>
  <c r="AE378" i="6"/>
  <c r="AE397" i="6"/>
  <c r="AE416" i="6"/>
  <c r="AD436" i="6"/>
  <c r="AE360" i="6"/>
  <c r="AE379" i="6"/>
  <c r="AE398" i="6"/>
  <c r="AE417" i="6"/>
  <c r="AE418" i="6"/>
  <c r="AE136" i="6"/>
  <c r="AE149" i="6"/>
  <c r="AE309" i="6"/>
  <c r="AE314" i="6"/>
  <c r="AE421" i="6"/>
  <c r="AF172" i="6"/>
  <c r="AF47" i="6"/>
  <c r="AF64" i="6"/>
  <c r="AF65" i="6"/>
  <c r="AF66" i="6"/>
  <c r="AF79" i="6"/>
  <c r="AF342" i="6"/>
  <c r="AF345" i="6"/>
  <c r="AF364" i="6"/>
  <c r="AF383" i="6"/>
  <c r="AF402" i="6"/>
  <c r="AE422" i="6"/>
  <c r="AF346" i="6"/>
  <c r="AF365" i="6"/>
  <c r="AF384" i="6"/>
  <c r="AF403" i="6"/>
  <c r="AE423" i="6"/>
  <c r="AF347" i="6"/>
  <c r="AF366" i="6"/>
  <c r="AF385" i="6"/>
  <c r="AF404" i="6"/>
  <c r="AF405" i="6"/>
  <c r="AE425" i="6"/>
  <c r="AF349" i="6"/>
  <c r="AF368" i="6"/>
  <c r="AF387" i="6"/>
  <c r="AF406" i="6"/>
  <c r="AE426" i="6"/>
  <c r="AF350" i="6"/>
  <c r="AF369" i="6"/>
  <c r="AF388" i="6"/>
  <c r="AF407" i="6"/>
  <c r="AE427" i="6"/>
  <c r="AF351" i="6"/>
  <c r="AF370" i="6"/>
  <c r="AF389" i="6"/>
  <c r="AF408" i="6"/>
  <c r="AE428" i="6"/>
  <c r="AF352" i="6"/>
  <c r="AF371" i="6"/>
  <c r="AF390" i="6"/>
  <c r="AF409" i="6"/>
  <c r="AF410" i="6"/>
  <c r="AE430" i="6"/>
  <c r="AF354" i="6"/>
  <c r="AF373" i="6"/>
  <c r="AF392" i="6"/>
  <c r="AF411" i="6"/>
  <c r="AF412" i="6"/>
  <c r="AE432" i="6"/>
  <c r="AF356" i="6"/>
  <c r="AF375" i="6"/>
  <c r="AF394" i="6"/>
  <c r="AF413" i="6"/>
  <c r="AE433" i="6"/>
  <c r="AF357" i="6"/>
  <c r="AF376" i="6"/>
  <c r="AF395" i="6"/>
  <c r="AF414" i="6"/>
  <c r="AE434" i="6"/>
  <c r="AF358" i="6"/>
  <c r="AF377" i="6"/>
  <c r="AF396" i="6"/>
  <c r="AF415" i="6"/>
  <c r="AE435" i="6"/>
  <c r="AF359" i="6"/>
  <c r="AF378" i="6"/>
  <c r="AF397" i="6"/>
  <c r="AF416" i="6"/>
  <c r="AE436" i="6"/>
  <c r="AF360" i="6"/>
  <c r="AF379" i="6"/>
  <c r="AF398" i="6"/>
  <c r="AF417" i="6"/>
  <c r="AF418" i="6"/>
  <c r="AF136" i="6"/>
  <c r="AF149" i="6"/>
  <c r="AF309" i="6"/>
  <c r="AF314" i="6"/>
  <c r="AF421" i="6"/>
  <c r="AG172" i="6"/>
  <c r="AG47" i="6"/>
  <c r="AG64" i="6"/>
  <c r="AG65" i="6"/>
  <c r="AG66" i="6"/>
  <c r="AG79" i="6"/>
  <c r="AG342" i="6"/>
  <c r="AG345" i="6"/>
  <c r="AG364" i="6"/>
  <c r="AG383" i="6"/>
  <c r="AG402" i="6"/>
  <c r="AF422" i="6"/>
  <c r="AG346" i="6"/>
  <c r="AG365" i="6"/>
  <c r="AG384" i="6"/>
  <c r="AG403" i="6"/>
  <c r="AF423" i="6"/>
  <c r="AG347" i="6"/>
  <c r="AG366" i="6"/>
  <c r="AG385" i="6"/>
  <c r="AG404" i="6"/>
  <c r="AG405" i="6"/>
  <c r="AF425" i="6"/>
  <c r="AG349" i="6"/>
  <c r="AG368" i="6"/>
  <c r="AG387" i="6"/>
  <c r="AG406" i="6"/>
  <c r="AF426" i="6"/>
  <c r="AG350" i="6"/>
  <c r="AG369" i="6"/>
  <c r="AG388" i="6"/>
  <c r="AG407" i="6"/>
  <c r="AF427" i="6"/>
  <c r="AG351" i="6"/>
  <c r="AG370" i="6"/>
  <c r="AG389" i="6"/>
  <c r="AG408" i="6"/>
  <c r="AF428" i="6"/>
  <c r="AG352" i="6"/>
  <c r="AG371" i="6"/>
  <c r="AG390" i="6"/>
  <c r="AG409" i="6"/>
  <c r="AG410" i="6"/>
  <c r="AF430" i="6"/>
  <c r="AG354" i="6"/>
  <c r="AG373" i="6"/>
  <c r="AG392" i="6"/>
  <c r="AG411" i="6"/>
  <c r="AG412" i="6"/>
  <c r="AF432" i="6"/>
  <c r="AG356" i="6"/>
  <c r="AG375" i="6"/>
  <c r="AG394" i="6"/>
  <c r="AG413" i="6"/>
  <c r="AF433" i="6"/>
  <c r="AG357" i="6"/>
  <c r="AG376" i="6"/>
  <c r="AG395" i="6"/>
  <c r="AG414" i="6"/>
  <c r="AF434" i="6"/>
  <c r="AG358" i="6"/>
  <c r="AG377" i="6"/>
  <c r="AG396" i="6"/>
  <c r="AG415" i="6"/>
  <c r="AF435" i="6"/>
  <c r="AG359" i="6"/>
  <c r="AG378" i="6"/>
  <c r="AG397" i="6"/>
  <c r="AG416" i="6"/>
  <c r="AF436" i="6"/>
  <c r="AG360" i="6"/>
  <c r="AG379" i="6"/>
  <c r="AG398" i="6"/>
  <c r="AG417" i="6"/>
  <c r="AG418" i="6"/>
  <c r="AG136" i="6"/>
  <c r="AG149" i="6"/>
  <c r="AG309" i="6"/>
  <c r="AG314" i="6"/>
  <c r="AG421" i="6"/>
  <c r="AH172" i="6"/>
  <c r="AH47" i="6"/>
  <c r="AH64" i="6"/>
  <c r="AH65" i="6"/>
  <c r="AH66" i="6"/>
  <c r="AH79" i="6"/>
  <c r="AH342" i="6"/>
  <c r="AH345" i="6"/>
  <c r="AH364" i="6"/>
  <c r="AH383" i="6"/>
  <c r="AH402" i="6"/>
  <c r="AG422" i="6"/>
  <c r="AH346" i="6"/>
  <c r="AH365" i="6"/>
  <c r="AH384" i="6"/>
  <c r="AH403" i="6"/>
  <c r="AG423" i="6"/>
  <c r="AH347" i="6"/>
  <c r="AH366" i="6"/>
  <c r="AH385" i="6"/>
  <c r="AH404" i="6"/>
  <c r="AH405" i="6"/>
  <c r="AG425" i="6"/>
  <c r="AH349" i="6"/>
  <c r="AH368" i="6"/>
  <c r="AH387" i="6"/>
  <c r="AH406" i="6"/>
  <c r="AG426" i="6"/>
  <c r="AH350" i="6"/>
  <c r="AH369" i="6"/>
  <c r="AH388" i="6"/>
  <c r="AH407" i="6"/>
  <c r="AG427" i="6"/>
  <c r="AH351" i="6"/>
  <c r="AH370" i="6"/>
  <c r="AH389" i="6"/>
  <c r="AH408" i="6"/>
  <c r="AG428" i="6"/>
  <c r="AH352" i="6"/>
  <c r="AH371" i="6"/>
  <c r="AH390" i="6"/>
  <c r="AH409" i="6"/>
  <c r="AH410" i="6"/>
  <c r="AG430" i="6"/>
  <c r="AH354" i="6"/>
  <c r="AH373" i="6"/>
  <c r="AH392" i="6"/>
  <c r="AH411" i="6"/>
  <c r="AH412" i="6"/>
  <c r="AG432" i="6"/>
  <c r="AH356" i="6"/>
  <c r="AH375" i="6"/>
  <c r="AH394" i="6"/>
  <c r="AH413" i="6"/>
  <c r="AG433" i="6"/>
  <c r="AH357" i="6"/>
  <c r="AH376" i="6"/>
  <c r="AH395" i="6"/>
  <c r="AH414" i="6"/>
  <c r="AG434" i="6"/>
  <c r="AH358" i="6"/>
  <c r="AH377" i="6"/>
  <c r="AH396" i="6"/>
  <c r="AH415" i="6"/>
  <c r="AG435" i="6"/>
  <c r="AH359" i="6"/>
  <c r="AH378" i="6"/>
  <c r="AH397" i="6"/>
  <c r="AH416" i="6"/>
  <c r="AG436" i="6"/>
  <c r="AH360" i="6"/>
  <c r="AH379" i="6"/>
  <c r="AH398" i="6"/>
  <c r="AH417" i="6"/>
  <c r="AH418" i="6"/>
  <c r="AH136" i="6"/>
  <c r="AH149" i="6"/>
  <c r="AH309" i="6"/>
  <c r="AH314" i="6"/>
  <c r="AH421" i="6"/>
  <c r="AI172" i="6"/>
  <c r="AI47" i="6"/>
  <c r="AI64" i="6"/>
  <c r="AI65" i="6"/>
  <c r="AI66" i="6"/>
  <c r="AI79" i="6"/>
  <c r="AI342" i="6"/>
  <c r="AI345" i="6"/>
  <c r="AI364" i="6"/>
  <c r="AI383" i="6"/>
  <c r="AI402" i="6"/>
  <c r="AH422" i="6"/>
  <c r="AI346" i="6"/>
  <c r="AI365" i="6"/>
  <c r="AI384" i="6"/>
  <c r="AI403" i="6"/>
  <c r="AH423" i="6"/>
  <c r="AI347" i="6"/>
  <c r="AI366" i="6"/>
  <c r="AI385" i="6"/>
  <c r="AI404" i="6"/>
  <c r="AI405" i="6"/>
  <c r="AH425" i="6"/>
  <c r="AI349" i="6"/>
  <c r="AI368" i="6"/>
  <c r="AI387" i="6"/>
  <c r="AI406" i="6"/>
  <c r="AH426" i="6"/>
  <c r="AI350" i="6"/>
  <c r="AI369" i="6"/>
  <c r="AI388" i="6"/>
  <c r="AI407" i="6"/>
  <c r="AH427" i="6"/>
  <c r="AI351" i="6"/>
  <c r="AI370" i="6"/>
  <c r="AI389" i="6"/>
  <c r="AI408" i="6"/>
  <c r="AH428" i="6"/>
  <c r="AI352" i="6"/>
  <c r="AI371" i="6"/>
  <c r="AI390" i="6"/>
  <c r="AI409" i="6"/>
  <c r="AI410" i="6"/>
  <c r="AH430" i="6"/>
  <c r="AI354" i="6"/>
  <c r="AI373" i="6"/>
  <c r="AI392" i="6"/>
  <c r="AI411" i="6"/>
  <c r="AI412" i="6"/>
  <c r="AH432" i="6"/>
  <c r="AI356" i="6"/>
  <c r="AI375" i="6"/>
  <c r="AI394" i="6"/>
  <c r="AI413" i="6"/>
  <c r="AH433" i="6"/>
  <c r="AI357" i="6"/>
  <c r="AI376" i="6"/>
  <c r="AI395" i="6"/>
  <c r="AI414" i="6"/>
  <c r="AH434" i="6"/>
  <c r="AI358" i="6"/>
  <c r="AI377" i="6"/>
  <c r="AI396" i="6"/>
  <c r="AI415" i="6"/>
  <c r="AH435" i="6"/>
  <c r="AI359" i="6"/>
  <c r="AI378" i="6"/>
  <c r="AI397" i="6"/>
  <c r="AI416" i="6"/>
  <c r="AH436" i="6"/>
  <c r="AI360" i="6"/>
  <c r="AI379" i="6"/>
  <c r="AI398" i="6"/>
  <c r="AI417" i="6"/>
  <c r="AI418" i="6"/>
  <c r="AI136" i="6"/>
  <c r="AI149" i="6"/>
  <c r="AI309" i="6"/>
  <c r="AI314" i="6"/>
  <c r="AI421" i="6"/>
  <c r="AJ172" i="6"/>
  <c r="AJ47" i="6"/>
  <c r="AJ64" i="6"/>
  <c r="AJ65" i="6"/>
  <c r="AJ66" i="6"/>
  <c r="AJ79" i="6"/>
  <c r="AJ342" i="6"/>
  <c r="AJ345" i="6"/>
  <c r="AJ364" i="6"/>
  <c r="AJ383" i="6"/>
  <c r="AJ402" i="6"/>
  <c r="AI422" i="6"/>
  <c r="AJ346" i="6"/>
  <c r="AJ365" i="6"/>
  <c r="AJ384" i="6"/>
  <c r="AJ403" i="6"/>
  <c r="AI423" i="6"/>
  <c r="AJ347" i="6"/>
  <c r="AJ366" i="6"/>
  <c r="AJ385" i="6"/>
  <c r="AJ404" i="6"/>
  <c r="AJ405" i="6"/>
  <c r="AI425" i="6"/>
  <c r="AJ349" i="6"/>
  <c r="AJ368" i="6"/>
  <c r="AJ387" i="6"/>
  <c r="AJ406" i="6"/>
  <c r="AI426" i="6"/>
  <c r="AJ350" i="6"/>
  <c r="AJ369" i="6"/>
  <c r="AJ388" i="6"/>
  <c r="AJ407" i="6"/>
  <c r="AI427" i="6"/>
  <c r="AJ351" i="6"/>
  <c r="AJ370" i="6"/>
  <c r="AJ389" i="6"/>
  <c r="AJ408" i="6"/>
  <c r="AI428" i="6"/>
  <c r="AJ352" i="6"/>
  <c r="AJ371" i="6"/>
  <c r="AJ390" i="6"/>
  <c r="AJ409" i="6"/>
  <c r="AJ410" i="6"/>
  <c r="AI430" i="6"/>
  <c r="AJ354" i="6"/>
  <c r="AJ373" i="6"/>
  <c r="AJ392" i="6"/>
  <c r="AJ411" i="6"/>
  <c r="AJ412" i="6"/>
  <c r="AI432" i="6"/>
  <c r="AJ356" i="6"/>
  <c r="AJ375" i="6"/>
  <c r="AJ394" i="6"/>
  <c r="AJ413" i="6"/>
  <c r="AI433" i="6"/>
  <c r="AJ357" i="6"/>
  <c r="AJ376" i="6"/>
  <c r="AJ395" i="6"/>
  <c r="AJ414" i="6"/>
  <c r="AI434" i="6"/>
  <c r="AJ358" i="6"/>
  <c r="AJ377" i="6"/>
  <c r="AJ396" i="6"/>
  <c r="AJ415" i="6"/>
  <c r="AI435" i="6"/>
  <c r="AJ359" i="6"/>
  <c r="AJ378" i="6"/>
  <c r="AJ397" i="6"/>
  <c r="AJ416" i="6"/>
  <c r="AI436" i="6"/>
  <c r="AJ360" i="6"/>
  <c r="AJ379" i="6"/>
  <c r="AJ398" i="6"/>
  <c r="AJ417" i="6"/>
  <c r="AJ418" i="6"/>
  <c r="AJ136" i="6"/>
  <c r="AJ149" i="6"/>
  <c r="AJ309" i="6"/>
  <c r="AJ314" i="6"/>
  <c r="E148" i="6"/>
  <c r="E177" i="6"/>
  <c r="E178" i="6"/>
  <c r="E179" i="6"/>
  <c r="E180" i="6"/>
  <c r="E181" i="6"/>
  <c r="E182" i="6"/>
  <c r="E183" i="6"/>
  <c r="E332" i="6"/>
  <c r="E334" i="6"/>
  <c r="E335" i="6"/>
  <c r="E63" i="6"/>
  <c r="E97" i="6"/>
  <c r="C94" i="6"/>
  <c r="E103" i="6"/>
  <c r="E104" i="6"/>
  <c r="F63" i="6"/>
  <c r="F97" i="6"/>
  <c r="G63" i="6"/>
  <c r="G97" i="6"/>
  <c r="H63" i="6"/>
  <c r="H97" i="6"/>
  <c r="I63" i="6"/>
  <c r="I97" i="6"/>
  <c r="J63" i="6"/>
  <c r="J97" i="6"/>
  <c r="K63" i="6"/>
  <c r="K97" i="6"/>
  <c r="L63" i="6"/>
  <c r="L97" i="6"/>
  <c r="M63" i="6"/>
  <c r="M97" i="6"/>
  <c r="N63" i="6"/>
  <c r="N97" i="6"/>
  <c r="O63" i="6"/>
  <c r="O97" i="6"/>
  <c r="P63" i="6"/>
  <c r="P97" i="6"/>
  <c r="Q63" i="6"/>
  <c r="Q97" i="6"/>
  <c r="R63" i="6"/>
  <c r="R97" i="6"/>
  <c r="S63" i="6"/>
  <c r="S97" i="6"/>
  <c r="T63" i="6"/>
  <c r="T97" i="6"/>
  <c r="U63" i="6"/>
  <c r="U97" i="6"/>
  <c r="V63" i="6"/>
  <c r="V97" i="6"/>
  <c r="W63" i="6"/>
  <c r="W97" i="6"/>
  <c r="X63" i="6"/>
  <c r="X97" i="6"/>
  <c r="Y63" i="6"/>
  <c r="Y97" i="6"/>
  <c r="Z63" i="6"/>
  <c r="Z97" i="6"/>
  <c r="AA63" i="6"/>
  <c r="AA97" i="6"/>
  <c r="AB63" i="6"/>
  <c r="AB97" i="6"/>
  <c r="AC63" i="6"/>
  <c r="AC97" i="6"/>
  <c r="AD63" i="6"/>
  <c r="AD97" i="6"/>
  <c r="AE63" i="6"/>
  <c r="AE97" i="6"/>
  <c r="AF63" i="6"/>
  <c r="AF97" i="6"/>
  <c r="AG63" i="6"/>
  <c r="AG97" i="6"/>
  <c r="AH63" i="6"/>
  <c r="AH97" i="6"/>
  <c r="AI63" i="6"/>
  <c r="AI97" i="6"/>
  <c r="AJ63" i="6"/>
  <c r="AJ97" i="6"/>
  <c r="E115" i="6"/>
  <c r="C93" i="6"/>
  <c r="E114" i="6"/>
  <c r="E116" i="6"/>
  <c r="E110" i="6"/>
  <c r="E111" i="6"/>
  <c r="E118" i="6"/>
  <c r="C196" i="6"/>
  <c r="E191" i="6"/>
  <c r="E196" i="6"/>
  <c r="C197" i="6"/>
  <c r="E192" i="6"/>
  <c r="E197" i="6"/>
  <c r="E336" i="6"/>
  <c r="E338" i="6"/>
  <c r="E322" i="6"/>
  <c r="E324" i="6"/>
  <c r="E326" i="6"/>
  <c r="E328" i="6"/>
  <c r="F148" i="6"/>
  <c r="F177" i="6"/>
  <c r="F178" i="6"/>
  <c r="F179" i="6"/>
  <c r="F180" i="6"/>
  <c r="F181" i="6"/>
  <c r="F182" i="6"/>
  <c r="F183" i="6"/>
  <c r="F332" i="6"/>
  <c r="F334" i="6"/>
  <c r="F335" i="6"/>
  <c r="B94" i="6"/>
  <c r="E94" i="6"/>
  <c r="F94" i="6"/>
  <c r="G94" i="6"/>
  <c r="H94" i="6"/>
  <c r="I94" i="6"/>
  <c r="J94" i="6"/>
  <c r="K94" i="6"/>
  <c r="L94" i="6"/>
  <c r="M94" i="6"/>
  <c r="N94" i="6"/>
  <c r="O94" i="6"/>
  <c r="P94" i="6"/>
  <c r="Q94" i="6"/>
  <c r="R94" i="6"/>
  <c r="S94" i="6"/>
  <c r="T94" i="6"/>
  <c r="U94" i="6"/>
  <c r="V94" i="6"/>
  <c r="W94" i="6"/>
  <c r="X94" i="6"/>
  <c r="Y94" i="6"/>
  <c r="Z94" i="6"/>
  <c r="AA94" i="6"/>
  <c r="AB94" i="6"/>
  <c r="AC94" i="6"/>
  <c r="AD94" i="6"/>
  <c r="AE94" i="6"/>
  <c r="AF94" i="6"/>
  <c r="AG94" i="6"/>
  <c r="AH94" i="6"/>
  <c r="AI94" i="6"/>
  <c r="AJ94" i="6"/>
  <c r="E98" i="6"/>
  <c r="E99" i="6"/>
  <c r="F96" i="6"/>
  <c r="F103" i="6"/>
  <c r="F104" i="6"/>
  <c r="F115" i="6"/>
  <c r="F114" i="6"/>
  <c r="F116" i="6"/>
  <c r="F110" i="6"/>
  <c r="F111" i="6"/>
  <c r="F118" i="6"/>
  <c r="F191" i="6"/>
  <c r="F196" i="6"/>
  <c r="F192" i="6"/>
  <c r="F197" i="6"/>
  <c r="F336" i="6"/>
  <c r="F338" i="6"/>
  <c r="F322" i="6"/>
  <c r="F323" i="6"/>
  <c r="F324" i="6"/>
  <c r="F326" i="6"/>
  <c r="F327" i="6"/>
  <c r="F328" i="6"/>
  <c r="G177" i="6"/>
  <c r="G178" i="6"/>
  <c r="G179" i="6"/>
  <c r="G180" i="6"/>
  <c r="G181" i="6"/>
  <c r="G182" i="6"/>
  <c r="G183" i="6"/>
  <c r="G334" i="6"/>
  <c r="G335" i="6"/>
  <c r="F98" i="6"/>
  <c r="F99" i="6"/>
  <c r="G96" i="6"/>
  <c r="G103" i="6"/>
  <c r="G104" i="6"/>
  <c r="G115" i="6"/>
  <c r="G114" i="6"/>
  <c r="G116" i="6"/>
  <c r="G110" i="6"/>
  <c r="G111" i="6"/>
  <c r="G118" i="6"/>
  <c r="G191" i="6"/>
  <c r="G196" i="6"/>
  <c r="G192" i="6"/>
  <c r="G197" i="6"/>
  <c r="G336" i="6"/>
  <c r="G338" i="6"/>
  <c r="G322" i="6"/>
  <c r="G323" i="6"/>
  <c r="G324" i="6"/>
  <c r="G326" i="6"/>
  <c r="G327" i="6"/>
  <c r="G328" i="6"/>
  <c r="H148" i="6"/>
  <c r="H177" i="6"/>
  <c r="H178" i="6"/>
  <c r="H179" i="6"/>
  <c r="H180" i="6"/>
  <c r="H181" i="6"/>
  <c r="H182" i="6"/>
  <c r="H183" i="6"/>
  <c r="H332" i="6"/>
  <c r="H334" i="6"/>
  <c r="H335" i="6"/>
  <c r="G98" i="6"/>
  <c r="G99" i="6"/>
  <c r="H96" i="6"/>
  <c r="H103" i="6"/>
  <c r="H104" i="6"/>
  <c r="H115" i="6"/>
  <c r="H114" i="6"/>
  <c r="H116" i="6"/>
  <c r="H110" i="6"/>
  <c r="H111" i="6"/>
  <c r="H118" i="6"/>
  <c r="H191" i="6"/>
  <c r="H196" i="6"/>
  <c r="H192" i="6"/>
  <c r="H197" i="6"/>
  <c r="H336" i="6"/>
  <c r="H338" i="6"/>
  <c r="H322" i="6"/>
  <c r="H323" i="6"/>
  <c r="H324" i="6"/>
  <c r="H326" i="6"/>
  <c r="H327" i="6"/>
  <c r="H328" i="6"/>
  <c r="I148" i="6"/>
  <c r="I177" i="6"/>
  <c r="I178" i="6"/>
  <c r="I179" i="6"/>
  <c r="I180" i="6"/>
  <c r="I181" i="6"/>
  <c r="I182" i="6"/>
  <c r="I183" i="6"/>
  <c r="I332" i="6"/>
  <c r="I334" i="6"/>
  <c r="I335" i="6"/>
  <c r="H98" i="6"/>
  <c r="H99" i="6"/>
  <c r="I96" i="6"/>
  <c r="I103" i="6"/>
  <c r="I104" i="6"/>
  <c r="I115" i="6"/>
  <c r="I114" i="6"/>
  <c r="I116" i="6"/>
  <c r="I110" i="6"/>
  <c r="I111" i="6"/>
  <c r="I118" i="6"/>
  <c r="I191" i="6"/>
  <c r="I196" i="6"/>
  <c r="I192" i="6"/>
  <c r="I197" i="6"/>
  <c r="I336" i="6"/>
  <c r="I338" i="6"/>
  <c r="I322" i="6"/>
  <c r="I323" i="6"/>
  <c r="I324" i="6"/>
  <c r="I326" i="6"/>
  <c r="I327" i="6"/>
  <c r="I328" i="6"/>
  <c r="J148" i="6"/>
  <c r="J177" i="6"/>
  <c r="J178" i="6"/>
  <c r="J179" i="6"/>
  <c r="J180" i="6"/>
  <c r="J181" i="6"/>
  <c r="J182" i="6"/>
  <c r="J183" i="6"/>
  <c r="J332" i="6"/>
  <c r="J334" i="6"/>
  <c r="J335" i="6"/>
  <c r="I98" i="6"/>
  <c r="I99" i="6"/>
  <c r="J96" i="6"/>
  <c r="J103" i="6"/>
  <c r="J104" i="6"/>
  <c r="J115" i="6"/>
  <c r="J114" i="6"/>
  <c r="J116" i="6"/>
  <c r="J110" i="6"/>
  <c r="J111" i="6"/>
  <c r="J118" i="6"/>
  <c r="J191" i="6"/>
  <c r="J196" i="6"/>
  <c r="J192" i="6"/>
  <c r="J197" i="6"/>
  <c r="J336" i="6"/>
  <c r="J338" i="6"/>
  <c r="J322" i="6"/>
  <c r="J323" i="6"/>
  <c r="J324" i="6"/>
  <c r="J326" i="6"/>
  <c r="J327" i="6"/>
  <c r="J328" i="6"/>
  <c r="K148" i="6"/>
  <c r="K177" i="6"/>
  <c r="K178" i="6"/>
  <c r="K179" i="6"/>
  <c r="K180" i="6"/>
  <c r="K181" i="6"/>
  <c r="K182" i="6"/>
  <c r="K183" i="6"/>
  <c r="K332" i="6"/>
  <c r="K334" i="6"/>
  <c r="K335" i="6"/>
  <c r="J98" i="6"/>
  <c r="J99" i="6"/>
  <c r="K96" i="6"/>
  <c r="K103" i="6"/>
  <c r="K104" i="6"/>
  <c r="K115" i="6"/>
  <c r="K114" i="6"/>
  <c r="K116" i="6"/>
  <c r="K110" i="6"/>
  <c r="K111" i="6"/>
  <c r="K118" i="6"/>
  <c r="K191" i="6"/>
  <c r="K196" i="6"/>
  <c r="K192" i="6"/>
  <c r="K197" i="6"/>
  <c r="K336" i="6"/>
  <c r="K338" i="6"/>
  <c r="K322" i="6"/>
  <c r="K323" i="6"/>
  <c r="K324" i="6"/>
  <c r="K326" i="6"/>
  <c r="K327" i="6"/>
  <c r="K328" i="6"/>
  <c r="L148" i="6"/>
  <c r="L177" i="6"/>
  <c r="L178" i="6"/>
  <c r="L179" i="6"/>
  <c r="L180" i="6"/>
  <c r="L181" i="6"/>
  <c r="L182" i="6"/>
  <c r="L183" i="6"/>
  <c r="L332" i="6"/>
  <c r="L334" i="6"/>
  <c r="L335" i="6"/>
  <c r="K98" i="6"/>
  <c r="K99" i="6"/>
  <c r="L96" i="6"/>
  <c r="L103" i="6"/>
  <c r="L104" i="6"/>
  <c r="L115" i="6"/>
  <c r="L114" i="6"/>
  <c r="L116" i="6"/>
  <c r="L110" i="6"/>
  <c r="L111" i="6"/>
  <c r="L118" i="6"/>
  <c r="L191" i="6"/>
  <c r="L196" i="6"/>
  <c r="L192" i="6"/>
  <c r="L197" i="6"/>
  <c r="L336" i="6"/>
  <c r="L338" i="6"/>
  <c r="L322" i="6"/>
  <c r="L323" i="6"/>
  <c r="L324" i="6"/>
  <c r="L326" i="6"/>
  <c r="L327" i="6"/>
  <c r="L328" i="6"/>
  <c r="M148" i="6"/>
  <c r="M177" i="6"/>
  <c r="M178" i="6"/>
  <c r="M179" i="6"/>
  <c r="M180" i="6"/>
  <c r="M181" i="6"/>
  <c r="M182" i="6"/>
  <c r="M183" i="6"/>
  <c r="M332" i="6"/>
  <c r="M334" i="6"/>
  <c r="M335" i="6"/>
  <c r="L98" i="6"/>
  <c r="L99" i="6"/>
  <c r="M96" i="6"/>
  <c r="M103" i="6"/>
  <c r="M104" i="6"/>
  <c r="M115" i="6"/>
  <c r="M114" i="6"/>
  <c r="M116" i="6"/>
  <c r="M110" i="6"/>
  <c r="M111" i="6"/>
  <c r="M118" i="6"/>
  <c r="M191" i="6"/>
  <c r="M196" i="6"/>
  <c r="M192" i="6"/>
  <c r="M197" i="6"/>
  <c r="M336" i="6"/>
  <c r="M338" i="6"/>
  <c r="M322" i="6"/>
  <c r="M323" i="6"/>
  <c r="M324" i="6"/>
  <c r="M326" i="6"/>
  <c r="M327" i="6"/>
  <c r="M328" i="6"/>
  <c r="N148" i="6"/>
  <c r="N177" i="6"/>
  <c r="N178" i="6"/>
  <c r="N179" i="6"/>
  <c r="N180" i="6"/>
  <c r="N181" i="6"/>
  <c r="N182" i="6"/>
  <c r="N183" i="6"/>
  <c r="N332" i="6"/>
  <c r="N334" i="6"/>
  <c r="N335" i="6"/>
  <c r="M98" i="6"/>
  <c r="M99" i="6"/>
  <c r="N96" i="6"/>
  <c r="N103" i="6"/>
  <c r="N104" i="6"/>
  <c r="N115" i="6"/>
  <c r="N114" i="6"/>
  <c r="N116" i="6"/>
  <c r="N110" i="6"/>
  <c r="N111" i="6"/>
  <c r="N118" i="6"/>
  <c r="N191" i="6"/>
  <c r="N196" i="6"/>
  <c r="N192" i="6"/>
  <c r="N197" i="6"/>
  <c r="N336" i="6"/>
  <c r="N338" i="6"/>
  <c r="N322" i="6"/>
  <c r="N323" i="6"/>
  <c r="N324" i="6"/>
  <c r="N326" i="6"/>
  <c r="N327" i="6"/>
  <c r="N328" i="6"/>
  <c r="O148" i="6"/>
  <c r="O177" i="6"/>
  <c r="O178" i="6"/>
  <c r="O179" i="6"/>
  <c r="O180" i="6"/>
  <c r="O181" i="6"/>
  <c r="O182" i="6"/>
  <c r="O183" i="6"/>
  <c r="O332" i="6"/>
  <c r="O334" i="6"/>
  <c r="O335" i="6"/>
  <c r="N98" i="6"/>
  <c r="N99" i="6"/>
  <c r="O96" i="6"/>
  <c r="O103" i="6"/>
  <c r="O104" i="6"/>
  <c r="O115" i="6"/>
  <c r="O114" i="6"/>
  <c r="O116" i="6"/>
  <c r="O110" i="6"/>
  <c r="O111" i="6"/>
  <c r="O118" i="6"/>
  <c r="O191" i="6"/>
  <c r="O196" i="6"/>
  <c r="O192" i="6"/>
  <c r="O197" i="6"/>
  <c r="O336" i="6"/>
  <c r="O338" i="6"/>
  <c r="O322" i="6"/>
  <c r="O323" i="6"/>
  <c r="O324" i="6"/>
  <c r="O326" i="6"/>
  <c r="O327" i="6"/>
  <c r="O328" i="6"/>
  <c r="P148" i="6"/>
  <c r="P177" i="6"/>
  <c r="P178" i="6"/>
  <c r="P179" i="6"/>
  <c r="P180" i="6"/>
  <c r="P181" i="6"/>
  <c r="P182" i="6"/>
  <c r="P183" i="6"/>
  <c r="P332" i="6"/>
  <c r="P334" i="6"/>
  <c r="P335" i="6"/>
  <c r="O98" i="6"/>
  <c r="O99" i="6"/>
  <c r="P96" i="6"/>
  <c r="P103" i="6"/>
  <c r="P104" i="6"/>
  <c r="P115" i="6"/>
  <c r="P114" i="6"/>
  <c r="P116" i="6"/>
  <c r="P110" i="6"/>
  <c r="P111" i="6"/>
  <c r="P118" i="6"/>
  <c r="P191" i="6"/>
  <c r="P196" i="6"/>
  <c r="P192" i="6"/>
  <c r="P197" i="6"/>
  <c r="P336" i="6"/>
  <c r="P338" i="6"/>
  <c r="P322" i="6"/>
  <c r="P323" i="6"/>
  <c r="P324" i="6"/>
  <c r="P326" i="6"/>
  <c r="P327" i="6"/>
  <c r="P328" i="6"/>
  <c r="Q148" i="6"/>
  <c r="Q177" i="6"/>
  <c r="Q178" i="6"/>
  <c r="Q179" i="6"/>
  <c r="Q180" i="6"/>
  <c r="Q181" i="6"/>
  <c r="Q182" i="6"/>
  <c r="Q183" i="6"/>
  <c r="Q332" i="6"/>
  <c r="Q334" i="6"/>
  <c r="Q335" i="6"/>
  <c r="P98" i="6"/>
  <c r="P99" i="6"/>
  <c r="Q96" i="6"/>
  <c r="Q103" i="6"/>
  <c r="Q104" i="6"/>
  <c r="Q115" i="6"/>
  <c r="Q114" i="6"/>
  <c r="Q116" i="6"/>
  <c r="Q110" i="6"/>
  <c r="Q111" i="6"/>
  <c r="Q118" i="6"/>
  <c r="Q191" i="6"/>
  <c r="Q196" i="6"/>
  <c r="Q192" i="6"/>
  <c r="Q197" i="6"/>
  <c r="Q336" i="6"/>
  <c r="Q338" i="6"/>
  <c r="Q322" i="6"/>
  <c r="Q323" i="6"/>
  <c r="Q324" i="6"/>
  <c r="Q326" i="6"/>
  <c r="Q327" i="6"/>
  <c r="Q328" i="6"/>
  <c r="R148" i="6"/>
  <c r="R177" i="6"/>
  <c r="R178" i="6"/>
  <c r="R179" i="6"/>
  <c r="R180" i="6"/>
  <c r="R181" i="6"/>
  <c r="R182" i="6"/>
  <c r="R183" i="6"/>
  <c r="R332" i="6"/>
  <c r="R334" i="6"/>
  <c r="R335" i="6"/>
  <c r="Q98" i="6"/>
  <c r="Q99" i="6"/>
  <c r="R96" i="6"/>
  <c r="R103" i="6"/>
  <c r="R104" i="6"/>
  <c r="R115" i="6"/>
  <c r="R114" i="6"/>
  <c r="R116" i="6"/>
  <c r="R110" i="6"/>
  <c r="R111" i="6"/>
  <c r="R118" i="6"/>
  <c r="R191" i="6"/>
  <c r="R196" i="6"/>
  <c r="R192" i="6"/>
  <c r="R197" i="6"/>
  <c r="R336" i="6"/>
  <c r="R338" i="6"/>
  <c r="R322" i="6"/>
  <c r="R323" i="6"/>
  <c r="R324" i="6"/>
  <c r="R326" i="6"/>
  <c r="R327" i="6"/>
  <c r="R328" i="6"/>
  <c r="S148" i="6"/>
  <c r="S177" i="6"/>
  <c r="S178" i="6"/>
  <c r="S179" i="6"/>
  <c r="S180" i="6"/>
  <c r="S181" i="6"/>
  <c r="S182" i="6"/>
  <c r="S183" i="6"/>
  <c r="S332" i="6"/>
  <c r="S334" i="6"/>
  <c r="S335" i="6"/>
  <c r="R98" i="6"/>
  <c r="R99" i="6"/>
  <c r="S96" i="6"/>
  <c r="S103" i="6"/>
  <c r="S104" i="6"/>
  <c r="S115" i="6"/>
  <c r="S114" i="6"/>
  <c r="S116" i="6"/>
  <c r="S110" i="6"/>
  <c r="S111" i="6"/>
  <c r="S118" i="6"/>
  <c r="S191" i="6"/>
  <c r="S196" i="6"/>
  <c r="S192" i="6"/>
  <c r="S197" i="6"/>
  <c r="S336" i="6"/>
  <c r="S338" i="6"/>
  <c r="S322" i="6"/>
  <c r="S323" i="6"/>
  <c r="S324" i="6"/>
  <c r="S326" i="6"/>
  <c r="S327" i="6"/>
  <c r="S328" i="6"/>
  <c r="T148" i="6"/>
  <c r="T177" i="6"/>
  <c r="T178" i="6"/>
  <c r="T179" i="6"/>
  <c r="T180" i="6"/>
  <c r="T181" i="6"/>
  <c r="T182" i="6"/>
  <c r="T183" i="6"/>
  <c r="T332" i="6"/>
  <c r="T334" i="6"/>
  <c r="T335" i="6"/>
  <c r="S98" i="6"/>
  <c r="S99" i="6"/>
  <c r="T96" i="6"/>
  <c r="T103" i="6"/>
  <c r="T104" i="6"/>
  <c r="T115" i="6"/>
  <c r="T114" i="6"/>
  <c r="T116" i="6"/>
  <c r="T110" i="6"/>
  <c r="T111" i="6"/>
  <c r="T118" i="6"/>
  <c r="T191" i="6"/>
  <c r="T196" i="6"/>
  <c r="T192" i="6"/>
  <c r="T197" i="6"/>
  <c r="T336" i="6"/>
  <c r="T338" i="6"/>
  <c r="T322" i="6"/>
  <c r="T323" i="6"/>
  <c r="T324" i="6"/>
  <c r="T326" i="6"/>
  <c r="T327" i="6"/>
  <c r="T328" i="6"/>
  <c r="U148" i="6"/>
  <c r="U177" i="6"/>
  <c r="U178" i="6"/>
  <c r="U179" i="6"/>
  <c r="U180" i="6"/>
  <c r="U181" i="6"/>
  <c r="U182" i="6"/>
  <c r="U183" i="6"/>
  <c r="U332" i="6"/>
  <c r="U334" i="6"/>
  <c r="U335" i="6"/>
  <c r="T98" i="6"/>
  <c r="T99" i="6"/>
  <c r="U96" i="6"/>
  <c r="U103" i="6"/>
  <c r="U104" i="6"/>
  <c r="U115" i="6"/>
  <c r="U114" i="6"/>
  <c r="U116" i="6"/>
  <c r="U110" i="6"/>
  <c r="U111" i="6"/>
  <c r="U118" i="6"/>
  <c r="U191" i="6"/>
  <c r="U196" i="6"/>
  <c r="U192" i="6"/>
  <c r="U197" i="6"/>
  <c r="U336" i="6"/>
  <c r="U338" i="6"/>
  <c r="U322" i="6"/>
  <c r="U323" i="6"/>
  <c r="U324" i="6"/>
  <c r="U326" i="6"/>
  <c r="U327" i="6"/>
  <c r="U328" i="6"/>
  <c r="V148" i="6"/>
  <c r="V177" i="6"/>
  <c r="V178" i="6"/>
  <c r="V179" i="6"/>
  <c r="V180" i="6"/>
  <c r="V181" i="6"/>
  <c r="V182" i="6"/>
  <c r="V183" i="6"/>
  <c r="V332" i="6"/>
  <c r="V334" i="6"/>
  <c r="V335" i="6"/>
  <c r="U98" i="6"/>
  <c r="U99" i="6"/>
  <c r="V96" i="6"/>
  <c r="V103" i="6"/>
  <c r="V104" i="6"/>
  <c r="V115" i="6"/>
  <c r="V114" i="6"/>
  <c r="V116" i="6"/>
  <c r="V110" i="6"/>
  <c r="V111" i="6"/>
  <c r="V118" i="6"/>
  <c r="V191" i="6"/>
  <c r="V196" i="6"/>
  <c r="V192" i="6"/>
  <c r="V197" i="6"/>
  <c r="V336" i="6"/>
  <c r="V338" i="6"/>
  <c r="V322" i="6"/>
  <c r="V323" i="6"/>
  <c r="V324" i="6"/>
  <c r="V326" i="6"/>
  <c r="V327" i="6"/>
  <c r="V328" i="6"/>
  <c r="W148" i="6"/>
  <c r="W177" i="6"/>
  <c r="W178" i="6"/>
  <c r="W179" i="6"/>
  <c r="W180" i="6"/>
  <c r="W181" i="6"/>
  <c r="W182" i="6"/>
  <c r="W183" i="6"/>
  <c r="W332" i="6"/>
  <c r="W334" i="6"/>
  <c r="W335" i="6"/>
  <c r="V98" i="6"/>
  <c r="V99" i="6"/>
  <c r="W96" i="6"/>
  <c r="W103" i="6"/>
  <c r="W104" i="6"/>
  <c r="W115" i="6"/>
  <c r="W114" i="6"/>
  <c r="W116" i="6"/>
  <c r="W110" i="6"/>
  <c r="W111" i="6"/>
  <c r="W118" i="6"/>
  <c r="W191" i="6"/>
  <c r="W196" i="6"/>
  <c r="W192" i="6"/>
  <c r="W197" i="6"/>
  <c r="W336" i="6"/>
  <c r="W338" i="6"/>
  <c r="W322" i="6"/>
  <c r="W323" i="6"/>
  <c r="W324" i="6"/>
  <c r="W326" i="6"/>
  <c r="W327" i="6"/>
  <c r="W328" i="6"/>
  <c r="X148" i="6"/>
  <c r="X177" i="6"/>
  <c r="X178" i="6"/>
  <c r="X179" i="6"/>
  <c r="X180" i="6"/>
  <c r="X181" i="6"/>
  <c r="X182" i="6"/>
  <c r="X183" i="6"/>
  <c r="X332" i="6"/>
  <c r="X334" i="6"/>
  <c r="X335" i="6"/>
  <c r="W98" i="6"/>
  <c r="W99" i="6"/>
  <c r="X96" i="6"/>
  <c r="X103" i="6"/>
  <c r="X104" i="6"/>
  <c r="X115" i="6"/>
  <c r="X114" i="6"/>
  <c r="X116" i="6"/>
  <c r="X110" i="6"/>
  <c r="X111" i="6"/>
  <c r="X118" i="6"/>
  <c r="X191" i="6"/>
  <c r="X196" i="6"/>
  <c r="X192" i="6"/>
  <c r="X197" i="6"/>
  <c r="X336" i="6"/>
  <c r="X338" i="6"/>
  <c r="X322" i="6"/>
  <c r="X323" i="6"/>
  <c r="X324" i="6"/>
  <c r="X326" i="6"/>
  <c r="X327" i="6"/>
  <c r="X328" i="6"/>
  <c r="Y148" i="6"/>
  <c r="Y177" i="6"/>
  <c r="Y178" i="6"/>
  <c r="Y179" i="6"/>
  <c r="Y180" i="6"/>
  <c r="Y181" i="6"/>
  <c r="Y182" i="6"/>
  <c r="Y183" i="6"/>
  <c r="Y332" i="6"/>
  <c r="Y334" i="6"/>
  <c r="Y335" i="6"/>
  <c r="X98" i="6"/>
  <c r="X99" i="6"/>
  <c r="Y96" i="6"/>
  <c r="Y103" i="6"/>
  <c r="Y104" i="6"/>
  <c r="Y115" i="6"/>
  <c r="Y114" i="6"/>
  <c r="Y116" i="6"/>
  <c r="Y110" i="6"/>
  <c r="Y111" i="6"/>
  <c r="Y118" i="6"/>
  <c r="Y191" i="6"/>
  <c r="Y196" i="6"/>
  <c r="Y192" i="6"/>
  <c r="Y197" i="6"/>
  <c r="Y336" i="6"/>
  <c r="Y338" i="6"/>
  <c r="Y322" i="6"/>
  <c r="Y323" i="6"/>
  <c r="Y324" i="6"/>
  <c r="Y326" i="6"/>
  <c r="Y327" i="6"/>
  <c r="Y328" i="6"/>
  <c r="Z148" i="6"/>
  <c r="Z177" i="6"/>
  <c r="Z178" i="6"/>
  <c r="Z179" i="6"/>
  <c r="Z180" i="6"/>
  <c r="Z181" i="6"/>
  <c r="Z182" i="6"/>
  <c r="Z183" i="6"/>
  <c r="Z332" i="6"/>
  <c r="Z334" i="6"/>
  <c r="Z335" i="6"/>
  <c r="Y98" i="6"/>
  <c r="Y99" i="6"/>
  <c r="Z96" i="6"/>
  <c r="Z103" i="6"/>
  <c r="Z104" i="6"/>
  <c r="Z115" i="6"/>
  <c r="Z114" i="6"/>
  <c r="Z116" i="6"/>
  <c r="Z110" i="6"/>
  <c r="Z111" i="6"/>
  <c r="Z118" i="6"/>
  <c r="Z191" i="6"/>
  <c r="Z196" i="6"/>
  <c r="Z192" i="6"/>
  <c r="Z197" i="6"/>
  <c r="Z336" i="6"/>
  <c r="Z338" i="6"/>
  <c r="Z322" i="6"/>
  <c r="Z323" i="6"/>
  <c r="Z324" i="6"/>
  <c r="Z326" i="6"/>
  <c r="Z327" i="6"/>
  <c r="Z328" i="6"/>
  <c r="AA148" i="6"/>
  <c r="AA177" i="6"/>
  <c r="AA178" i="6"/>
  <c r="AA179" i="6"/>
  <c r="AA180" i="6"/>
  <c r="AA181" i="6"/>
  <c r="AA182" i="6"/>
  <c r="AA183" i="6"/>
  <c r="AA332" i="6"/>
  <c r="AA334" i="6"/>
  <c r="AA335" i="6"/>
  <c r="Z98" i="6"/>
  <c r="Z99" i="6"/>
  <c r="AA96" i="6"/>
  <c r="AA103" i="6"/>
  <c r="AA104" i="6"/>
  <c r="AA115" i="6"/>
  <c r="AA114" i="6"/>
  <c r="AA116" i="6"/>
  <c r="AA110" i="6"/>
  <c r="AA111" i="6"/>
  <c r="AA118" i="6"/>
  <c r="AA191" i="6"/>
  <c r="AA196" i="6"/>
  <c r="AA192" i="6"/>
  <c r="AA197" i="6"/>
  <c r="AA336" i="6"/>
  <c r="AA338" i="6"/>
  <c r="AA322" i="6"/>
  <c r="AA323" i="6"/>
  <c r="AA324" i="6"/>
  <c r="AA326" i="6"/>
  <c r="AA327" i="6"/>
  <c r="AA328" i="6"/>
  <c r="AB148" i="6"/>
  <c r="AB177" i="6"/>
  <c r="AB178" i="6"/>
  <c r="AB179" i="6"/>
  <c r="AB180" i="6"/>
  <c r="AB181" i="6"/>
  <c r="AB182" i="6"/>
  <c r="AB183" i="6"/>
  <c r="AB332" i="6"/>
  <c r="AB334" i="6"/>
  <c r="AB335" i="6"/>
  <c r="AA98" i="6"/>
  <c r="AA99" i="6"/>
  <c r="AB96" i="6"/>
  <c r="AB103" i="6"/>
  <c r="AB104" i="6"/>
  <c r="AB115" i="6"/>
  <c r="AB114" i="6"/>
  <c r="AB116" i="6"/>
  <c r="AB110" i="6"/>
  <c r="AB111" i="6"/>
  <c r="AB118" i="6"/>
  <c r="AB191" i="6"/>
  <c r="AB196" i="6"/>
  <c r="AB192" i="6"/>
  <c r="AB197" i="6"/>
  <c r="AB336" i="6"/>
  <c r="AB338" i="6"/>
  <c r="AB322" i="6"/>
  <c r="AB323" i="6"/>
  <c r="AB324" i="6"/>
  <c r="AB326" i="6"/>
  <c r="AB327" i="6"/>
  <c r="AB328" i="6"/>
  <c r="AC148" i="6"/>
  <c r="AC177" i="6"/>
  <c r="AC178" i="6"/>
  <c r="AC179" i="6"/>
  <c r="AC180" i="6"/>
  <c r="AC181" i="6"/>
  <c r="AC182" i="6"/>
  <c r="AC183" i="6"/>
  <c r="AC332" i="6"/>
  <c r="AC334" i="6"/>
  <c r="AC335" i="6"/>
  <c r="AB98" i="6"/>
  <c r="AB99" i="6"/>
  <c r="AC96" i="6"/>
  <c r="AC103" i="6"/>
  <c r="AC104" i="6"/>
  <c r="AC115" i="6"/>
  <c r="AC114" i="6"/>
  <c r="AC116" i="6"/>
  <c r="AC110" i="6"/>
  <c r="AC111" i="6"/>
  <c r="AC118" i="6"/>
  <c r="AC191" i="6"/>
  <c r="AC196" i="6"/>
  <c r="AC192" i="6"/>
  <c r="AC197" i="6"/>
  <c r="AC336" i="6"/>
  <c r="AC338" i="6"/>
  <c r="AC322" i="6"/>
  <c r="AC323" i="6"/>
  <c r="AC324" i="6"/>
  <c r="AC326" i="6"/>
  <c r="AC327" i="6"/>
  <c r="AC328" i="6"/>
  <c r="AD148" i="6"/>
  <c r="AD177" i="6"/>
  <c r="AD178" i="6"/>
  <c r="AD179" i="6"/>
  <c r="AD180" i="6"/>
  <c r="AD181" i="6"/>
  <c r="AD182" i="6"/>
  <c r="AD183" i="6"/>
  <c r="AD332" i="6"/>
  <c r="AD334" i="6"/>
  <c r="AD335" i="6"/>
  <c r="AC98" i="6"/>
  <c r="AC99" i="6"/>
  <c r="AD96" i="6"/>
  <c r="AD103" i="6"/>
  <c r="AD104" i="6"/>
  <c r="AD115" i="6"/>
  <c r="AD114" i="6"/>
  <c r="AD116" i="6"/>
  <c r="AD110" i="6"/>
  <c r="AD111" i="6"/>
  <c r="AD118" i="6"/>
  <c r="AD191" i="6"/>
  <c r="AD196" i="6"/>
  <c r="AD192" i="6"/>
  <c r="AD197" i="6"/>
  <c r="AD336" i="6"/>
  <c r="AD338" i="6"/>
  <c r="AD322" i="6"/>
  <c r="AD323" i="6"/>
  <c r="AD324" i="6"/>
  <c r="AD326" i="6"/>
  <c r="AD327" i="6"/>
  <c r="AD328" i="6"/>
  <c r="AE148" i="6"/>
  <c r="AE177" i="6"/>
  <c r="AE178" i="6"/>
  <c r="AE179" i="6"/>
  <c r="AE180" i="6"/>
  <c r="AE181" i="6"/>
  <c r="AE182" i="6"/>
  <c r="AE183" i="6"/>
  <c r="AE332" i="6"/>
  <c r="AE334" i="6"/>
  <c r="AE335" i="6"/>
  <c r="AD98" i="6"/>
  <c r="AD99" i="6"/>
  <c r="AE96" i="6"/>
  <c r="AE103" i="6"/>
  <c r="AE104" i="6"/>
  <c r="AE115" i="6"/>
  <c r="AE114" i="6"/>
  <c r="AE116" i="6"/>
  <c r="AE110" i="6"/>
  <c r="AE111" i="6"/>
  <c r="AE118" i="6"/>
  <c r="AE191" i="6"/>
  <c r="AE196" i="6"/>
  <c r="AE192" i="6"/>
  <c r="AE197" i="6"/>
  <c r="AE336" i="6"/>
  <c r="AE338" i="6"/>
  <c r="AE322" i="6"/>
  <c r="AE323" i="6"/>
  <c r="AE324" i="6"/>
  <c r="AE326" i="6"/>
  <c r="AE327" i="6"/>
  <c r="AE328" i="6"/>
  <c r="AF148" i="6"/>
  <c r="AF177" i="6"/>
  <c r="AF178" i="6"/>
  <c r="AF179" i="6"/>
  <c r="AF180" i="6"/>
  <c r="AF181" i="6"/>
  <c r="AF182" i="6"/>
  <c r="AF183" i="6"/>
  <c r="AF332" i="6"/>
  <c r="AF334" i="6"/>
  <c r="AF335" i="6"/>
  <c r="AE98" i="6"/>
  <c r="AE99" i="6"/>
  <c r="AF96" i="6"/>
  <c r="AF103" i="6"/>
  <c r="AF104" i="6"/>
  <c r="AF115" i="6"/>
  <c r="AF114" i="6"/>
  <c r="AF116" i="6"/>
  <c r="AF110" i="6"/>
  <c r="AF111" i="6"/>
  <c r="AF118" i="6"/>
  <c r="AF191" i="6"/>
  <c r="AF196" i="6"/>
  <c r="AF192" i="6"/>
  <c r="AF197" i="6"/>
  <c r="AF336" i="6"/>
  <c r="AF338" i="6"/>
  <c r="AF322" i="6"/>
  <c r="AF323" i="6"/>
  <c r="AF324" i="6"/>
  <c r="AF326" i="6"/>
  <c r="AF327" i="6"/>
  <c r="AF328" i="6"/>
  <c r="AG148" i="6"/>
  <c r="AG177" i="6"/>
  <c r="AG178" i="6"/>
  <c r="AG179" i="6"/>
  <c r="AG180" i="6"/>
  <c r="AG181" i="6"/>
  <c r="AG182" i="6"/>
  <c r="AG183" i="6"/>
  <c r="AG332" i="6"/>
  <c r="AG334" i="6"/>
  <c r="AG335" i="6"/>
  <c r="AF98" i="6"/>
  <c r="AF99" i="6"/>
  <c r="AG96" i="6"/>
  <c r="AG103" i="6"/>
  <c r="AG104" i="6"/>
  <c r="AG115" i="6"/>
  <c r="AG114" i="6"/>
  <c r="AG116" i="6"/>
  <c r="AG110" i="6"/>
  <c r="AG111" i="6"/>
  <c r="AG118" i="6"/>
  <c r="AG191" i="6"/>
  <c r="AG196" i="6"/>
  <c r="AG192" i="6"/>
  <c r="AG197" i="6"/>
  <c r="AG336" i="6"/>
  <c r="AG338" i="6"/>
  <c r="AG322" i="6"/>
  <c r="AG323" i="6"/>
  <c r="AG324" i="6"/>
  <c r="AG326" i="6"/>
  <c r="AG327" i="6"/>
  <c r="AG328" i="6"/>
  <c r="AH148" i="6"/>
  <c r="AH177" i="6"/>
  <c r="AH178" i="6"/>
  <c r="AH179" i="6"/>
  <c r="AH180" i="6"/>
  <c r="AH181" i="6"/>
  <c r="AH182" i="6"/>
  <c r="AH183" i="6"/>
  <c r="AH332" i="6"/>
  <c r="AH334" i="6"/>
  <c r="AH335" i="6"/>
  <c r="AG98" i="6"/>
  <c r="AG99" i="6"/>
  <c r="AH96" i="6"/>
  <c r="AH103" i="6"/>
  <c r="AH104" i="6"/>
  <c r="AH115" i="6"/>
  <c r="AH114" i="6"/>
  <c r="AH116" i="6"/>
  <c r="AH110" i="6"/>
  <c r="AH111" i="6"/>
  <c r="AH118" i="6"/>
  <c r="AH191" i="6"/>
  <c r="AH196" i="6"/>
  <c r="AH192" i="6"/>
  <c r="AH197" i="6"/>
  <c r="AH336" i="6"/>
  <c r="AH338" i="6"/>
  <c r="AH322" i="6"/>
  <c r="AH323" i="6"/>
  <c r="AH324" i="6"/>
  <c r="AH326" i="6"/>
  <c r="AH327" i="6"/>
  <c r="AH328" i="6"/>
  <c r="AI148" i="6"/>
  <c r="AI177" i="6"/>
  <c r="AI178" i="6"/>
  <c r="AI179" i="6"/>
  <c r="AI180" i="6"/>
  <c r="AI181" i="6"/>
  <c r="AI182" i="6"/>
  <c r="AI183" i="6"/>
  <c r="AI332" i="6"/>
  <c r="AI334" i="6"/>
  <c r="AI335" i="6"/>
  <c r="AH98" i="6"/>
  <c r="AH99" i="6"/>
  <c r="AI96" i="6"/>
  <c r="AI103" i="6"/>
  <c r="AI104" i="6"/>
  <c r="AI115" i="6"/>
  <c r="AI114" i="6"/>
  <c r="AI116" i="6"/>
  <c r="AI110" i="6"/>
  <c r="AI111" i="6"/>
  <c r="AI118" i="6"/>
  <c r="AI191" i="6"/>
  <c r="AI196" i="6"/>
  <c r="AI192" i="6"/>
  <c r="AI197" i="6"/>
  <c r="AI336" i="6"/>
  <c r="AI338" i="6"/>
  <c r="AI322" i="6"/>
  <c r="AI323" i="6"/>
  <c r="AI324" i="6"/>
  <c r="AI326" i="6"/>
  <c r="AI327" i="6"/>
  <c r="AI328" i="6"/>
  <c r="AJ148" i="6"/>
  <c r="AJ177" i="6"/>
  <c r="AJ178" i="6"/>
  <c r="AJ179" i="6"/>
  <c r="AJ180" i="6"/>
  <c r="AJ181" i="6"/>
  <c r="AJ182" i="6"/>
  <c r="AJ183" i="6"/>
  <c r="AJ332" i="6"/>
  <c r="AJ334" i="6"/>
  <c r="AJ335" i="6"/>
  <c r="AI98" i="6"/>
  <c r="AI99" i="6"/>
  <c r="AJ96" i="6"/>
  <c r="AJ103" i="6"/>
  <c r="AJ104" i="6"/>
  <c r="AJ115" i="6"/>
  <c r="AJ114" i="6"/>
  <c r="AJ116" i="6"/>
  <c r="AJ110" i="6"/>
  <c r="AJ111" i="6"/>
  <c r="AJ118" i="6"/>
  <c r="AJ191" i="6"/>
  <c r="AJ196" i="6"/>
  <c r="AJ192" i="6"/>
  <c r="AJ197" i="6"/>
  <c r="AJ336" i="6"/>
  <c r="AJ338" i="6"/>
  <c r="AJ322" i="6"/>
  <c r="AJ323" i="6"/>
  <c r="AJ324" i="6"/>
  <c r="AJ326" i="6"/>
  <c r="AJ327" i="6"/>
  <c r="AJ328" i="6"/>
  <c r="AJ455" i="6"/>
  <c r="AJ48" i="42"/>
  <c r="E447" i="43"/>
  <c r="E184" i="43"/>
  <c r="E449" i="43"/>
  <c r="E105" i="43"/>
  <c r="E120" i="43"/>
  <c r="E452" i="43"/>
  <c r="E316" i="43"/>
  <c r="E454" i="43"/>
  <c r="E456" i="43"/>
  <c r="E57" i="43"/>
  <c r="E318" i="43"/>
  <c r="F316" i="43"/>
  <c r="F454" i="43"/>
  <c r="F455" i="43"/>
  <c r="F447" i="43"/>
  <c r="F184" i="43"/>
  <c r="F449" i="43"/>
  <c r="F105" i="43"/>
  <c r="F120" i="43"/>
  <c r="F452" i="43"/>
  <c r="F456" i="43"/>
  <c r="F57" i="43"/>
  <c r="F318" i="43"/>
  <c r="G316" i="43"/>
  <c r="G454" i="43"/>
  <c r="G455" i="43"/>
  <c r="G447" i="43"/>
  <c r="G184" i="43"/>
  <c r="G449" i="43"/>
  <c r="G105" i="43"/>
  <c r="G120" i="43"/>
  <c r="G452" i="43"/>
  <c r="G456" i="43"/>
  <c r="G57" i="43"/>
  <c r="G318" i="43"/>
  <c r="H316" i="43"/>
  <c r="H454" i="43"/>
  <c r="H455" i="43"/>
  <c r="H447" i="43"/>
  <c r="H184" i="43"/>
  <c r="H449" i="43"/>
  <c r="H105" i="43"/>
  <c r="H120" i="43"/>
  <c r="H452" i="43"/>
  <c r="H456" i="43"/>
  <c r="H57" i="43"/>
  <c r="H318" i="43"/>
  <c r="I316" i="43"/>
  <c r="I454" i="43"/>
  <c r="I455" i="43"/>
  <c r="I447" i="43"/>
  <c r="I184" i="43"/>
  <c r="I449" i="43"/>
  <c r="I105" i="43"/>
  <c r="I120" i="43"/>
  <c r="I452" i="43"/>
  <c r="I456" i="43"/>
  <c r="I57" i="43"/>
  <c r="I318" i="43"/>
  <c r="J316" i="43"/>
  <c r="J454" i="43"/>
  <c r="J455" i="43"/>
  <c r="J447" i="43"/>
  <c r="J184" i="43"/>
  <c r="J449" i="43"/>
  <c r="J105" i="43"/>
  <c r="J120" i="43"/>
  <c r="J452" i="43"/>
  <c r="J456" i="43"/>
  <c r="J57" i="43"/>
  <c r="J318" i="43"/>
  <c r="K316" i="43"/>
  <c r="K454" i="43"/>
  <c r="K455" i="43"/>
  <c r="K447" i="43"/>
  <c r="K184" i="43"/>
  <c r="K449" i="43"/>
  <c r="K105" i="43"/>
  <c r="K120" i="43"/>
  <c r="K452" i="43"/>
  <c r="K456" i="43"/>
  <c r="K57" i="43"/>
  <c r="K318" i="43"/>
  <c r="L316" i="43"/>
  <c r="L454" i="43"/>
  <c r="L455" i="43"/>
  <c r="L447" i="43"/>
  <c r="L184" i="43"/>
  <c r="L449" i="43"/>
  <c r="L105" i="43"/>
  <c r="L120" i="43"/>
  <c r="L452" i="43"/>
  <c r="L456" i="43"/>
  <c r="L57" i="43"/>
  <c r="L318" i="43"/>
  <c r="M316" i="43"/>
  <c r="M454" i="43"/>
  <c r="M455" i="43"/>
  <c r="M447" i="43"/>
  <c r="M184" i="43"/>
  <c r="M449" i="43"/>
  <c r="M105" i="43"/>
  <c r="M120" i="43"/>
  <c r="M452" i="43"/>
  <c r="M456" i="43"/>
  <c r="M57" i="43"/>
  <c r="M318" i="43"/>
  <c r="N316" i="43"/>
  <c r="N454" i="43"/>
  <c r="N455" i="43"/>
  <c r="N447" i="43"/>
  <c r="N184" i="43"/>
  <c r="N449" i="43"/>
  <c r="N105" i="43"/>
  <c r="N120" i="43"/>
  <c r="N452" i="43"/>
  <c r="N456" i="43"/>
  <c r="N57" i="43"/>
  <c r="N318" i="43"/>
  <c r="O316" i="43"/>
  <c r="O454" i="43"/>
  <c r="O455" i="43"/>
  <c r="O447" i="43"/>
  <c r="O184" i="43"/>
  <c r="O449" i="43"/>
  <c r="O105" i="43"/>
  <c r="O120" i="43"/>
  <c r="O452" i="43"/>
  <c r="O456" i="43"/>
  <c r="O57" i="43"/>
  <c r="O318" i="43"/>
  <c r="P316" i="43"/>
  <c r="P454" i="43"/>
  <c r="P455" i="43"/>
  <c r="P447" i="43"/>
  <c r="P184" i="43"/>
  <c r="P449" i="43"/>
  <c r="P105" i="43"/>
  <c r="P120" i="43"/>
  <c r="P452" i="43"/>
  <c r="P456" i="43"/>
  <c r="P57" i="43"/>
  <c r="P318" i="43"/>
  <c r="Q316" i="43"/>
  <c r="Q454" i="43"/>
  <c r="Q455" i="43"/>
  <c r="Q447" i="43"/>
  <c r="Q184" i="43"/>
  <c r="Q449" i="43"/>
  <c r="Q105" i="43"/>
  <c r="Q120" i="43"/>
  <c r="Q452" i="43"/>
  <c r="Q456" i="43"/>
  <c r="Q57" i="43"/>
  <c r="Q318" i="43"/>
  <c r="R316" i="43"/>
  <c r="R454" i="43"/>
  <c r="R455" i="43"/>
  <c r="R447" i="43"/>
  <c r="R184" i="43"/>
  <c r="R449" i="43"/>
  <c r="R105" i="43"/>
  <c r="R120" i="43"/>
  <c r="R452" i="43"/>
  <c r="R456" i="43"/>
  <c r="R57" i="43"/>
  <c r="R318" i="43"/>
  <c r="S316" i="43"/>
  <c r="S454" i="43"/>
  <c r="S455" i="43"/>
  <c r="S447" i="43"/>
  <c r="S184" i="43"/>
  <c r="S449" i="43"/>
  <c r="S105" i="43"/>
  <c r="S120" i="43"/>
  <c r="S452" i="43"/>
  <c r="S456" i="43"/>
  <c r="S57" i="43"/>
  <c r="S318" i="43"/>
  <c r="T316" i="43"/>
  <c r="T454" i="43"/>
  <c r="T455" i="43"/>
  <c r="T447" i="43"/>
  <c r="T184" i="43"/>
  <c r="T449" i="43"/>
  <c r="T105" i="43"/>
  <c r="T120" i="43"/>
  <c r="T452" i="43"/>
  <c r="T456" i="43"/>
  <c r="T57" i="43"/>
  <c r="T318" i="43"/>
  <c r="U316" i="43"/>
  <c r="U454" i="43"/>
  <c r="U455" i="43"/>
  <c r="U447" i="43"/>
  <c r="U184" i="43"/>
  <c r="U449" i="43"/>
  <c r="U105" i="43"/>
  <c r="U120" i="43"/>
  <c r="U452" i="43"/>
  <c r="U456" i="43"/>
  <c r="U57" i="43"/>
  <c r="U318" i="43"/>
  <c r="V316" i="43"/>
  <c r="V454" i="43"/>
  <c r="V455" i="43"/>
  <c r="V447" i="43"/>
  <c r="V184" i="43"/>
  <c r="V449" i="43"/>
  <c r="V105" i="43"/>
  <c r="V120" i="43"/>
  <c r="V452" i="43"/>
  <c r="V456" i="43"/>
  <c r="V57" i="43"/>
  <c r="V318" i="43"/>
  <c r="W316" i="43"/>
  <c r="W454" i="43"/>
  <c r="W455" i="43"/>
  <c r="W447" i="43"/>
  <c r="W184" i="43"/>
  <c r="W449" i="43"/>
  <c r="W105" i="43"/>
  <c r="W120" i="43"/>
  <c r="W452" i="43"/>
  <c r="W456" i="43"/>
  <c r="W57" i="43"/>
  <c r="W318" i="43"/>
  <c r="X316" i="43"/>
  <c r="X454" i="43"/>
  <c r="X455" i="43"/>
  <c r="X447" i="43"/>
  <c r="X184" i="43"/>
  <c r="X449" i="43"/>
  <c r="X105" i="43"/>
  <c r="X120" i="43"/>
  <c r="X452" i="43"/>
  <c r="X456" i="43"/>
  <c r="X57" i="43"/>
  <c r="X318" i="43"/>
  <c r="Y316" i="43"/>
  <c r="Y454" i="43"/>
  <c r="Y455" i="43"/>
  <c r="Y447" i="43"/>
  <c r="Y184" i="43"/>
  <c r="Y449" i="43"/>
  <c r="Y105" i="43"/>
  <c r="Y120" i="43"/>
  <c r="Y452" i="43"/>
  <c r="Y456" i="43"/>
  <c r="Y57" i="43"/>
  <c r="Y318" i="43"/>
  <c r="Z316" i="43"/>
  <c r="Z454" i="43"/>
  <c r="Z455" i="43"/>
  <c r="Z447" i="43"/>
  <c r="Z184" i="43"/>
  <c r="Z449" i="43"/>
  <c r="Z105" i="43"/>
  <c r="Z120" i="43"/>
  <c r="Z452" i="43"/>
  <c r="Z456" i="43"/>
  <c r="Z57" i="43"/>
  <c r="Z318" i="43"/>
  <c r="AA316" i="43"/>
  <c r="AA454" i="43"/>
  <c r="AA455" i="43"/>
  <c r="AA447" i="43"/>
  <c r="AA184" i="43"/>
  <c r="AA449" i="43"/>
  <c r="AA105" i="43"/>
  <c r="AA120" i="43"/>
  <c r="AA452" i="43"/>
  <c r="AA456" i="43"/>
  <c r="AA57" i="43"/>
  <c r="AA318" i="43"/>
  <c r="AB316" i="43"/>
  <c r="AB454" i="43"/>
  <c r="AB455" i="43"/>
  <c r="AB447" i="43"/>
  <c r="AB184" i="43"/>
  <c r="AB449" i="43"/>
  <c r="AB105" i="43"/>
  <c r="AB120" i="43"/>
  <c r="AB452" i="43"/>
  <c r="AB456" i="43"/>
  <c r="AB57" i="43"/>
  <c r="AB318" i="43"/>
  <c r="AC316" i="43"/>
  <c r="AC454" i="43"/>
  <c r="AC455" i="43"/>
  <c r="AC447" i="43"/>
  <c r="AC184" i="43"/>
  <c r="AC449" i="43"/>
  <c r="AC105" i="43"/>
  <c r="AC120" i="43"/>
  <c r="AC452" i="43"/>
  <c r="AC456" i="43"/>
  <c r="AC57" i="43"/>
  <c r="AC318" i="43"/>
  <c r="AD316" i="43"/>
  <c r="AD454" i="43"/>
  <c r="AD455" i="43"/>
  <c r="AD447" i="43"/>
  <c r="AD184" i="43"/>
  <c r="AD449" i="43"/>
  <c r="AD105" i="43"/>
  <c r="AD120" i="43"/>
  <c r="AD452" i="43"/>
  <c r="AD456" i="43"/>
  <c r="AD57" i="43"/>
  <c r="AD318" i="43"/>
  <c r="AE316" i="43"/>
  <c r="AE454" i="43"/>
  <c r="AE455" i="43"/>
  <c r="AE447" i="43"/>
  <c r="AE184" i="43"/>
  <c r="AE449" i="43"/>
  <c r="AE105" i="43"/>
  <c r="AE120" i="43"/>
  <c r="AE452" i="43"/>
  <c r="AE456" i="43"/>
  <c r="AE57" i="43"/>
  <c r="AE318" i="43"/>
  <c r="AF316" i="43"/>
  <c r="AF454" i="43"/>
  <c r="AF455" i="43"/>
  <c r="AF447" i="43"/>
  <c r="AF184" i="43"/>
  <c r="AF449" i="43"/>
  <c r="AF105" i="43"/>
  <c r="AF120" i="43"/>
  <c r="AF452" i="43"/>
  <c r="AF456" i="43"/>
  <c r="AF57" i="43"/>
  <c r="AF318" i="43"/>
  <c r="AG316" i="43"/>
  <c r="AG454" i="43"/>
  <c r="AG455" i="43"/>
  <c r="AG447" i="43"/>
  <c r="AG184" i="43"/>
  <c r="AG449" i="43"/>
  <c r="AG105" i="43"/>
  <c r="AG120" i="43"/>
  <c r="AG452" i="43"/>
  <c r="AG456" i="43"/>
  <c r="AG57" i="43"/>
  <c r="AG318" i="43"/>
  <c r="AH316" i="43"/>
  <c r="AH454" i="43"/>
  <c r="AH455" i="43"/>
  <c r="AH447" i="43"/>
  <c r="AH184" i="43"/>
  <c r="AH449" i="43"/>
  <c r="AH105" i="43"/>
  <c r="AH120" i="43"/>
  <c r="AH452" i="43"/>
  <c r="AH456" i="43"/>
  <c r="AH57" i="43"/>
  <c r="AH318" i="43"/>
  <c r="AI316" i="43"/>
  <c r="AI454" i="43"/>
  <c r="AI455" i="43"/>
  <c r="AI447" i="43"/>
  <c r="AI184" i="43"/>
  <c r="AI449" i="43"/>
  <c r="AI105" i="43"/>
  <c r="AI120" i="43"/>
  <c r="AI452" i="43"/>
  <c r="AI456" i="43"/>
  <c r="AI57" i="43"/>
  <c r="AI318" i="43"/>
  <c r="AJ316" i="43"/>
  <c r="AJ454" i="43"/>
  <c r="AJ455" i="43"/>
  <c r="AJ447" i="43"/>
  <c r="AJ184" i="43"/>
  <c r="AJ449" i="43"/>
  <c r="AJ105" i="43"/>
  <c r="AJ120" i="43"/>
  <c r="AJ452" i="43"/>
  <c r="AJ456" i="43"/>
  <c r="AI112" i="15"/>
  <c r="AI117" i="15"/>
  <c r="E447" i="6"/>
  <c r="E184" i="6"/>
  <c r="E449" i="6"/>
  <c r="E105" i="6"/>
  <c r="E120" i="6"/>
  <c r="E452" i="6"/>
  <c r="F455" i="6"/>
  <c r="F447" i="6"/>
  <c r="F184" i="6"/>
  <c r="F449" i="6"/>
  <c r="F105" i="6"/>
  <c r="F120" i="6"/>
  <c r="F452" i="6"/>
  <c r="G455" i="6"/>
  <c r="G447" i="6"/>
  <c r="G184" i="6"/>
  <c r="G449" i="6"/>
  <c r="G105" i="6"/>
  <c r="G120" i="6"/>
  <c r="G452" i="6"/>
  <c r="H455" i="6"/>
  <c r="H447" i="6"/>
  <c r="H184" i="6"/>
  <c r="H449" i="6"/>
  <c r="H105" i="6"/>
  <c r="H120" i="6"/>
  <c r="H452" i="6"/>
  <c r="I455" i="6"/>
  <c r="I447" i="6"/>
  <c r="I184" i="6"/>
  <c r="I449" i="6"/>
  <c r="I105" i="6"/>
  <c r="I120" i="6"/>
  <c r="I452" i="6"/>
  <c r="J455" i="6"/>
  <c r="J447" i="6"/>
  <c r="J184" i="6"/>
  <c r="J449" i="6"/>
  <c r="J105" i="6"/>
  <c r="J120" i="6"/>
  <c r="J452" i="6"/>
  <c r="K455" i="6"/>
  <c r="K447" i="6"/>
  <c r="K184" i="6"/>
  <c r="K449" i="6"/>
  <c r="K105" i="6"/>
  <c r="K120" i="6"/>
  <c r="K452" i="6"/>
  <c r="L455" i="6"/>
  <c r="L447" i="6"/>
  <c r="L184" i="6"/>
  <c r="L449" i="6"/>
  <c r="L105" i="6"/>
  <c r="L120" i="6"/>
  <c r="L452" i="6"/>
  <c r="M455" i="6"/>
  <c r="M447" i="6"/>
  <c r="M184" i="6"/>
  <c r="M449" i="6"/>
  <c r="M105" i="6"/>
  <c r="M120" i="6"/>
  <c r="M452" i="6"/>
  <c r="N455" i="6"/>
  <c r="N447" i="6"/>
  <c r="N184" i="6"/>
  <c r="N449" i="6"/>
  <c r="N105" i="6"/>
  <c r="N120" i="6"/>
  <c r="N452" i="6"/>
  <c r="O455" i="6"/>
  <c r="O447" i="6"/>
  <c r="O184" i="6"/>
  <c r="O449" i="6"/>
  <c r="O105" i="6"/>
  <c r="O120" i="6"/>
  <c r="O452" i="6"/>
  <c r="P455" i="6"/>
  <c r="P447" i="6"/>
  <c r="P184" i="6"/>
  <c r="P449" i="6"/>
  <c r="P105" i="6"/>
  <c r="P120" i="6"/>
  <c r="P452" i="6"/>
  <c r="Q455" i="6"/>
  <c r="Q447" i="6"/>
  <c r="Q184" i="6"/>
  <c r="Q449" i="6"/>
  <c r="Q105" i="6"/>
  <c r="Q120" i="6"/>
  <c r="Q452" i="6"/>
  <c r="R455" i="6"/>
  <c r="R447" i="6"/>
  <c r="R184" i="6"/>
  <c r="R449" i="6"/>
  <c r="R105" i="6"/>
  <c r="R120" i="6"/>
  <c r="R452" i="6"/>
  <c r="S455" i="6"/>
  <c r="S447" i="6"/>
  <c r="S184" i="6"/>
  <c r="S449" i="6"/>
  <c r="S105" i="6"/>
  <c r="S120" i="6"/>
  <c r="S452" i="6"/>
  <c r="T455" i="6"/>
  <c r="T447" i="6"/>
  <c r="T184" i="6"/>
  <c r="T449" i="6"/>
  <c r="T105" i="6"/>
  <c r="T120" i="6"/>
  <c r="T452" i="6"/>
  <c r="U455" i="6"/>
  <c r="U447" i="6"/>
  <c r="U184" i="6"/>
  <c r="U449" i="6"/>
  <c r="U105" i="6"/>
  <c r="U120" i="6"/>
  <c r="U452" i="6"/>
  <c r="V455" i="6"/>
  <c r="V447" i="6"/>
  <c r="V184" i="6"/>
  <c r="V449" i="6"/>
  <c r="V105" i="6"/>
  <c r="V120" i="6"/>
  <c r="V452" i="6"/>
  <c r="W455" i="6"/>
  <c r="W447" i="6"/>
  <c r="W184" i="6"/>
  <c r="W449" i="6"/>
  <c r="W105" i="6"/>
  <c r="W120" i="6"/>
  <c r="W452" i="6"/>
  <c r="X455" i="6"/>
  <c r="X447" i="6"/>
  <c r="X184" i="6"/>
  <c r="X449" i="6"/>
  <c r="X105" i="6"/>
  <c r="X120" i="6"/>
  <c r="X452" i="6"/>
  <c r="Y455" i="6"/>
  <c r="Y447" i="6"/>
  <c r="Y184" i="6"/>
  <c r="Y449" i="6"/>
  <c r="Y105" i="6"/>
  <c r="Y120" i="6"/>
  <c r="Y452" i="6"/>
  <c r="Z455" i="6"/>
  <c r="Z447" i="6"/>
  <c r="Z184" i="6"/>
  <c r="Z449" i="6"/>
  <c r="Z105" i="6"/>
  <c r="Z120" i="6"/>
  <c r="Z452" i="6"/>
  <c r="AA455" i="6"/>
  <c r="AA447" i="6"/>
  <c r="AA184" i="6"/>
  <c r="AA449" i="6"/>
  <c r="AA105" i="6"/>
  <c r="AA120" i="6"/>
  <c r="AA452" i="6"/>
  <c r="AB455" i="6"/>
  <c r="AB447" i="6"/>
  <c r="AB184" i="6"/>
  <c r="AB449" i="6"/>
  <c r="AB105" i="6"/>
  <c r="AB120" i="6"/>
  <c r="AB452" i="6"/>
  <c r="AC455" i="6"/>
  <c r="AC447" i="6"/>
  <c r="AC184" i="6"/>
  <c r="AC449" i="6"/>
  <c r="AC105" i="6"/>
  <c r="AC120" i="6"/>
  <c r="AC452" i="6"/>
  <c r="AD455" i="6"/>
  <c r="AD447" i="6"/>
  <c r="AD184" i="6"/>
  <c r="AD449" i="6"/>
  <c r="AD105" i="6"/>
  <c r="AD120" i="6"/>
  <c r="AD452" i="6"/>
  <c r="AE455" i="6"/>
  <c r="AE447" i="6"/>
  <c r="AE184" i="6"/>
  <c r="AE449" i="6"/>
  <c r="AE105" i="6"/>
  <c r="AE120" i="6"/>
  <c r="AE452" i="6"/>
  <c r="AF455" i="6"/>
  <c r="AF447" i="6"/>
  <c r="AF184" i="6"/>
  <c r="AF449" i="6"/>
  <c r="AF105" i="6"/>
  <c r="AF120" i="6"/>
  <c r="AF452" i="6"/>
  <c r="AG455" i="6"/>
  <c r="AG447" i="6"/>
  <c r="AG184" i="6"/>
  <c r="AG449" i="6"/>
  <c r="AG105" i="6"/>
  <c r="AG120" i="6"/>
  <c r="AG452" i="6"/>
  <c r="AH455" i="6"/>
  <c r="AH447" i="6"/>
  <c r="AH184" i="6"/>
  <c r="AH449" i="6"/>
  <c r="AH105" i="6"/>
  <c r="AH120" i="6"/>
  <c r="AH452" i="6"/>
  <c r="AI455" i="6"/>
  <c r="AI447" i="6"/>
  <c r="AI184" i="6"/>
  <c r="AI449" i="6"/>
  <c r="AI105" i="6"/>
  <c r="AI120" i="6"/>
  <c r="AI452" i="6"/>
  <c r="AJ447" i="6"/>
  <c r="AJ184" i="6"/>
  <c r="AJ449" i="6"/>
  <c r="AJ105" i="6"/>
  <c r="AJ120" i="6"/>
  <c r="AJ452" i="6"/>
  <c r="AI48" i="42"/>
  <c r="AH112" i="15"/>
  <c r="AH117" i="15"/>
  <c r="AH48" i="42"/>
  <c r="AG112" i="15"/>
  <c r="AG117" i="15"/>
  <c r="AF112" i="15"/>
  <c r="AF117" i="15"/>
  <c r="AG48" i="42"/>
  <c r="AE112" i="15"/>
  <c r="AE117" i="15"/>
  <c r="AF48" i="42"/>
  <c r="AD112" i="15"/>
  <c r="AD117" i="15"/>
  <c r="AE48" i="42"/>
  <c r="AD48" i="42"/>
  <c r="AC112" i="15"/>
  <c r="AC117" i="15"/>
  <c r="AC48" i="42"/>
  <c r="AB112" i="15"/>
  <c r="AB117" i="15"/>
  <c r="F48" i="42"/>
  <c r="G48" i="42"/>
  <c r="H48" i="42"/>
  <c r="I48" i="42"/>
  <c r="J48" i="42"/>
  <c r="K48" i="42"/>
  <c r="L48" i="42"/>
  <c r="M48" i="42"/>
  <c r="N48" i="42"/>
  <c r="O48" i="42"/>
  <c r="P48" i="42"/>
  <c r="Q48" i="42"/>
  <c r="R48" i="42"/>
  <c r="S48" i="42"/>
  <c r="T48" i="42"/>
  <c r="U48" i="42"/>
  <c r="V48" i="42"/>
  <c r="W48" i="42"/>
  <c r="X48" i="42"/>
  <c r="Y48" i="42"/>
  <c r="Z48" i="42"/>
  <c r="AA48" i="42"/>
  <c r="AB48" i="42"/>
  <c r="D456" i="43"/>
  <c r="AA112" i="15"/>
  <c r="AA117" i="15"/>
  <c r="Z112" i="15"/>
  <c r="Z117" i="15"/>
  <c r="D48" i="42"/>
  <c r="D455" i="43"/>
  <c r="D455" i="6"/>
  <c r="Y112" i="15"/>
  <c r="Y117" i="15"/>
  <c r="X112" i="15"/>
  <c r="X117" i="15"/>
  <c r="W112" i="15"/>
  <c r="W117" i="15"/>
  <c r="E521" i="43"/>
  <c r="E459" i="43"/>
  <c r="E461" i="43"/>
  <c r="E465" i="43"/>
  <c r="E466" i="43"/>
  <c r="E467" i="43"/>
  <c r="E522" i="43"/>
  <c r="E491" i="43"/>
  <c r="E523" i="43"/>
  <c r="E525" i="43"/>
  <c r="E528" i="43"/>
  <c r="E529" i="43"/>
  <c r="E546" i="43"/>
  <c r="F521" i="43"/>
  <c r="F459" i="43"/>
  <c r="F461" i="43"/>
  <c r="F465" i="43"/>
  <c r="F466" i="43"/>
  <c r="F467" i="43"/>
  <c r="F522" i="43"/>
  <c r="F491" i="43"/>
  <c r="F523" i="43"/>
  <c r="F525" i="43"/>
  <c r="G521" i="43"/>
  <c r="G459" i="43"/>
  <c r="G461" i="43"/>
  <c r="G465" i="43"/>
  <c r="G466" i="43"/>
  <c r="G467" i="43"/>
  <c r="G522" i="43"/>
  <c r="G491" i="43"/>
  <c r="G523" i="43"/>
  <c r="G525" i="43"/>
  <c r="H521" i="43"/>
  <c r="H459" i="43"/>
  <c r="H461" i="43"/>
  <c r="H465" i="43"/>
  <c r="H466" i="43"/>
  <c r="H467" i="43"/>
  <c r="H522" i="43"/>
  <c r="H491" i="43"/>
  <c r="H523" i="43"/>
  <c r="H525" i="43"/>
  <c r="I521" i="43"/>
  <c r="I459" i="43"/>
  <c r="I461" i="43"/>
  <c r="I465" i="43"/>
  <c r="I466" i="43"/>
  <c r="I467" i="43"/>
  <c r="I522" i="43"/>
  <c r="I491" i="43"/>
  <c r="I523" i="43"/>
  <c r="I525" i="43"/>
  <c r="J521" i="43"/>
  <c r="J459" i="43"/>
  <c r="J461" i="43"/>
  <c r="J465" i="43"/>
  <c r="J466" i="43"/>
  <c r="J467" i="43"/>
  <c r="J522" i="43"/>
  <c r="J491" i="43"/>
  <c r="J523" i="43"/>
  <c r="J525" i="43"/>
  <c r="K521" i="43"/>
  <c r="K459" i="43"/>
  <c r="K461" i="43"/>
  <c r="K465" i="43"/>
  <c r="K466" i="43"/>
  <c r="K467" i="43"/>
  <c r="K522" i="43"/>
  <c r="K491" i="43"/>
  <c r="K523" i="43"/>
  <c r="K525" i="43"/>
  <c r="L521" i="43"/>
  <c r="L459" i="43"/>
  <c r="L461" i="43"/>
  <c r="L465" i="43"/>
  <c r="L466" i="43"/>
  <c r="L467" i="43"/>
  <c r="L522" i="43"/>
  <c r="L491" i="43"/>
  <c r="L523" i="43"/>
  <c r="L525" i="43"/>
  <c r="M521" i="43"/>
  <c r="M459" i="43"/>
  <c r="M461" i="43"/>
  <c r="M465" i="43"/>
  <c r="M466" i="43"/>
  <c r="M467" i="43"/>
  <c r="M522" i="43"/>
  <c r="M491" i="43"/>
  <c r="M523" i="43"/>
  <c r="M525" i="43"/>
  <c r="N521" i="43"/>
  <c r="N459" i="43"/>
  <c r="N461" i="43"/>
  <c r="N465" i="43"/>
  <c r="N466" i="43"/>
  <c r="N467" i="43"/>
  <c r="N522" i="43"/>
  <c r="N491" i="43"/>
  <c r="N523" i="43"/>
  <c r="N525" i="43"/>
  <c r="O521" i="43"/>
  <c r="O459" i="43"/>
  <c r="O461" i="43"/>
  <c r="O465" i="43"/>
  <c r="O466" i="43"/>
  <c r="O467" i="43"/>
  <c r="O522" i="43"/>
  <c r="O491" i="43"/>
  <c r="O523" i="43"/>
  <c r="O525" i="43"/>
  <c r="P521" i="43"/>
  <c r="P459" i="43"/>
  <c r="P461" i="43"/>
  <c r="P465" i="43"/>
  <c r="P466" i="43"/>
  <c r="P467" i="43"/>
  <c r="P522" i="43"/>
  <c r="P491" i="43"/>
  <c r="P523" i="43"/>
  <c r="P525" i="43"/>
  <c r="Q521" i="43"/>
  <c r="Q459" i="43"/>
  <c r="Q461" i="43"/>
  <c r="Q465" i="43"/>
  <c r="Q466" i="43"/>
  <c r="Q467" i="43"/>
  <c r="Q522" i="43"/>
  <c r="Q491" i="43"/>
  <c r="Q523" i="43"/>
  <c r="Q525" i="43"/>
  <c r="R521" i="43"/>
  <c r="R459" i="43"/>
  <c r="R461" i="43"/>
  <c r="R465" i="43"/>
  <c r="R466" i="43"/>
  <c r="R467" i="43"/>
  <c r="R522" i="43"/>
  <c r="R491" i="43"/>
  <c r="R523" i="43"/>
  <c r="R525" i="43"/>
  <c r="S521" i="43"/>
  <c r="S459" i="43"/>
  <c r="S461" i="43"/>
  <c r="S465" i="43"/>
  <c r="S466" i="43"/>
  <c r="S467" i="43"/>
  <c r="S522" i="43"/>
  <c r="S491" i="43"/>
  <c r="S523" i="43"/>
  <c r="S525" i="43"/>
  <c r="T521" i="43"/>
  <c r="T459" i="43"/>
  <c r="T461" i="43"/>
  <c r="T465" i="43"/>
  <c r="T466" i="43"/>
  <c r="T467" i="43"/>
  <c r="T522" i="43"/>
  <c r="T491" i="43"/>
  <c r="T523" i="43"/>
  <c r="T525" i="43"/>
  <c r="U521" i="43"/>
  <c r="U459" i="43"/>
  <c r="U461" i="43"/>
  <c r="U465" i="43"/>
  <c r="U466" i="43"/>
  <c r="U467" i="43"/>
  <c r="U522" i="43"/>
  <c r="U491" i="43"/>
  <c r="U523" i="43"/>
  <c r="U525" i="43"/>
  <c r="V521" i="43"/>
  <c r="V459" i="43"/>
  <c r="V461" i="43"/>
  <c r="V465" i="43"/>
  <c r="V466" i="43"/>
  <c r="V467" i="43"/>
  <c r="V522" i="43"/>
  <c r="V491" i="43"/>
  <c r="V523" i="43"/>
  <c r="V525" i="43"/>
  <c r="W521" i="43"/>
  <c r="W459" i="43"/>
  <c r="W461" i="43"/>
  <c r="W465" i="43"/>
  <c r="W466" i="43"/>
  <c r="W467" i="43"/>
  <c r="W522" i="43"/>
  <c r="W491" i="43"/>
  <c r="W523" i="43"/>
  <c r="W525" i="43"/>
  <c r="X521" i="43"/>
  <c r="X459" i="43"/>
  <c r="X461" i="43"/>
  <c r="X465" i="43"/>
  <c r="X466" i="43"/>
  <c r="X467" i="43"/>
  <c r="X522" i="43"/>
  <c r="X491" i="43"/>
  <c r="X523" i="43"/>
  <c r="X525" i="43"/>
  <c r="Y521" i="43"/>
  <c r="Y459" i="43"/>
  <c r="Y461" i="43"/>
  <c r="Y465" i="43"/>
  <c r="Y466" i="43"/>
  <c r="Y467" i="43"/>
  <c r="Y522" i="43"/>
  <c r="Y491" i="43"/>
  <c r="Y523" i="43"/>
  <c r="Y525" i="43"/>
  <c r="Z521" i="43"/>
  <c r="Z459" i="43"/>
  <c r="Z461" i="43"/>
  <c r="Z465" i="43"/>
  <c r="Z466" i="43"/>
  <c r="Z467" i="43"/>
  <c r="Z522" i="43"/>
  <c r="Z491" i="43"/>
  <c r="Z523" i="43"/>
  <c r="Z525" i="43"/>
  <c r="AA521" i="43"/>
  <c r="AA459" i="43"/>
  <c r="AA461" i="43"/>
  <c r="AA465" i="43"/>
  <c r="AA466" i="43"/>
  <c r="AA467" i="43"/>
  <c r="AA522" i="43"/>
  <c r="AA491" i="43"/>
  <c r="AA523" i="43"/>
  <c r="AA525" i="43"/>
  <c r="AB521" i="43"/>
  <c r="AB459" i="43"/>
  <c r="AB461" i="43"/>
  <c r="AB465" i="43"/>
  <c r="AB466" i="43"/>
  <c r="AB467" i="43"/>
  <c r="AB522" i="43"/>
  <c r="AB491" i="43"/>
  <c r="AB523" i="43"/>
  <c r="AB525" i="43"/>
  <c r="AC521" i="43"/>
  <c r="AC459" i="43"/>
  <c r="AC461" i="43"/>
  <c r="AC465" i="43"/>
  <c r="AC466" i="43"/>
  <c r="AC467" i="43"/>
  <c r="AC522" i="43"/>
  <c r="AC491" i="43"/>
  <c r="AC523" i="43"/>
  <c r="AC525" i="43"/>
  <c r="AD521" i="43"/>
  <c r="AD459" i="43"/>
  <c r="AD461" i="43"/>
  <c r="AD465" i="43"/>
  <c r="AD466" i="43"/>
  <c r="AD467" i="43"/>
  <c r="AD522" i="43"/>
  <c r="AD491" i="43"/>
  <c r="AD523" i="43"/>
  <c r="AD525" i="43"/>
  <c r="AE521" i="43"/>
  <c r="AE459" i="43"/>
  <c r="AE461" i="43"/>
  <c r="AE465" i="43"/>
  <c r="AE466" i="43"/>
  <c r="AE467" i="43"/>
  <c r="AE522" i="43"/>
  <c r="AE491" i="43"/>
  <c r="AE523" i="43"/>
  <c r="AE525" i="43"/>
  <c r="F500" i="43"/>
  <c r="E48" i="43"/>
  <c r="C37" i="43"/>
  <c r="E37" i="43"/>
  <c r="E50" i="43"/>
  <c r="E51" i="43"/>
  <c r="E62" i="43"/>
  <c r="F501" i="43"/>
  <c r="F502" i="43"/>
  <c r="F513" i="43"/>
  <c r="F527" i="43"/>
  <c r="F528" i="43"/>
  <c r="F529" i="43"/>
  <c r="F546" i="43"/>
  <c r="G500" i="43"/>
  <c r="F48" i="43"/>
  <c r="F37" i="43"/>
  <c r="F50" i="43"/>
  <c r="F51" i="43"/>
  <c r="F62" i="43"/>
  <c r="G501" i="43"/>
  <c r="G502" i="43"/>
  <c r="G513" i="43"/>
  <c r="G527" i="43"/>
  <c r="G528" i="43"/>
  <c r="G529" i="43"/>
  <c r="G546" i="43"/>
  <c r="H500" i="43"/>
  <c r="G48" i="43"/>
  <c r="G37" i="43"/>
  <c r="G50" i="43"/>
  <c r="G51" i="43"/>
  <c r="G62" i="43"/>
  <c r="H501" i="43"/>
  <c r="H502" i="43"/>
  <c r="H513" i="43"/>
  <c r="H527" i="43"/>
  <c r="H528" i="43"/>
  <c r="H529" i="43"/>
  <c r="H546" i="43"/>
  <c r="I500" i="43"/>
  <c r="H48" i="43"/>
  <c r="H37" i="43"/>
  <c r="H50" i="43"/>
  <c r="H51" i="43"/>
  <c r="H62" i="43"/>
  <c r="I501" i="43"/>
  <c r="I502" i="43"/>
  <c r="I513" i="43"/>
  <c r="I527" i="43"/>
  <c r="I528" i="43"/>
  <c r="I529" i="43"/>
  <c r="I546" i="43"/>
  <c r="J500" i="43"/>
  <c r="I48" i="43"/>
  <c r="I37" i="43"/>
  <c r="I50" i="43"/>
  <c r="I51" i="43"/>
  <c r="I62" i="43"/>
  <c r="J501" i="43"/>
  <c r="J502" i="43"/>
  <c r="J513" i="43"/>
  <c r="J527" i="43"/>
  <c r="J528" i="43"/>
  <c r="J529" i="43"/>
  <c r="J546" i="43"/>
  <c r="K500" i="43"/>
  <c r="J48" i="43"/>
  <c r="J37" i="43"/>
  <c r="J50" i="43"/>
  <c r="J51" i="43"/>
  <c r="J62" i="43"/>
  <c r="K501" i="43"/>
  <c r="K502" i="43"/>
  <c r="K513" i="43"/>
  <c r="K527" i="43"/>
  <c r="K528" i="43"/>
  <c r="K529" i="43"/>
  <c r="K546" i="43"/>
  <c r="L500" i="43"/>
  <c r="K48" i="43"/>
  <c r="K37" i="43"/>
  <c r="K50" i="43"/>
  <c r="K51" i="43"/>
  <c r="K62" i="43"/>
  <c r="L501" i="43"/>
  <c r="L502" i="43"/>
  <c r="L513" i="43"/>
  <c r="L527" i="43"/>
  <c r="L528" i="43"/>
  <c r="L529" i="43"/>
  <c r="L546" i="43"/>
  <c r="M500" i="43"/>
  <c r="L48" i="43"/>
  <c r="L37" i="43"/>
  <c r="L50" i="43"/>
  <c r="L51" i="43"/>
  <c r="L62" i="43"/>
  <c r="M501" i="43"/>
  <c r="M502" i="43"/>
  <c r="M513" i="43"/>
  <c r="M527" i="43"/>
  <c r="M528" i="43"/>
  <c r="M529" i="43"/>
  <c r="M546" i="43"/>
  <c r="N500" i="43"/>
  <c r="M48" i="43"/>
  <c r="M37" i="43"/>
  <c r="M50" i="43"/>
  <c r="M51" i="43"/>
  <c r="M62" i="43"/>
  <c r="N501" i="43"/>
  <c r="N502" i="43"/>
  <c r="N513" i="43"/>
  <c r="N527" i="43"/>
  <c r="N528" i="43"/>
  <c r="N529" i="43"/>
  <c r="N546" i="43"/>
  <c r="O500" i="43"/>
  <c r="N48" i="43"/>
  <c r="N37" i="43"/>
  <c r="N50" i="43"/>
  <c r="N51" i="43"/>
  <c r="N62" i="43"/>
  <c r="O501" i="43"/>
  <c r="O502" i="43"/>
  <c r="O513" i="43"/>
  <c r="O527" i="43"/>
  <c r="O528" i="43"/>
  <c r="O529" i="43"/>
  <c r="O546" i="43"/>
  <c r="P500" i="43"/>
  <c r="O48" i="43"/>
  <c r="O37" i="43"/>
  <c r="O50" i="43"/>
  <c r="O51" i="43"/>
  <c r="O62" i="43"/>
  <c r="P501" i="43"/>
  <c r="P502" i="43"/>
  <c r="P513" i="43"/>
  <c r="P527" i="43"/>
  <c r="P528" i="43"/>
  <c r="P529" i="43"/>
  <c r="P546" i="43"/>
  <c r="Q500" i="43"/>
  <c r="P48" i="43"/>
  <c r="P37" i="43"/>
  <c r="P50" i="43"/>
  <c r="P51" i="43"/>
  <c r="P62" i="43"/>
  <c r="Q501" i="43"/>
  <c r="Q502" i="43"/>
  <c r="Q513" i="43"/>
  <c r="Q527" i="43"/>
  <c r="Q528" i="43"/>
  <c r="Q529" i="43"/>
  <c r="Q546" i="43"/>
  <c r="R500" i="43"/>
  <c r="Q48" i="43"/>
  <c r="Q37" i="43"/>
  <c r="Q50" i="43"/>
  <c r="Q51" i="43"/>
  <c r="Q62" i="43"/>
  <c r="R501" i="43"/>
  <c r="R502" i="43"/>
  <c r="R513" i="43"/>
  <c r="R527" i="43"/>
  <c r="R528" i="43"/>
  <c r="R529" i="43"/>
  <c r="R546" i="43"/>
  <c r="S500" i="43"/>
  <c r="R48" i="43"/>
  <c r="R37" i="43"/>
  <c r="R50" i="43"/>
  <c r="R51" i="43"/>
  <c r="R62" i="43"/>
  <c r="S501" i="43"/>
  <c r="S502" i="43"/>
  <c r="S513" i="43"/>
  <c r="S527" i="43"/>
  <c r="S528" i="43"/>
  <c r="S529" i="43"/>
  <c r="S546" i="43"/>
  <c r="T500" i="43"/>
  <c r="S48" i="43"/>
  <c r="S37" i="43"/>
  <c r="S50" i="43"/>
  <c r="S51" i="43"/>
  <c r="S62" i="43"/>
  <c r="T501" i="43"/>
  <c r="T502" i="43"/>
  <c r="T513" i="43"/>
  <c r="T527" i="43"/>
  <c r="T528" i="43"/>
  <c r="T529" i="43"/>
  <c r="T546" i="43"/>
  <c r="U500" i="43"/>
  <c r="T48" i="43"/>
  <c r="T37" i="43"/>
  <c r="T50" i="43"/>
  <c r="T51" i="43"/>
  <c r="T62" i="43"/>
  <c r="U501" i="43"/>
  <c r="U502" i="43"/>
  <c r="U513" i="43"/>
  <c r="U527" i="43"/>
  <c r="U528" i="43"/>
  <c r="U529" i="43"/>
  <c r="U546" i="43"/>
  <c r="V500" i="43"/>
  <c r="U48" i="43"/>
  <c r="U37" i="43"/>
  <c r="U50" i="43"/>
  <c r="U51" i="43"/>
  <c r="U62" i="43"/>
  <c r="V501" i="43"/>
  <c r="V502" i="43"/>
  <c r="V513" i="43"/>
  <c r="V527" i="43"/>
  <c r="V528" i="43"/>
  <c r="V529" i="43"/>
  <c r="V546" i="43"/>
  <c r="W500" i="43"/>
  <c r="V48" i="43"/>
  <c r="V37" i="43"/>
  <c r="V50" i="43"/>
  <c r="V51" i="43"/>
  <c r="V62" i="43"/>
  <c r="W501" i="43"/>
  <c r="W502" i="43"/>
  <c r="W513" i="43"/>
  <c r="W527" i="43"/>
  <c r="W528" i="43"/>
  <c r="W529" i="43"/>
  <c r="W546" i="43"/>
  <c r="X500" i="43"/>
  <c r="W48" i="43"/>
  <c r="W37" i="43"/>
  <c r="W50" i="43"/>
  <c r="W51" i="43"/>
  <c r="W62" i="43"/>
  <c r="X501" i="43"/>
  <c r="X502" i="43"/>
  <c r="X513" i="43"/>
  <c r="X527" i="43"/>
  <c r="X528" i="43"/>
  <c r="X529" i="43"/>
  <c r="X546" i="43"/>
  <c r="Y500" i="43"/>
  <c r="X48" i="43"/>
  <c r="X37" i="43"/>
  <c r="X50" i="43"/>
  <c r="X51" i="43"/>
  <c r="X62" i="43"/>
  <c r="Y501" i="43"/>
  <c r="Y502" i="43"/>
  <c r="Y513" i="43"/>
  <c r="Y527" i="43"/>
  <c r="Y528" i="43"/>
  <c r="Y529" i="43"/>
  <c r="Y546" i="43"/>
  <c r="Z500" i="43"/>
  <c r="Y48" i="43"/>
  <c r="Y37" i="43"/>
  <c r="Y50" i="43"/>
  <c r="Y51" i="43"/>
  <c r="Y62" i="43"/>
  <c r="Z501" i="43"/>
  <c r="Z502" i="43"/>
  <c r="Z513" i="43"/>
  <c r="Z527" i="43"/>
  <c r="Z528" i="43"/>
  <c r="Z529" i="43"/>
  <c r="Z546" i="43"/>
  <c r="AA500" i="43"/>
  <c r="Z48" i="43"/>
  <c r="Z37" i="43"/>
  <c r="Z50" i="43"/>
  <c r="Z51" i="43"/>
  <c r="Z62" i="43"/>
  <c r="AA501" i="43"/>
  <c r="AA502" i="43"/>
  <c r="AA513" i="43"/>
  <c r="AA527" i="43"/>
  <c r="AA528" i="43"/>
  <c r="AA529" i="43"/>
  <c r="AA546" i="43"/>
  <c r="AB500" i="43"/>
  <c r="AA48" i="43"/>
  <c r="AA37" i="43"/>
  <c r="AA50" i="43"/>
  <c r="AA51" i="43"/>
  <c r="AA62" i="43"/>
  <c r="AB501" i="43"/>
  <c r="AB502" i="43"/>
  <c r="AB513" i="43"/>
  <c r="AB527" i="43"/>
  <c r="AB528" i="43"/>
  <c r="AB529" i="43"/>
  <c r="AB546" i="43"/>
  <c r="AC500" i="43"/>
  <c r="AB48" i="43"/>
  <c r="AB37" i="43"/>
  <c r="AB50" i="43"/>
  <c r="AB51" i="43"/>
  <c r="AB62" i="43"/>
  <c r="AC501" i="43"/>
  <c r="AC502" i="43"/>
  <c r="AC513" i="43"/>
  <c r="AC527" i="43"/>
  <c r="AC528" i="43"/>
  <c r="AC529" i="43"/>
  <c r="AC546" i="43"/>
  <c r="AD500" i="43"/>
  <c r="AC48" i="43"/>
  <c r="AC37" i="43"/>
  <c r="AC50" i="43"/>
  <c r="AC51" i="43"/>
  <c r="AC62" i="43"/>
  <c r="AD501" i="43"/>
  <c r="AD502" i="43"/>
  <c r="AD513" i="43"/>
  <c r="AD527" i="43"/>
  <c r="AD528" i="43"/>
  <c r="AD529" i="43"/>
  <c r="AD546" i="43"/>
  <c r="AE500" i="43"/>
  <c r="AD48" i="43"/>
  <c r="AD37" i="43"/>
  <c r="AD50" i="43"/>
  <c r="AD51" i="43"/>
  <c r="AD62" i="43"/>
  <c r="AE501" i="43"/>
  <c r="AE502" i="43"/>
  <c r="AE513" i="43"/>
  <c r="AE527" i="43"/>
  <c r="AE528" i="43"/>
  <c r="AE529" i="43"/>
  <c r="AE546" i="43"/>
  <c r="D546" i="43" a="1"/>
  <c r="D546" i="43"/>
  <c r="E19" i="7"/>
  <c r="E526" i="43"/>
  <c r="E545" i="43"/>
  <c r="F526" i="43"/>
  <c r="F545" i="43"/>
  <c r="G526" i="43"/>
  <c r="G545" i="43"/>
  <c r="H526" i="43"/>
  <c r="H545" i="43"/>
  <c r="I526" i="43"/>
  <c r="I545" i="43"/>
  <c r="J526" i="43"/>
  <c r="J545" i="43"/>
  <c r="K526" i="43"/>
  <c r="K545" i="43"/>
  <c r="L526" i="43"/>
  <c r="L545" i="43"/>
  <c r="M526" i="43"/>
  <c r="M545" i="43"/>
  <c r="N526" i="43"/>
  <c r="N545" i="43"/>
  <c r="O526" i="43"/>
  <c r="O545" i="43"/>
  <c r="P526" i="43"/>
  <c r="P545" i="43"/>
  <c r="Q526" i="43"/>
  <c r="Q545" i="43"/>
  <c r="R526" i="43"/>
  <c r="R545" i="43"/>
  <c r="S526" i="43"/>
  <c r="S545" i="43"/>
  <c r="T526" i="43"/>
  <c r="T545" i="43"/>
  <c r="U526" i="43"/>
  <c r="U545" i="43"/>
  <c r="V526" i="43"/>
  <c r="V545" i="43"/>
  <c r="W526" i="43"/>
  <c r="W545" i="43"/>
  <c r="X526" i="43"/>
  <c r="X545" i="43"/>
  <c r="Y526" i="43"/>
  <c r="Y545" i="43"/>
  <c r="Z526" i="43"/>
  <c r="Z545" i="43"/>
  <c r="AA526" i="43"/>
  <c r="AA545" i="43"/>
  <c r="AB526" i="43"/>
  <c r="AB545" i="43"/>
  <c r="AC526" i="43"/>
  <c r="AC545" i="43"/>
  <c r="AD526" i="43"/>
  <c r="AD545" i="43"/>
  <c r="AE526" i="43"/>
  <c r="AE545" i="43"/>
  <c r="D545" i="43" a="1"/>
  <c r="D545" i="43"/>
  <c r="E18" i="7"/>
  <c r="V112" i="15"/>
  <c r="V117" i="15"/>
  <c r="U112" i="15"/>
  <c r="U117" i="15"/>
  <c r="T112" i="15"/>
  <c r="T117" i="15"/>
  <c r="S112" i="15"/>
  <c r="S117" i="15"/>
  <c r="R112" i="15"/>
  <c r="R117" i="15"/>
  <c r="Q112" i="15"/>
  <c r="Q117" i="15"/>
  <c r="P112" i="15"/>
  <c r="P117" i="15"/>
  <c r="D535" i="43"/>
  <c r="D110" i="15"/>
  <c r="E112" i="15"/>
  <c r="E117" i="15"/>
  <c r="F112" i="15"/>
  <c r="F117" i="15"/>
  <c r="G112" i="15"/>
  <c r="G111" i="15"/>
  <c r="G117" i="15"/>
  <c r="H112" i="15"/>
  <c r="H111" i="15"/>
  <c r="H117" i="15"/>
  <c r="I112" i="15"/>
  <c r="I111" i="15"/>
  <c r="I117" i="15"/>
  <c r="J112" i="15"/>
  <c r="J117" i="15"/>
  <c r="K112" i="15"/>
  <c r="K117" i="15"/>
  <c r="L112" i="15"/>
  <c r="L117" i="15"/>
  <c r="M112" i="15"/>
  <c r="M117" i="15"/>
  <c r="N112" i="15"/>
  <c r="N117" i="15"/>
  <c r="O112" i="15"/>
  <c r="O117" i="15"/>
  <c r="D117" i="15"/>
  <c r="F111" i="15"/>
  <c r="F116" i="15"/>
  <c r="G116" i="15"/>
  <c r="H116" i="15"/>
  <c r="I116" i="15"/>
  <c r="J111" i="15"/>
  <c r="J116" i="15"/>
  <c r="K111" i="15"/>
  <c r="K116" i="15"/>
  <c r="L111" i="15"/>
  <c r="L116" i="15"/>
  <c r="M111" i="15"/>
  <c r="M116" i="15"/>
  <c r="N111" i="15"/>
  <c r="N116" i="15"/>
  <c r="O111" i="15"/>
  <c r="O116" i="15"/>
  <c r="D116" i="15"/>
  <c r="D119" i="15"/>
  <c r="AJ121" i="15"/>
  <c r="AJ122" i="15"/>
  <c r="AI121" i="15"/>
  <c r="AI122" i="15"/>
  <c r="AH121" i="15"/>
  <c r="AH122" i="15"/>
  <c r="AG121" i="15"/>
  <c r="AG122" i="15"/>
  <c r="AF121" i="15"/>
  <c r="AF122" i="15"/>
  <c r="AE121" i="15"/>
  <c r="AE122" i="15"/>
  <c r="AD121" i="15"/>
  <c r="AD122" i="15"/>
  <c r="AC121" i="15"/>
  <c r="AC122" i="15"/>
  <c r="AB121" i="15"/>
  <c r="AB122" i="15"/>
  <c r="AA121" i="15"/>
  <c r="AA122" i="15"/>
  <c r="Z121" i="15"/>
  <c r="Z122" i="15"/>
  <c r="Y121" i="15"/>
  <c r="Y122" i="15"/>
  <c r="X121" i="15"/>
  <c r="X122" i="15"/>
  <c r="W121" i="15"/>
  <c r="W122" i="15"/>
  <c r="V121" i="15"/>
  <c r="V122" i="15"/>
  <c r="U121" i="15"/>
  <c r="U122" i="15"/>
  <c r="T121" i="15"/>
  <c r="T122" i="15"/>
  <c r="S121" i="15"/>
  <c r="S122" i="15"/>
  <c r="R121" i="15"/>
  <c r="R122" i="15"/>
  <c r="Q121" i="15"/>
  <c r="Q122" i="15"/>
  <c r="P121" i="15"/>
  <c r="P122" i="15"/>
  <c r="O121" i="15"/>
  <c r="O122" i="15"/>
  <c r="N121" i="15"/>
  <c r="N122" i="15"/>
  <c r="M121" i="15"/>
  <c r="M122" i="15"/>
  <c r="L121" i="15"/>
  <c r="L122" i="15"/>
  <c r="K121" i="15"/>
  <c r="K122" i="15"/>
  <c r="J121" i="15"/>
  <c r="J122" i="15"/>
  <c r="I121" i="15"/>
  <c r="I122" i="15"/>
  <c r="H121" i="15"/>
  <c r="H122" i="15"/>
  <c r="G121" i="15"/>
  <c r="G122" i="15"/>
  <c r="F121" i="15"/>
  <c r="F122" i="15"/>
  <c r="E121" i="15"/>
  <c r="E122" i="15"/>
  <c r="E8" i="7"/>
  <c r="D539" i="43"/>
  <c r="E12" i="7"/>
  <c r="D533" i="43"/>
  <c r="E6" i="7"/>
  <c r="D537" i="43"/>
  <c r="E10" i="7"/>
  <c r="D534" i="43"/>
  <c r="E7" i="7"/>
  <c r="D538" i="43"/>
  <c r="E11" i="7"/>
  <c r="B244" i="43"/>
  <c r="B245" i="43"/>
  <c r="B246" i="43"/>
  <c r="B247" i="43"/>
  <c r="B248" i="43"/>
  <c r="B249" i="43"/>
  <c r="B250" i="43"/>
  <c r="B251" i="43"/>
  <c r="B252" i="43"/>
  <c r="B253" i="43"/>
  <c r="B254" i="43"/>
  <c r="B255" i="43"/>
  <c r="B256" i="43"/>
  <c r="B257" i="43"/>
  <c r="B258" i="43"/>
  <c r="B243" i="43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43" i="6"/>
  <c r="E93" i="6"/>
  <c r="F93" i="6"/>
  <c r="G93" i="6"/>
  <c r="H93" i="6"/>
  <c r="I93" i="6"/>
  <c r="J93" i="6"/>
  <c r="K93" i="6"/>
  <c r="L93" i="6"/>
  <c r="M93" i="6"/>
  <c r="N93" i="6"/>
  <c r="O93" i="6"/>
  <c r="P93" i="6"/>
  <c r="Q93" i="6"/>
  <c r="R93" i="6"/>
  <c r="S93" i="6"/>
  <c r="T93" i="6"/>
  <c r="U93" i="6"/>
  <c r="V93" i="6"/>
  <c r="W93" i="6"/>
  <c r="X93" i="6"/>
  <c r="Y93" i="6"/>
  <c r="Z93" i="6"/>
  <c r="AA93" i="6"/>
  <c r="AB93" i="6"/>
  <c r="AC93" i="6"/>
  <c r="AD93" i="6"/>
  <c r="AE93" i="6"/>
  <c r="AF93" i="6"/>
  <c r="AG93" i="6"/>
  <c r="AH93" i="6"/>
  <c r="AI93" i="6"/>
  <c r="AJ93" i="6"/>
  <c r="E93" i="43"/>
  <c r="F93" i="43"/>
  <c r="G93" i="43"/>
  <c r="H93" i="43"/>
  <c r="I93" i="43"/>
  <c r="J93" i="43"/>
  <c r="K93" i="43"/>
  <c r="L93" i="43"/>
  <c r="M93" i="43"/>
  <c r="N93" i="43"/>
  <c r="O93" i="43"/>
  <c r="P93" i="43"/>
  <c r="Q93" i="43"/>
  <c r="R93" i="43"/>
  <c r="S93" i="43"/>
  <c r="T93" i="43"/>
  <c r="U93" i="43"/>
  <c r="V93" i="43"/>
  <c r="W93" i="43"/>
  <c r="X93" i="43"/>
  <c r="Y93" i="43"/>
  <c r="Z93" i="43"/>
  <c r="AA93" i="43"/>
  <c r="AB93" i="43"/>
  <c r="AC93" i="43"/>
  <c r="AD93" i="43"/>
  <c r="AE93" i="43"/>
  <c r="AF93" i="43"/>
  <c r="AG93" i="43"/>
  <c r="AH93" i="43"/>
  <c r="AI93" i="43"/>
  <c r="AJ93" i="43"/>
  <c r="C198" i="43"/>
  <c r="C198" i="6"/>
  <c r="C39" i="6"/>
  <c r="E39" i="6"/>
  <c r="C39" i="43"/>
  <c r="E39" i="43"/>
  <c r="C21" i="42"/>
  <c r="E21" i="42"/>
  <c r="C21" i="15"/>
  <c r="E21" i="15"/>
  <c r="E243" i="43"/>
  <c r="E262" i="43"/>
  <c r="E281" i="43"/>
  <c r="E244" i="43"/>
  <c r="E263" i="43"/>
  <c r="E282" i="43"/>
  <c r="E245" i="43"/>
  <c r="E264" i="43"/>
  <c r="E283" i="43"/>
  <c r="E246" i="43"/>
  <c r="E265" i="43"/>
  <c r="E284" i="43"/>
  <c r="E247" i="43"/>
  <c r="E266" i="43"/>
  <c r="E285" i="43"/>
  <c r="E248" i="43"/>
  <c r="E267" i="43"/>
  <c r="E286" i="43"/>
  <c r="E249" i="43"/>
  <c r="E268" i="43"/>
  <c r="E287" i="43"/>
  <c r="E250" i="43"/>
  <c r="E269" i="43"/>
  <c r="E288" i="43"/>
  <c r="E251" i="43"/>
  <c r="E270" i="43"/>
  <c r="E289" i="43"/>
  <c r="E252" i="43"/>
  <c r="E271" i="43"/>
  <c r="E290" i="43"/>
  <c r="E253" i="43"/>
  <c r="E272" i="43"/>
  <c r="E291" i="43"/>
  <c r="E254" i="43"/>
  <c r="E273" i="43"/>
  <c r="E292" i="43"/>
  <c r="E255" i="43"/>
  <c r="E274" i="43"/>
  <c r="E293" i="43"/>
  <c r="E256" i="43"/>
  <c r="E275" i="43"/>
  <c r="E294" i="43"/>
  <c r="E257" i="43"/>
  <c r="E276" i="43"/>
  <c r="E295" i="43"/>
  <c r="E258" i="43"/>
  <c r="E277" i="43"/>
  <c r="E296" i="43"/>
  <c r="E297" i="43"/>
  <c r="F39" i="43"/>
  <c r="F39" i="6"/>
  <c r="F21" i="15"/>
  <c r="G39" i="43"/>
  <c r="F21" i="42"/>
  <c r="G39" i="6"/>
  <c r="G21" i="15"/>
  <c r="H39" i="6"/>
  <c r="H39" i="43"/>
  <c r="G21" i="42"/>
  <c r="H21" i="15"/>
  <c r="I39" i="43"/>
  <c r="H21" i="42"/>
  <c r="I39" i="6"/>
  <c r="I21" i="42"/>
  <c r="J39" i="43"/>
  <c r="I21" i="15"/>
  <c r="J39" i="6"/>
  <c r="J21" i="42"/>
  <c r="J21" i="15"/>
  <c r="K39" i="43"/>
  <c r="K39" i="6"/>
  <c r="L39" i="43"/>
  <c r="K21" i="42"/>
  <c r="K21" i="15"/>
  <c r="L39" i="6"/>
  <c r="L21" i="42"/>
  <c r="L21" i="15"/>
  <c r="M39" i="43"/>
  <c r="M39" i="6"/>
  <c r="M21" i="15"/>
  <c r="M21" i="42"/>
  <c r="N39" i="6"/>
  <c r="N39" i="43"/>
  <c r="N21" i="42"/>
  <c r="N21" i="15"/>
  <c r="O39" i="43"/>
  <c r="O39" i="6"/>
  <c r="O21" i="42"/>
  <c r="P39" i="43"/>
  <c r="O21" i="15"/>
  <c r="P39" i="6"/>
  <c r="Q39" i="6"/>
  <c r="P21" i="42"/>
  <c r="P21" i="15"/>
  <c r="Q39" i="43"/>
  <c r="Q21" i="42"/>
  <c r="Q21" i="15"/>
  <c r="R39" i="43"/>
  <c r="R39" i="6"/>
  <c r="R21" i="42"/>
  <c r="S39" i="43"/>
  <c r="R21" i="15"/>
  <c r="S39" i="6"/>
  <c r="S21" i="15"/>
  <c r="S21" i="42"/>
  <c r="T39" i="6"/>
  <c r="T39" i="43"/>
  <c r="U39" i="43"/>
  <c r="T21" i="15"/>
  <c r="T21" i="42"/>
  <c r="U39" i="6"/>
  <c r="V39" i="43"/>
  <c r="U21" i="15"/>
  <c r="V39" i="6"/>
  <c r="U21" i="42"/>
  <c r="W39" i="43"/>
  <c r="V21" i="15"/>
  <c r="V21" i="42"/>
  <c r="W39" i="6"/>
  <c r="X39" i="43"/>
  <c r="W21" i="42"/>
  <c r="W21" i="15"/>
  <c r="X39" i="6"/>
  <c r="X21" i="42"/>
  <c r="Y39" i="43"/>
  <c r="Y39" i="6"/>
  <c r="X21" i="15"/>
  <c r="Z39" i="43"/>
  <c r="Y21" i="42"/>
  <c r="Y21" i="15"/>
  <c r="Z39" i="6"/>
  <c r="Z21" i="15"/>
  <c r="Z21" i="42"/>
  <c r="AA39" i="6"/>
  <c r="AA39" i="43"/>
  <c r="AA21" i="15"/>
  <c r="AA21" i="42"/>
  <c r="AB39" i="43"/>
  <c r="AB39" i="6"/>
  <c r="AB21" i="15"/>
  <c r="AB21" i="42"/>
  <c r="AC39" i="43"/>
  <c r="AC39" i="6"/>
  <c r="AC21" i="42"/>
  <c r="AC21" i="15"/>
  <c r="AD39" i="43"/>
  <c r="AD39" i="6"/>
  <c r="AD21" i="42"/>
  <c r="AD21" i="15"/>
  <c r="AE39" i="43"/>
  <c r="AE39" i="6"/>
  <c r="AE21" i="15"/>
  <c r="AE21" i="42"/>
  <c r="AF39" i="6"/>
  <c r="AF39" i="43"/>
  <c r="AG39" i="6"/>
  <c r="AG39" i="43"/>
  <c r="AF21" i="15"/>
  <c r="AF21" i="42"/>
  <c r="AH39" i="6"/>
  <c r="AG21" i="42"/>
  <c r="AH39" i="43"/>
  <c r="AG21" i="15"/>
  <c r="AH21" i="15"/>
  <c r="AH21" i="42"/>
  <c r="AI39" i="43"/>
  <c r="AI39" i="6"/>
  <c r="AI21" i="42"/>
  <c r="AI21" i="15"/>
  <c r="AJ39" i="43"/>
  <c r="AJ39" i="6"/>
  <c r="AJ21" i="42"/>
  <c r="AJ21" i="15"/>
  <c r="D180" i="6"/>
  <c r="D180" i="43"/>
  <c r="D181" i="6"/>
  <c r="D181" i="43"/>
  <c r="D178" i="6"/>
  <c r="D178" i="43"/>
  <c r="D179" i="6"/>
  <c r="D179" i="43"/>
  <c r="D182" i="6"/>
  <c r="D182" i="43"/>
  <c r="D184" i="43"/>
  <c r="D177" i="43"/>
  <c r="D184" i="6"/>
  <c r="D177" i="6"/>
  <c r="D449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AH48" i="6"/>
  <c r="AI48" i="6"/>
  <c r="AJ48" i="6"/>
  <c r="D48" i="6"/>
  <c r="D183" i="6"/>
  <c r="AE48" i="43"/>
  <c r="AF48" i="43"/>
  <c r="AG48" i="43"/>
  <c r="AH48" i="43"/>
  <c r="AI48" i="43"/>
  <c r="AJ48" i="43"/>
  <c r="D48" i="43"/>
  <c r="D449" i="43"/>
  <c r="D183" i="43"/>
  <c r="E348" i="43"/>
  <c r="E367" i="43"/>
  <c r="E353" i="43"/>
  <c r="E372" i="43"/>
  <c r="E355" i="43"/>
  <c r="E374" i="43"/>
  <c r="E380" i="43"/>
  <c r="E348" i="6"/>
  <c r="E367" i="6"/>
  <c r="E353" i="6"/>
  <c r="E372" i="6"/>
  <c r="E355" i="6"/>
  <c r="E374" i="6"/>
  <c r="E380" i="6"/>
  <c r="E399" i="6"/>
  <c r="F348" i="43"/>
  <c r="F367" i="43"/>
  <c r="F353" i="43"/>
  <c r="F372" i="43"/>
  <c r="F355" i="43"/>
  <c r="F374" i="43"/>
  <c r="F380" i="43"/>
  <c r="E399" i="43"/>
  <c r="E437" i="43"/>
  <c r="F399" i="43"/>
  <c r="F437" i="43"/>
  <c r="E437" i="6"/>
  <c r="F348" i="6"/>
  <c r="F367" i="6"/>
  <c r="F353" i="6"/>
  <c r="F372" i="6"/>
  <c r="F355" i="6"/>
  <c r="F374" i="6"/>
  <c r="F380" i="6"/>
  <c r="F399" i="6"/>
  <c r="G348" i="43"/>
  <c r="G367" i="43"/>
  <c r="G353" i="43"/>
  <c r="G372" i="43"/>
  <c r="G355" i="43"/>
  <c r="G374" i="43"/>
  <c r="G380" i="43"/>
  <c r="G348" i="6"/>
  <c r="G367" i="6"/>
  <c r="G353" i="6"/>
  <c r="G372" i="6"/>
  <c r="G355" i="6"/>
  <c r="G374" i="6"/>
  <c r="G380" i="6"/>
  <c r="H348" i="43"/>
  <c r="H367" i="43"/>
  <c r="H353" i="43"/>
  <c r="H372" i="43"/>
  <c r="H355" i="43"/>
  <c r="H374" i="43"/>
  <c r="H380" i="43"/>
  <c r="H348" i="6"/>
  <c r="H367" i="6"/>
  <c r="H353" i="6"/>
  <c r="H372" i="6"/>
  <c r="H355" i="6"/>
  <c r="H374" i="6"/>
  <c r="H380" i="6"/>
  <c r="G399" i="6"/>
  <c r="G399" i="43"/>
  <c r="G437" i="43"/>
  <c r="H399" i="43"/>
  <c r="H399" i="6"/>
  <c r="F437" i="6"/>
  <c r="H437" i="43"/>
  <c r="G437" i="6"/>
  <c r="I348" i="43"/>
  <c r="I367" i="43"/>
  <c r="I353" i="43"/>
  <c r="I372" i="43"/>
  <c r="I355" i="43"/>
  <c r="I374" i="43"/>
  <c r="I380" i="43"/>
  <c r="H437" i="6"/>
  <c r="I348" i="6"/>
  <c r="I367" i="6"/>
  <c r="I353" i="6"/>
  <c r="I372" i="6"/>
  <c r="I355" i="6"/>
  <c r="I374" i="6"/>
  <c r="I380" i="6"/>
  <c r="J348" i="43"/>
  <c r="J367" i="43"/>
  <c r="J353" i="43"/>
  <c r="J372" i="43"/>
  <c r="J355" i="43"/>
  <c r="J374" i="43"/>
  <c r="J380" i="43"/>
  <c r="I399" i="6"/>
  <c r="I399" i="43"/>
  <c r="I437" i="43"/>
  <c r="J399" i="43"/>
  <c r="J437" i="43"/>
  <c r="I437" i="6"/>
  <c r="J348" i="6"/>
  <c r="J367" i="6"/>
  <c r="J353" i="6"/>
  <c r="J372" i="6"/>
  <c r="J355" i="6"/>
  <c r="J374" i="6"/>
  <c r="J380" i="6"/>
  <c r="J399" i="6"/>
  <c r="K348" i="6"/>
  <c r="K367" i="6"/>
  <c r="K353" i="6"/>
  <c r="K372" i="6"/>
  <c r="K355" i="6"/>
  <c r="K374" i="6"/>
  <c r="K380" i="6"/>
  <c r="K348" i="43"/>
  <c r="K367" i="43"/>
  <c r="K353" i="43"/>
  <c r="K372" i="43"/>
  <c r="K355" i="43"/>
  <c r="K374" i="43"/>
  <c r="K380" i="43"/>
  <c r="K399" i="6"/>
  <c r="K399" i="43"/>
  <c r="J437" i="6"/>
  <c r="L399" i="43"/>
  <c r="L348" i="43"/>
  <c r="L367" i="43"/>
  <c r="L353" i="43"/>
  <c r="L372" i="43"/>
  <c r="L355" i="43"/>
  <c r="L374" i="43"/>
  <c r="L380" i="43"/>
  <c r="L348" i="6"/>
  <c r="L367" i="6"/>
  <c r="L353" i="6"/>
  <c r="L372" i="6"/>
  <c r="L355" i="6"/>
  <c r="L374" i="6"/>
  <c r="L380" i="6"/>
  <c r="M348" i="43"/>
  <c r="M367" i="43"/>
  <c r="M353" i="43"/>
  <c r="M372" i="43"/>
  <c r="M355" i="43"/>
  <c r="M374" i="43"/>
  <c r="M380" i="43"/>
  <c r="K437" i="43"/>
  <c r="M399" i="43"/>
  <c r="K437" i="6"/>
  <c r="L399" i="6"/>
  <c r="L437" i="43"/>
  <c r="M348" i="6"/>
  <c r="M367" i="6"/>
  <c r="M353" i="6"/>
  <c r="M372" i="6"/>
  <c r="M355" i="6"/>
  <c r="M374" i="6"/>
  <c r="M380" i="6"/>
  <c r="M437" i="43"/>
  <c r="M399" i="6"/>
  <c r="N399" i="6"/>
  <c r="L437" i="6"/>
  <c r="N348" i="43"/>
  <c r="N367" i="43"/>
  <c r="N353" i="43"/>
  <c r="N372" i="43"/>
  <c r="N355" i="43"/>
  <c r="N374" i="43"/>
  <c r="N380" i="43"/>
  <c r="N348" i="6"/>
  <c r="N367" i="6"/>
  <c r="N353" i="6"/>
  <c r="N372" i="6"/>
  <c r="N355" i="6"/>
  <c r="N374" i="6"/>
  <c r="N380" i="6"/>
  <c r="N399" i="43"/>
  <c r="O399" i="43"/>
  <c r="M437" i="6"/>
  <c r="O348" i="43"/>
  <c r="O367" i="43"/>
  <c r="O353" i="43"/>
  <c r="O372" i="43"/>
  <c r="O355" i="43"/>
  <c r="O374" i="43"/>
  <c r="O380" i="43"/>
  <c r="O348" i="6"/>
  <c r="O367" i="6"/>
  <c r="O353" i="6"/>
  <c r="O372" i="6"/>
  <c r="O355" i="6"/>
  <c r="O374" i="6"/>
  <c r="O380" i="6"/>
  <c r="P348" i="43"/>
  <c r="P367" i="43"/>
  <c r="P353" i="43"/>
  <c r="P372" i="43"/>
  <c r="P355" i="43"/>
  <c r="P374" i="43"/>
  <c r="P380" i="43"/>
  <c r="N437" i="43"/>
  <c r="P399" i="43"/>
  <c r="O399" i="6"/>
  <c r="N437" i="6"/>
  <c r="O437" i="43"/>
  <c r="P348" i="6"/>
  <c r="P367" i="6"/>
  <c r="P353" i="6"/>
  <c r="P372" i="6"/>
  <c r="P355" i="6"/>
  <c r="P374" i="6"/>
  <c r="P380" i="6"/>
  <c r="P399" i="6"/>
  <c r="P437" i="43"/>
  <c r="O437" i="6"/>
  <c r="Q348" i="43"/>
  <c r="Q367" i="43"/>
  <c r="Q353" i="43"/>
  <c r="Q372" i="43"/>
  <c r="Q355" i="43"/>
  <c r="Q374" i="43"/>
  <c r="Q380" i="43"/>
  <c r="P437" i="6"/>
  <c r="Q399" i="43"/>
  <c r="Q348" i="6"/>
  <c r="Q367" i="6"/>
  <c r="Q353" i="6"/>
  <c r="Q372" i="6"/>
  <c r="Q355" i="6"/>
  <c r="Q374" i="6"/>
  <c r="Q380" i="6"/>
  <c r="R348" i="43"/>
  <c r="R367" i="43"/>
  <c r="R353" i="43"/>
  <c r="R372" i="43"/>
  <c r="R355" i="43"/>
  <c r="R374" i="43"/>
  <c r="R380" i="43"/>
  <c r="R348" i="6"/>
  <c r="R367" i="6"/>
  <c r="R353" i="6"/>
  <c r="R372" i="6"/>
  <c r="R355" i="6"/>
  <c r="R374" i="6"/>
  <c r="R380" i="6"/>
  <c r="R399" i="43"/>
  <c r="Q399" i="6"/>
  <c r="Q437" i="43"/>
  <c r="R399" i="6"/>
  <c r="S348" i="43"/>
  <c r="S367" i="43"/>
  <c r="S353" i="43"/>
  <c r="S372" i="43"/>
  <c r="S355" i="43"/>
  <c r="S374" i="43"/>
  <c r="S380" i="43"/>
  <c r="R437" i="43"/>
  <c r="Q437" i="6"/>
  <c r="R437" i="6"/>
  <c r="S348" i="6"/>
  <c r="S367" i="6"/>
  <c r="S353" i="6"/>
  <c r="S372" i="6"/>
  <c r="S355" i="6"/>
  <c r="S374" i="6"/>
  <c r="S380" i="6"/>
  <c r="S399" i="43"/>
  <c r="T348" i="6"/>
  <c r="T367" i="6"/>
  <c r="T353" i="6"/>
  <c r="T372" i="6"/>
  <c r="T355" i="6"/>
  <c r="T374" i="6"/>
  <c r="T380" i="6"/>
  <c r="T399" i="43"/>
  <c r="T348" i="43"/>
  <c r="T367" i="43"/>
  <c r="T353" i="43"/>
  <c r="T372" i="43"/>
  <c r="T355" i="43"/>
  <c r="T374" i="43"/>
  <c r="T380" i="43"/>
  <c r="S399" i="6"/>
  <c r="T399" i="6"/>
  <c r="S437" i="43"/>
  <c r="U348" i="43"/>
  <c r="U367" i="43"/>
  <c r="U353" i="43"/>
  <c r="U372" i="43"/>
  <c r="U355" i="43"/>
  <c r="U374" i="43"/>
  <c r="U380" i="43"/>
  <c r="T437" i="43"/>
  <c r="S437" i="6"/>
  <c r="U399" i="43"/>
  <c r="U437" i="43"/>
  <c r="U348" i="6"/>
  <c r="U367" i="6"/>
  <c r="U353" i="6"/>
  <c r="U372" i="6"/>
  <c r="U355" i="6"/>
  <c r="U374" i="6"/>
  <c r="U380" i="6"/>
  <c r="T437" i="6"/>
  <c r="U399" i="6"/>
  <c r="V348" i="43"/>
  <c r="V367" i="43"/>
  <c r="V353" i="43"/>
  <c r="V372" i="43"/>
  <c r="V355" i="43"/>
  <c r="V374" i="43"/>
  <c r="V380" i="43"/>
  <c r="V348" i="6"/>
  <c r="V367" i="6"/>
  <c r="V353" i="6"/>
  <c r="V372" i="6"/>
  <c r="V355" i="6"/>
  <c r="V374" i="6"/>
  <c r="V380" i="6"/>
  <c r="W348" i="6"/>
  <c r="W367" i="6"/>
  <c r="W353" i="6"/>
  <c r="W372" i="6"/>
  <c r="W355" i="6"/>
  <c r="W374" i="6"/>
  <c r="W380" i="6"/>
  <c r="V399" i="6"/>
  <c r="V399" i="43"/>
  <c r="U437" i="6"/>
  <c r="W399" i="43"/>
  <c r="W399" i="6"/>
  <c r="W348" i="43"/>
  <c r="W367" i="43"/>
  <c r="W353" i="43"/>
  <c r="W372" i="43"/>
  <c r="W355" i="43"/>
  <c r="W374" i="43"/>
  <c r="W380" i="43"/>
  <c r="V437" i="43"/>
  <c r="X348" i="43"/>
  <c r="X367" i="43"/>
  <c r="X353" i="43"/>
  <c r="X372" i="43"/>
  <c r="X355" i="43"/>
  <c r="X374" i="43"/>
  <c r="X380" i="43"/>
  <c r="V437" i="6"/>
  <c r="W437" i="43"/>
  <c r="X399" i="43"/>
  <c r="W437" i="6"/>
  <c r="X348" i="6"/>
  <c r="X367" i="6"/>
  <c r="X353" i="6"/>
  <c r="X372" i="6"/>
  <c r="X355" i="6"/>
  <c r="X374" i="6"/>
  <c r="X380" i="6"/>
  <c r="Y348" i="6"/>
  <c r="Y367" i="6"/>
  <c r="Y353" i="6"/>
  <c r="Y372" i="6"/>
  <c r="Y355" i="6"/>
  <c r="Y374" i="6"/>
  <c r="Y380" i="6"/>
  <c r="X437" i="43"/>
  <c r="Y348" i="43"/>
  <c r="Y367" i="43"/>
  <c r="Y353" i="43"/>
  <c r="Y372" i="43"/>
  <c r="Y355" i="43"/>
  <c r="Y374" i="43"/>
  <c r="Y380" i="43"/>
  <c r="X399" i="6"/>
  <c r="Y399" i="43"/>
  <c r="Y399" i="6"/>
  <c r="Z399" i="43"/>
  <c r="Z348" i="43"/>
  <c r="Z367" i="43"/>
  <c r="Z353" i="43"/>
  <c r="Z372" i="43"/>
  <c r="Z355" i="43"/>
  <c r="Z374" i="43"/>
  <c r="Z380" i="43"/>
  <c r="X437" i="6"/>
  <c r="Y437" i="43"/>
  <c r="Z437" i="43"/>
  <c r="Z348" i="6"/>
  <c r="Z367" i="6"/>
  <c r="Z353" i="6"/>
  <c r="Z372" i="6"/>
  <c r="Z355" i="6"/>
  <c r="Z374" i="6"/>
  <c r="Z380" i="6"/>
  <c r="AA348" i="43"/>
  <c r="AA367" i="43"/>
  <c r="AA353" i="43"/>
  <c r="AA372" i="43"/>
  <c r="AA355" i="43"/>
  <c r="AA374" i="43"/>
  <c r="AA380" i="43"/>
  <c r="AA399" i="43"/>
  <c r="Y437" i="6"/>
  <c r="Z399" i="6"/>
  <c r="AA437" i="43"/>
  <c r="AA399" i="6"/>
  <c r="AA348" i="6"/>
  <c r="AA367" i="6"/>
  <c r="AA353" i="6"/>
  <c r="AA372" i="6"/>
  <c r="AA355" i="6"/>
  <c r="AA374" i="6"/>
  <c r="AA380" i="6"/>
  <c r="Z437" i="6"/>
  <c r="AB348" i="43"/>
  <c r="AB367" i="43"/>
  <c r="AB353" i="43"/>
  <c r="AB372" i="43"/>
  <c r="AB355" i="43"/>
  <c r="AB374" i="43"/>
  <c r="AB380" i="43"/>
  <c r="AB348" i="6"/>
  <c r="AB367" i="6"/>
  <c r="AB353" i="6"/>
  <c r="AB372" i="6"/>
  <c r="AB355" i="6"/>
  <c r="AB374" i="6"/>
  <c r="AB380" i="6"/>
  <c r="AB399" i="43"/>
  <c r="AA437" i="6"/>
  <c r="AB399" i="6"/>
  <c r="AC348" i="43"/>
  <c r="AC367" i="43"/>
  <c r="AC353" i="43"/>
  <c r="AC372" i="43"/>
  <c r="AC355" i="43"/>
  <c r="AC374" i="43"/>
  <c r="AC380" i="43"/>
  <c r="AC399" i="43"/>
  <c r="AB437" i="43"/>
  <c r="AC348" i="6"/>
  <c r="AC367" i="6"/>
  <c r="AC353" i="6"/>
  <c r="AC372" i="6"/>
  <c r="AC355" i="6"/>
  <c r="AC374" i="6"/>
  <c r="AC380" i="6"/>
  <c r="AB437" i="6"/>
  <c r="AC437" i="43"/>
  <c r="AD348" i="43"/>
  <c r="AD367" i="43"/>
  <c r="AD353" i="43"/>
  <c r="AD372" i="43"/>
  <c r="AD355" i="43"/>
  <c r="AD374" i="43"/>
  <c r="AD380" i="43"/>
  <c r="AC399" i="6"/>
  <c r="AD399" i="6"/>
  <c r="AD399" i="43"/>
  <c r="AD348" i="6"/>
  <c r="AD367" i="6"/>
  <c r="AD353" i="6"/>
  <c r="AD372" i="6"/>
  <c r="AD355" i="6"/>
  <c r="AD374" i="6"/>
  <c r="AD380" i="6"/>
  <c r="AE348" i="43"/>
  <c r="AE367" i="43"/>
  <c r="AE353" i="43"/>
  <c r="AE372" i="43"/>
  <c r="AE355" i="43"/>
  <c r="AE374" i="43"/>
  <c r="AE380" i="43"/>
  <c r="AE348" i="6"/>
  <c r="AE367" i="6"/>
  <c r="AE353" i="6"/>
  <c r="AE372" i="6"/>
  <c r="AE355" i="6"/>
  <c r="AE374" i="6"/>
  <c r="AE380" i="6"/>
  <c r="AE399" i="43"/>
  <c r="AF348" i="43"/>
  <c r="AF367" i="43"/>
  <c r="AF353" i="43"/>
  <c r="AF372" i="43"/>
  <c r="AF355" i="43"/>
  <c r="AF374" i="43"/>
  <c r="AF380" i="43"/>
  <c r="AC437" i="6"/>
  <c r="AE437" i="43"/>
  <c r="AD437" i="43"/>
  <c r="AD437" i="6"/>
  <c r="AE399" i="6"/>
  <c r="AF399" i="43"/>
  <c r="AF348" i="6"/>
  <c r="AF367" i="6"/>
  <c r="AF353" i="6"/>
  <c r="AF372" i="6"/>
  <c r="AF355" i="6"/>
  <c r="AF374" i="6"/>
  <c r="AF380" i="6"/>
  <c r="AF437" i="43"/>
  <c r="AF399" i="6"/>
  <c r="AG399" i="6"/>
  <c r="AE437" i="6"/>
  <c r="AG348" i="43"/>
  <c r="AG367" i="43"/>
  <c r="AG353" i="43"/>
  <c r="AG372" i="43"/>
  <c r="AG355" i="43"/>
  <c r="AG374" i="43"/>
  <c r="AG380" i="43"/>
  <c r="AG348" i="6"/>
  <c r="AG367" i="6"/>
  <c r="AH348" i="6"/>
  <c r="AH367" i="6"/>
  <c r="AG353" i="6"/>
  <c r="AG372" i="6"/>
  <c r="AH353" i="6"/>
  <c r="AH372" i="6"/>
  <c r="AG355" i="6"/>
  <c r="AG374" i="6"/>
  <c r="AH355" i="6"/>
  <c r="AH374" i="6"/>
  <c r="AH380" i="6"/>
  <c r="AG380" i="6"/>
  <c r="AF437" i="6"/>
  <c r="AG399" i="43"/>
  <c r="AH348" i="43"/>
  <c r="AH367" i="43"/>
  <c r="AH353" i="43"/>
  <c r="AH372" i="43"/>
  <c r="AH355" i="43"/>
  <c r="AH374" i="43"/>
  <c r="AH380" i="43"/>
  <c r="AG437" i="6"/>
  <c r="AH399" i="6"/>
  <c r="AH399" i="43"/>
  <c r="AH437" i="6"/>
  <c r="AG437" i="43"/>
  <c r="AI348" i="43"/>
  <c r="AI367" i="43"/>
  <c r="AI353" i="43"/>
  <c r="AI372" i="43"/>
  <c r="AI355" i="43"/>
  <c r="AI374" i="43"/>
  <c r="AI380" i="43"/>
  <c r="AH437" i="43"/>
  <c r="AI348" i="6"/>
  <c r="AI367" i="6"/>
  <c r="AI353" i="6"/>
  <c r="AI372" i="6"/>
  <c r="AI355" i="6"/>
  <c r="AI374" i="6"/>
  <c r="AI380" i="6"/>
  <c r="AI399" i="43"/>
  <c r="C199" i="43"/>
  <c r="F194" i="43"/>
  <c r="F199" i="43"/>
  <c r="F200" i="43"/>
  <c r="G194" i="43"/>
  <c r="G199" i="43"/>
  <c r="G200" i="43"/>
  <c r="AI399" i="6"/>
  <c r="H194" i="43"/>
  <c r="H199" i="43"/>
  <c r="H200" i="43"/>
  <c r="E194" i="43"/>
  <c r="E199" i="43"/>
  <c r="E200" i="43"/>
  <c r="I194" i="43"/>
  <c r="I199" i="43"/>
  <c r="I200" i="43"/>
  <c r="E121" i="43"/>
  <c r="F121" i="43"/>
  <c r="G121" i="43"/>
  <c r="H121" i="43"/>
  <c r="I121" i="43"/>
  <c r="J121" i="43"/>
  <c r="K121" i="43"/>
  <c r="L121" i="43"/>
  <c r="M121" i="43"/>
  <c r="N121" i="43"/>
  <c r="O121" i="43"/>
  <c r="P121" i="43"/>
  <c r="Q121" i="43"/>
  <c r="R121" i="43"/>
  <c r="S121" i="43"/>
  <c r="T121" i="43"/>
  <c r="U121" i="43"/>
  <c r="V121" i="43"/>
  <c r="W121" i="43"/>
  <c r="X121" i="43"/>
  <c r="Y121" i="43"/>
  <c r="Z121" i="43"/>
  <c r="AA121" i="43"/>
  <c r="AB121" i="43"/>
  <c r="AC121" i="43"/>
  <c r="AD121" i="43"/>
  <c r="AE121" i="43"/>
  <c r="AF121" i="43"/>
  <c r="AG121" i="43"/>
  <c r="AH121" i="43"/>
  <c r="AI121" i="43"/>
  <c r="AJ121" i="43"/>
  <c r="G54" i="43"/>
  <c r="G73" i="43"/>
  <c r="G77" i="43"/>
  <c r="C199" i="6"/>
  <c r="G194" i="6"/>
  <c r="G199" i="6"/>
  <c r="G200" i="6"/>
  <c r="AI437" i="6"/>
  <c r="F194" i="6"/>
  <c r="F199" i="6"/>
  <c r="F200" i="6"/>
  <c r="H194" i="6"/>
  <c r="H199" i="6"/>
  <c r="H200" i="6"/>
  <c r="AE51" i="43"/>
  <c r="AF51" i="43"/>
  <c r="AG51" i="43"/>
  <c r="AH51" i="43"/>
  <c r="AI51" i="43"/>
  <c r="AJ51" i="43"/>
  <c r="D51" i="43"/>
  <c r="AJ348" i="43"/>
  <c r="AJ367" i="43"/>
  <c r="AJ353" i="43"/>
  <c r="AJ372" i="43"/>
  <c r="AJ355" i="43"/>
  <c r="AJ374" i="43"/>
  <c r="AJ380" i="43"/>
  <c r="E5" i="32"/>
  <c r="E6" i="32"/>
  <c r="C37" i="6"/>
  <c r="G37" i="6"/>
  <c r="G50" i="6"/>
  <c r="E7" i="32"/>
  <c r="G51" i="6"/>
  <c r="E8" i="32"/>
  <c r="E9" i="32"/>
  <c r="AI437" i="43"/>
  <c r="I54" i="43"/>
  <c r="I73" i="43"/>
  <c r="I77" i="43"/>
  <c r="I194" i="6"/>
  <c r="I199" i="6"/>
  <c r="I200" i="6"/>
  <c r="F54" i="43"/>
  <c r="F73" i="43"/>
  <c r="F77" i="43"/>
  <c r="E194" i="6"/>
  <c r="E199" i="6"/>
  <c r="E200" i="6"/>
  <c r="E51" i="6"/>
  <c r="F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AH51" i="6"/>
  <c r="AI51" i="6"/>
  <c r="AJ51" i="6"/>
  <c r="D51" i="6"/>
  <c r="J194" i="43"/>
  <c r="J199" i="43"/>
  <c r="J200" i="43"/>
  <c r="AJ399" i="43"/>
  <c r="E121" i="6"/>
  <c r="F121" i="6"/>
  <c r="G121" i="6"/>
  <c r="H121" i="6"/>
  <c r="I121" i="6"/>
  <c r="J121" i="6"/>
  <c r="K121" i="6"/>
  <c r="L121" i="6"/>
  <c r="M121" i="6"/>
  <c r="N121" i="6"/>
  <c r="O121" i="6"/>
  <c r="P121" i="6"/>
  <c r="Q121" i="6"/>
  <c r="R121" i="6"/>
  <c r="S121" i="6"/>
  <c r="T121" i="6"/>
  <c r="U121" i="6"/>
  <c r="V121" i="6"/>
  <c r="W121" i="6"/>
  <c r="X121" i="6"/>
  <c r="Y121" i="6"/>
  <c r="Z121" i="6"/>
  <c r="AA121" i="6"/>
  <c r="AB121" i="6"/>
  <c r="AC121" i="6"/>
  <c r="AD121" i="6"/>
  <c r="AE121" i="6"/>
  <c r="AF121" i="6"/>
  <c r="AG121" i="6"/>
  <c r="AH121" i="6"/>
  <c r="AI121" i="6"/>
  <c r="AJ121" i="6"/>
  <c r="F5" i="32"/>
  <c r="F6" i="32"/>
  <c r="H37" i="6"/>
  <c r="H50" i="6"/>
  <c r="F7" i="32"/>
  <c r="F8" i="32"/>
  <c r="F9" i="32"/>
  <c r="H54" i="43"/>
  <c r="H73" i="43"/>
  <c r="H77" i="43"/>
  <c r="E54" i="43"/>
  <c r="E73" i="43"/>
  <c r="E77" i="43"/>
  <c r="G54" i="6"/>
  <c r="G62" i="6"/>
  <c r="G73" i="6"/>
  <c r="G77" i="6"/>
  <c r="G5" i="32"/>
  <c r="G6" i="32"/>
  <c r="I37" i="6"/>
  <c r="I50" i="6"/>
  <c r="G7" i="32"/>
  <c r="G8" i="32"/>
  <c r="G9" i="32"/>
  <c r="D5" i="32"/>
  <c r="D6" i="32"/>
  <c r="F37" i="6"/>
  <c r="F50" i="6"/>
  <c r="D7" i="32"/>
  <c r="D8" i="32"/>
  <c r="D9" i="32"/>
  <c r="AJ348" i="6"/>
  <c r="AJ367" i="6"/>
  <c r="AJ353" i="6"/>
  <c r="AJ372" i="6"/>
  <c r="AJ355" i="6"/>
  <c r="AJ374" i="6"/>
  <c r="AJ380" i="6"/>
  <c r="J194" i="6"/>
  <c r="J199" i="6"/>
  <c r="J200" i="6"/>
  <c r="F54" i="6"/>
  <c r="F62" i="6"/>
  <c r="F73" i="6"/>
  <c r="F77" i="6"/>
  <c r="AJ399" i="6"/>
  <c r="H54" i="6"/>
  <c r="H62" i="6"/>
  <c r="H73" i="6"/>
  <c r="H77" i="6"/>
  <c r="AJ421" i="43"/>
  <c r="AJ422" i="43"/>
  <c r="AJ423" i="43"/>
  <c r="AJ425" i="43"/>
  <c r="AJ426" i="43"/>
  <c r="AJ427" i="43"/>
  <c r="AJ428" i="43"/>
  <c r="AJ430" i="43"/>
  <c r="AJ432" i="43"/>
  <c r="AJ433" i="43"/>
  <c r="AJ434" i="43"/>
  <c r="AJ435" i="43"/>
  <c r="AJ436" i="43"/>
  <c r="AJ437" i="43"/>
  <c r="F515" i="43"/>
  <c r="G515" i="43"/>
  <c r="H515" i="43"/>
  <c r="I515" i="43"/>
  <c r="J515" i="43"/>
  <c r="E517" i="43"/>
  <c r="D542" i="43"/>
  <c r="E15" i="7"/>
  <c r="K194" i="43"/>
  <c r="K199" i="43"/>
  <c r="K200" i="43"/>
  <c r="C5" i="32"/>
  <c r="C6" i="32"/>
  <c r="E37" i="6"/>
  <c r="E50" i="6"/>
  <c r="C7" i="32"/>
  <c r="C8" i="32"/>
  <c r="C9" i="32"/>
  <c r="I54" i="6"/>
  <c r="I62" i="6"/>
  <c r="I73" i="6"/>
  <c r="I77" i="6"/>
  <c r="E54" i="6"/>
  <c r="E62" i="6"/>
  <c r="E73" i="6"/>
  <c r="E77" i="6"/>
  <c r="J54" i="43"/>
  <c r="J73" i="43"/>
  <c r="J77" i="43"/>
  <c r="AJ421" i="6"/>
  <c r="AJ422" i="6"/>
  <c r="AJ423" i="6"/>
  <c r="AJ425" i="6"/>
  <c r="AJ426" i="6"/>
  <c r="AJ427" i="6"/>
  <c r="AJ428" i="6"/>
  <c r="AJ430" i="6"/>
  <c r="AJ432" i="6"/>
  <c r="AJ433" i="6"/>
  <c r="AJ434" i="6"/>
  <c r="AJ435" i="6"/>
  <c r="AJ436" i="6"/>
  <c r="AJ437" i="6"/>
  <c r="D418" i="6"/>
  <c r="L194" i="43"/>
  <c r="L199" i="43"/>
  <c r="L200" i="43"/>
  <c r="D418" i="43"/>
  <c r="C14" i="32"/>
  <c r="C15" i="32"/>
  <c r="C16" i="32"/>
  <c r="C17" i="32"/>
  <c r="C18" i="32"/>
  <c r="C19" i="32"/>
  <c r="D14" i="32"/>
  <c r="K194" i="6"/>
  <c r="K199" i="6"/>
  <c r="K200" i="6"/>
  <c r="H5" i="32"/>
  <c r="J5" i="32"/>
  <c r="H6" i="32"/>
  <c r="J6" i="32"/>
  <c r="J37" i="6"/>
  <c r="J50" i="6"/>
  <c r="H7" i="32"/>
  <c r="J7" i="32"/>
  <c r="H8" i="32"/>
  <c r="J8" i="32"/>
  <c r="J9" i="32"/>
  <c r="H9" i="32"/>
  <c r="J54" i="6"/>
  <c r="J62" i="6"/>
  <c r="J73" i="6"/>
  <c r="J77" i="6"/>
  <c r="E14" i="32"/>
  <c r="E15" i="32"/>
  <c r="E16" i="32"/>
  <c r="E17" i="32"/>
  <c r="E18" i="32"/>
  <c r="E19" i="32"/>
  <c r="F19" i="32"/>
  <c r="F16" i="32"/>
  <c r="F18" i="32"/>
  <c r="F17" i="32"/>
  <c r="F15" i="32"/>
  <c r="F14" i="32"/>
  <c r="G14" i="32"/>
  <c r="I14" i="32"/>
  <c r="G15" i="32"/>
  <c r="G16" i="32"/>
  <c r="G17" i="32"/>
  <c r="G18" i="32"/>
  <c r="G19" i="32"/>
  <c r="I19" i="32"/>
  <c r="J14" i="32"/>
  <c r="D19" i="32"/>
  <c r="D15" i="32"/>
  <c r="D16" i="32"/>
  <c r="D17" i="32"/>
  <c r="D18" i="32"/>
  <c r="K54" i="43"/>
  <c r="K73" i="43"/>
  <c r="K77" i="43"/>
  <c r="F500" i="6"/>
  <c r="F501" i="6"/>
  <c r="F502" i="6"/>
  <c r="F513" i="6"/>
  <c r="F515" i="6"/>
  <c r="G500" i="6"/>
  <c r="G501" i="6"/>
  <c r="G502" i="6"/>
  <c r="G513" i="6"/>
  <c r="G515" i="6"/>
  <c r="H500" i="6"/>
  <c r="H501" i="6"/>
  <c r="H502" i="6"/>
  <c r="H513" i="6"/>
  <c r="H515" i="6"/>
  <c r="I500" i="6"/>
  <c r="I501" i="6"/>
  <c r="I502" i="6"/>
  <c r="I513" i="6"/>
  <c r="I515" i="6"/>
  <c r="J500" i="6"/>
  <c r="J501" i="6"/>
  <c r="J502" i="6"/>
  <c r="J513" i="6"/>
  <c r="J515" i="6"/>
  <c r="E517" i="6"/>
  <c r="D542" i="6"/>
  <c r="C15" i="7"/>
  <c r="I5" i="32"/>
  <c r="I6" i="32"/>
  <c r="K37" i="6"/>
  <c r="K50" i="6"/>
  <c r="I7" i="32"/>
  <c r="I8" i="32"/>
  <c r="I9" i="32"/>
  <c r="L54" i="43"/>
  <c r="L73" i="43"/>
  <c r="L77" i="43"/>
  <c r="J19" i="32"/>
  <c r="I16" i="32"/>
  <c r="J16" i="32"/>
  <c r="I17" i="32"/>
  <c r="J17" i="32"/>
  <c r="I18" i="32"/>
  <c r="J18" i="32"/>
  <c r="I15" i="32"/>
  <c r="J15" i="32"/>
  <c r="K515" i="43"/>
  <c r="L515" i="43"/>
  <c r="E516" i="43"/>
  <c r="D541" i="43"/>
  <c r="E14" i="7"/>
  <c r="M194" i="43"/>
  <c r="M199" i="43"/>
  <c r="M200" i="43"/>
  <c r="K500" i="6"/>
  <c r="K501" i="6"/>
  <c r="K502" i="6"/>
  <c r="K513" i="6"/>
  <c r="K515" i="6"/>
  <c r="L500" i="6"/>
  <c r="K62" i="6"/>
  <c r="L501" i="6"/>
  <c r="L502" i="6"/>
  <c r="L513" i="6"/>
  <c r="L515" i="6"/>
  <c r="E516" i="6"/>
  <c r="D541" i="6"/>
  <c r="C14" i="7"/>
  <c r="K54" i="6"/>
  <c r="K73" i="6"/>
  <c r="K77" i="6"/>
  <c r="L194" i="6"/>
  <c r="L199" i="6"/>
  <c r="L200" i="6"/>
  <c r="N194" i="43"/>
  <c r="N199" i="43"/>
  <c r="N200" i="43"/>
  <c r="M54" i="43"/>
  <c r="M73" i="43"/>
  <c r="M77" i="43"/>
  <c r="L37" i="6"/>
  <c r="L50" i="6"/>
  <c r="L54" i="6"/>
  <c r="L62" i="6"/>
  <c r="L73" i="6"/>
  <c r="L77" i="6"/>
  <c r="M194" i="6"/>
  <c r="M199" i="6"/>
  <c r="M200" i="6"/>
  <c r="N54" i="43"/>
  <c r="N73" i="43"/>
  <c r="N77" i="43"/>
  <c r="M515" i="43"/>
  <c r="N515" i="43"/>
  <c r="O515" i="43"/>
  <c r="E518" i="43"/>
  <c r="D543" i="43"/>
  <c r="E16" i="7"/>
  <c r="O194" i="43"/>
  <c r="O199" i="43"/>
  <c r="O200" i="43"/>
  <c r="M37" i="6"/>
  <c r="M50" i="6"/>
  <c r="M54" i="6"/>
  <c r="M62" i="6"/>
  <c r="M73" i="6"/>
  <c r="M77" i="6"/>
  <c r="P194" i="43"/>
  <c r="P199" i="43"/>
  <c r="P200" i="43"/>
  <c r="M500" i="6"/>
  <c r="M501" i="6"/>
  <c r="M502" i="6"/>
  <c r="M513" i="6"/>
  <c r="M515" i="6"/>
  <c r="N500" i="6"/>
  <c r="N501" i="6"/>
  <c r="N502" i="6"/>
  <c r="N513" i="6"/>
  <c r="N515" i="6"/>
  <c r="O500" i="6"/>
  <c r="N37" i="6"/>
  <c r="N50" i="6"/>
  <c r="N62" i="6"/>
  <c r="O501" i="6"/>
  <c r="O502" i="6"/>
  <c r="O513" i="6"/>
  <c r="O515" i="6"/>
  <c r="E518" i="6"/>
  <c r="D543" i="6"/>
  <c r="C16" i="7"/>
  <c r="N194" i="6"/>
  <c r="N199" i="6"/>
  <c r="N200" i="6"/>
  <c r="O54" i="43"/>
  <c r="O73" i="43"/>
  <c r="O77" i="43"/>
  <c r="P515" i="43"/>
  <c r="N54" i="6"/>
  <c r="N73" i="6"/>
  <c r="N77" i="6"/>
  <c r="O194" i="6"/>
  <c r="O199" i="6"/>
  <c r="O200" i="6"/>
  <c r="Q515" i="43"/>
  <c r="Q194" i="43"/>
  <c r="Q199" i="43"/>
  <c r="Q200" i="43"/>
  <c r="P500" i="6"/>
  <c r="O37" i="6"/>
  <c r="O50" i="6"/>
  <c r="O62" i="6"/>
  <c r="P501" i="6"/>
  <c r="P502" i="6"/>
  <c r="P513" i="6"/>
  <c r="P515" i="6"/>
  <c r="P194" i="6"/>
  <c r="P199" i="6"/>
  <c r="P200" i="6"/>
  <c r="O54" i="6"/>
  <c r="O73" i="6"/>
  <c r="O77" i="6"/>
  <c r="P54" i="43"/>
  <c r="P73" i="43"/>
  <c r="P77" i="43"/>
  <c r="P111" i="15"/>
  <c r="P116" i="15"/>
  <c r="R515" i="43"/>
  <c r="Q111" i="15"/>
  <c r="Q116" i="15"/>
  <c r="S194" i="43"/>
  <c r="S199" i="43"/>
  <c r="S200" i="43"/>
  <c r="S515" i="43"/>
  <c r="R194" i="43"/>
  <c r="R199" i="43"/>
  <c r="R200" i="43"/>
  <c r="Q54" i="43"/>
  <c r="Q73" i="43"/>
  <c r="Q77" i="43"/>
  <c r="Q500" i="6"/>
  <c r="P37" i="6"/>
  <c r="P50" i="6"/>
  <c r="P62" i="6"/>
  <c r="Q501" i="6"/>
  <c r="Q502" i="6"/>
  <c r="Q513" i="6"/>
  <c r="Q515" i="6"/>
  <c r="Q194" i="6"/>
  <c r="Q199" i="6"/>
  <c r="Q200" i="6"/>
  <c r="P54" i="6"/>
  <c r="P73" i="6"/>
  <c r="P77" i="6"/>
  <c r="R111" i="15"/>
  <c r="R116" i="15"/>
  <c r="T194" i="43"/>
  <c r="T199" i="43"/>
  <c r="T200" i="43"/>
  <c r="R500" i="6"/>
  <c r="Q37" i="6"/>
  <c r="Q50" i="6"/>
  <c r="Q62" i="6"/>
  <c r="R501" i="6"/>
  <c r="R502" i="6"/>
  <c r="R513" i="6"/>
  <c r="R515" i="6"/>
  <c r="S111" i="15"/>
  <c r="S116" i="15"/>
  <c r="T515" i="43"/>
  <c r="R54" i="43"/>
  <c r="R73" i="43"/>
  <c r="R77" i="43"/>
  <c r="R194" i="6"/>
  <c r="R199" i="6"/>
  <c r="R200" i="6"/>
  <c r="Q54" i="6"/>
  <c r="Q73" i="6"/>
  <c r="Q77" i="6"/>
  <c r="T54" i="43"/>
  <c r="T73" i="43"/>
  <c r="T77" i="43"/>
  <c r="S54" i="43"/>
  <c r="S73" i="43"/>
  <c r="S77" i="43"/>
  <c r="U515" i="43"/>
  <c r="S500" i="6"/>
  <c r="R37" i="6"/>
  <c r="R50" i="6"/>
  <c r="R62" i="6"/>
  <c r="S501" i="6"/>
  <c r="S502" i="6"/>
  <c r="S513" i="6"/>
  <c r="S515" i="6"/>
  <c r="U111" i="15"/>
  <c r="U116" i="15"/>
  <c r="T111" i="15"/>
  <c r="T116" i="15"/>
  <c r="U54" i="43"/>
  <c r="U73" i="43"/>
  <c r="U77" i="43"/>
  <c r="U194" i="43"/>
  <c r="U199" i="43"/>
  <c r="U200" i="43"/>
  <c r="R54" i="6"/>
  <c r="R73" i="6"/>
  <c r="R77" i="6"/>
  <c r="S194" i="6"/>
  <c r="S199" i="6"/>
  <c r="S200" i="6"/>
  <c r="T500" i="6"/>
  <c r="S37" i="6"/>
  <c r="S50" i="6"/>
  <c r="S62" i="6"/>
  <c r="T501" i="6"/>
  <c r="T502" i="6"/>
  <c r="T513" i="6"/>
  <c r="T515" i="6"/>
  <c r="V515" i="43"/>
  <c r="V54" i="43"/>
  <c r="V73" i="43"/>
  <c r="V77" i="43"/>
  <c r="V194" i="43"/>
  <c r="V199" i="43"/>
  <c r="V200" i="43"/>
  <c r="W515" i="43"/>
  <c r="T194" i="6"/>
  <c r="T199" i="6"/>
  <c r="T200" i="6"/>
  <c r="S54" i="6"/>
  <c r="S73" i="6"/>
  <c r="S77" i="6"/>
  <c r="V111" i="15"/>
  <c r="V116" i="15"/>
  <c r="W194" i="43"/>
  <c r="W199" i="43"/>
  <c r="W200" i="43"/>
  <c r="U194" i="6"/>
  <c r="U199" i="6"/>
  <c r="U200" i="6"/>
  <c r="U500" i="6"/>
  <c r="T37" i="6"/>
  <c r="T50" i="6"/>
  <c r="T62" i="6"/>
  <c r="U501" i="6"/>
  <c r="U502" i="6"/>
  <c r="U513" i="6"/>
  <c r="U515" i="6"/>
  <c r="W111" i="15"/>
  <c r="W116" i="15"/>
  <c r="X194" i="43"/>
  <c r="X199" i="43"/>
  <c r="X200" i="43"/>
  <c r="V500" i="6"/>
  <c r="U37" i="6"/>
  <c r="U50" i="6"/>
  <c r="U62" i="6"/>
  <c r="V501" i="6"/>
  <c r="V502" i="6"/>
  <c r="V513" i="6"/>
  <c r="V515" i="6"/>
  <c r="T54" i="6"/>
  <c r="T73" i="6"/>
  <c r="T77" i="6"/>
  <c r="X111" i="15"/>
  <c r="X116" i="15"/>
  <c r="X515" i="43"/>
  <c r="U54" i="6"/>
  <c r="U73" i="6"/>
  <c r="U77" i="6"/>
  <c r="V194" i="6"/>
  <c r="V199" i="6"/>
  <c r="V200" i="6"/>
  <c r="W54" i="43"/>
  <c r="W73" i="43"/>
  <c r="W77" i="43"/>
  <c r="W500" i="6"/>
  <c r="V37" i="6"/>
  <c r="V50" i="6"/>
  <c r="V62" i="6"/>
  <c r="W501" i="6"/>
  <c r="W502" i="6"/>
  <c r="W513" i="6"/>
  <c r="W515" i="6"/>
  <c r="W194" i="6"/>
  <c r="W199" i="6"/>
  <c r="W200" i="6"/>
  <c r="X54" i="43"/>
  <c r="X73" i="43"/>
  <c r="X77" i="43"/>
  <c r="Y194" i="43"/>
  <c r="Y199" i="43"/>
  <c r="Y200" i="43"/>
  <c r="Y515" i="43"/>
  <c r="V54" i="6"/>
  <c r="V73" i="6"/>
  <c r="V77" i="6"/>
  <c r="Y111" i="15"/>
  <c r="Y116" i="15"/>
  <c r="Z194" i="43"/>
  <c r="Z199" i="43"/>
  <c r="Z200" i="43"/>
  <c r="Z515" i="43"/>
  <c r="AA515" i="43"/>
  <c r="X500" i="6"/>
  <c r="W37" i="6"/>
  <c r="W50" i="6"/>
  <c r="W62" i="6"/>
  <c r="X501" i="6"/>
  <c r="X502" i="6"/>
  <c r="X513" i="6"/>
  <c r="X515" i="6"/>
  <c r="X194" i="6"/>
  <c r="X199" i="6"/>
  <c r="X200" i="6"/>
  <c r="W54" i="6"/>
  <c r="W73" i="6"/>
  <c r="W77" i="6"/>
  <c r="Z111" i="15"/>
  <c r="Z116" i="15"/>
  <c r="AA194" i="43"/>
  <c r="AA199" i="43"/>
  <c r="AA200" i="43"/>
  <c r="X37" i="6"/>
  <c r="X50" i="6"/>
  <c r="X54" i="6"/>
  <c r="X62" i="6"/>
  <c r="X73" i="6"/>
  <c r="X77" i="6"/>
  <c r="AA111" i="15"/>
  <c r="AA116" i="15"/>
  <c r="Y54" i="43"/>
  <c r="Y73" i="43"/>
  <c r="Y77" i="43"/>
  <c r="Z54" i="43"/>
  <c r="Z73" i="43"/>
  <c r="Z77" i="43"/>
  <c r="Y500" i="6"/>
  <c r="Y501" i="6"/>
  <c r="Y502" i="6"/>
  <c r="Y513" i="6"/>
  <c r="Y515" i="6"/>
  <c r="Y194" i="6"/>
  <c r="Y199" i="6"/>
  <c r="Y200" i="6"/>
  <c r="AB111" i="15"/>
  <c r="AB116" i="15"/>
  <c r="AB515" i="43"/>
  <c r="AA54" i="43"/>
  <c r="AA73" i="43"/>
  <c r="AA77" i="43"/>
  <c r="AC515" i="43"/>
  <c r="AB194" i="43"/>
  <c r="AB199" i="43"/>
  <c r="AB200" i="43"/>
  <c r="Y37" i="6"/>
  <c r="Y50" i="6"/>
  <c r="Y54" i="6"/>
  <c r="Y62" i="6"/>
  <c r="Y73" i="6"/>
  <c r="Y77" i="6"/>
  <c r="Z500" i="6"/>
  <c r="Z501" i="6"/>
  <c r="Z502" i="6"/>
  <c r="Z513" i="6"/>
  <c r="Z515" i="6"/>
  <c r="AC111" i="15"/>
  <c r="AC116" i="15"/>
  <c r="AB54" i="43"/>
  <c r="AB73" i="43"/>
  <c r="AB77" i="43"/>
  <c r="AC194" i="43"/>
  <c r="AC199" i="43"/>
  <c r="AC200" i="43"/>
  <c r="Z194" i="6"/>
  <c r="Z199" i="6"/>
  <c r="Z200" i="6"/>
  <c r="AA500" i="6"/>
  <c r="Z37" i="6"/>
  <c r="Z50" i="6"/>
  <c r="Z62" i="6"/>
  <c r="AA501" i="6"/>
  <c r="AA502" i="6"/>
  <c r="AA513" i="6"/>
  <c r="AA515" i="6"/>
  <c r="AD111" i="15"/>
  <c r="AD116" i="15"/>
  <c r="AD515" i="43"/>
  <c r="AE111" i="15"/>
  <c r="AE116" i="15"/>
  <c r="AD194" i="43"/>
  <c r="AD199" i="43"/>
  <c r="AD200" i="43"/>
  <c r="AD54" i="43"/>
  <c r="AD73" i="43"/>
  <c r="AD77" i="43"/>
  <c r="AE515" i="43"/>
  <c r="AE194" i="43"/>
  <c r="AE199" i="43"/>
  <c r="AE200" i="43"/>
  <c r="AC54" i="43"/>
  <c r="AC73" i="43"/>
  <c r="AC77" i="43"/>
  <c r="Z54" i="6"/>
  <c r="Z73" i="6"/>
  <c r="Z77" i="6"/>
  <c r="AA194" i="6"/>
  <c r="AA199" i="6"/>
  <c r="AA200" i="6"/>
  <c r="AB500" i="6"/>
  <c r="AA37" i="6"/>
  <c r="AA50" i="6"/>
  <c r="AA62" i="6"/>
  <c r="AB501" i="6"/>
  <c r="AB502" i="6"/>
  <c r="AB513" i="6"/>
  <c r="AB515" i="6"/>
  <c r="AE37" i="43"/>
  <c r="AE50" i="43"/>
  <c r="AE54" i="43"/>
  <c r="AE62" i="43"/>
  <c r="AE73" i="43"/>
  <c r="AE77" i="43"/>
  <c r="AA54" i="6"/>
  <c r="AA73" i="6"/>
  <c r="AA77" i="6"/>
  <c r="AB194" i="6"/>
  <c r="AB199" i="6"/>
  <c r="AB200" i="6"/>
  <c r="AF194" i="43"/>
  <c r="AF199" i="43"/>
  <c r="AF200" i="43"/>
  <c r="AC500" i="6"/>
  <c r="AB37" i="6"/>
  <c r="AB50" i="6"/>
  <c r="AB62" i="6"/>
  <c r="AC501" i="6"/>
  <c r="AC502" i="6"/>
  <c r="AC513" i="6"/>
  <c r="AC515" i="6"/>
  <c r="AG194" i="43"/>
  <c r="AG199" i="43"/>
  <c r="AG200" i="43"/>
  <c r="AF37" i="43"/>
  <c r="AF50" i="43"/>
  <c r="AF54" i="43"/>
  <c r="AF62" i="43"/>
  <c r="AF73" i="43"/>
  <c r="AF77" i="43"/>
  <c r="AB54" i="6"/>
  <c r="AB73" i="6"/>
  <c r="AB77" i="6"/>
  <c r="AC194" i="6"/>
  <c r="AC199" i="6"/>
  <c r="AC200" i="6"/>
  <c r="AD500" i="6"/>
  <c r="AC37" i="6"/>
  <c r="AC50" i="6"/>
  <c r="AC62" i="6"/>
  <c r="AD501" i="6"/>
  <c r="AD502" i="6"/>
  <c r="AD513" i="6"/>
  <c r="AD515" i="6"/>
  <c r="AD194" i="6"/>
  <c r="AD199" i="6"/>
  <c r="AD200" i="6"/>
  <c r="D452" i="6"/>
  <c r="AE500" i="6"/>
  <c r="AD37" i="6"/>
  <c r="AD50" i="6"/>
  <c r="AD62" i="6"/>
  <c r="AE501" i="6"/>
  <c r="AE502" i="6"/>
  <c r="AE513" i="6"/>
  <c r="AE515" i="6"/>
  <c r="AE194" i="6"/>
  <c r="AE199" i="6"/>
  <c r="AE200" i="6"/>
  <c r="AC54" i="6"/>
  <c r="AC73" i="6"/>
  <c r="AC77" i="6"/>
  <c r="AD54" i="6"/>
  <c r="AE37" i="6"/>
  <c r="AE50" i="6"/>
  <c r="AE54" i="6"/>
  <c r="AF37" i="6"/>
  <c r="AF50" i="6"/>
  <c r="AF54" i="6"/>
  <c r="AG37" i="6"/>
  <c r="AG50" i="6"/>
  <c r="AG54" i="6"/>
  <c r="AH37" i="6"/>
  <c r="AH50" i="6"/>
  <c r="AH54" i="6"/>
  <c r="AI37" i="6"/>
  <c r="AI50" i="6"/>
  <c r="AI54" i="6"/>
  <c r="AJ37" i="6"/>
  <c r="AJ50" i="6"/>
  <c r="AJ54" i="6"/>
  <c r="D54" i="6"/>
  <c r="AD73" i="6"/>
  <c r="AE62" i="6"/>
  <c r="AE73" i="6"/>
  <c r="AF62" i="6"/>
  <c r="AF73" i="6"/>
  <c r="AG62" i="6"/>
  <c r="AG73" i="6"/>
  <c r="AH62" i="6"/>
  <c r="AH73" i="6"/>
  <c r="AI62" i="6"/>
  <c r="AI73" i="6"/>
  <c r="AJ62" i="6"/>
  <c r="AJ73" i="6"/>
  <c r="D73" i="6"/>
  <c r="D62" i="6"/>
  <c r="D452" i="43"/>
  <c r="AG37" i="43"/>
  <c r="AG50" i="43"/>
  <c r="AG54" i="43"/>
  <c r="AG62" i="43"/>
  <c r="AG73" i="43"/>
  <c r="AG77" i="43"/>
  <c r="AH194" i="43"/>
  <c r="AH199" i="43"/>
  <c r="AH200" i="43"/>
  <c r="AD77" i="6"/>
  <c r="AJ77" i="6"/>
  <c r="E465" i="6"/>
  <c r="E466" i="6"/>
  <c r="E467" i="6"/>
  <c r="E470" i="6"/>
  <c r="E474" i="6"/>
  <c r="E475" i="6"/>
  <c r="E482" i="6"/>
  <c r="F465" i="6"/>
  <c r="F466" i="6"/>
  <c r="F467" i="6"/>
  <c r="F470" i="6"/>
  <c r="F474" i="6"/>
  <c r="F475" i="6"/>
  <c r="F482" i="6"/>
  <c r="G465" i="6"/>
  <c r="G466" i="6"/>
  <c r="G467" i="6"/>
  <c r="G470" i="6"/>
  <c r="G474" i="6"/>
  <c r="G475" i="6"/>
  <c r="G482" i="6"/>
  <c r="H465" i="6"/>
  <c r="H466" i="6"/>
  <c r="H467" i="6"/>
  <c r="H470" i="6"/>
  <c r="H474" i="6"/>
  <c r="H475" i="6"/>
  <c r="H482" i="6"/>
  <c r="I465" i="6"/>
  <c r="I466" i="6"/>
  <c r="I467" i="6"/>
  <c r="I470" i="6"/>
  <c r="I474" i="6"/>
  <c r="I475" i="6"/>
  <c r="I482" i="6"/>
  <c r="J465" i="6"/>
  <c r="J466" i="6"/>
  <c r="J467" i="6"/>
  <c r="J470" i="6"/>
  <c r="J474" i="6"/>
  <c r="J475" i="6"/>
  <c r="J482" i="6"/>
  <c r="K465" i="6"/>
  <c r="K466" i="6"/>
  <c r="K467" i="6"/>
  <c r="K470" i="6"/>
  <c r="K474" i="6"/>
  <c r="K475" i="6"/>
  <c r="K482" i="6"/>
  <c r="L465" i="6"/>
  <c r="L466" i="6"/>
  <c r="L467" i="6"/>
  <c r="L470" i="6"/>
  <c r="L474" i="6"/>
  <c r="L475" i="6"/>
  <c r="L482" i="6"/>
  <c r="M465" i="6"/>
  <c r="M466" i="6"/>
  <c r="M467" i="6"/>
  <c r="M470" i="6"/>
  <c r="M474" i="6"/>
  <c r="M475" i="6"/>
  <c r="M482" i="6"/>
  <c r="N465" i="6"/>
  <c r="N466" i="6"/>
  <c r="N467" i="6"/>
  <c r="N470" i="6"/>
  <c r="N474" i="6"/>
  <c r="N475" i="6"/>
  <c r="N482" i="6"/>
  <c r="O465" i="6"/>
  <c r="O466" i="6"/>
  <c r="O467" i="6"/>
  <c r="O470" i="6"/>
  <c r="O474" i="6"/>
  <c r="O475" i="6"/>
  <c r="O482" i="6"/>
  <c r="P465" i="6"/>
  <c r="P466" i="6"/>
  <c r="P467" i="6"/>
  <c r="P470" i="6"/>
  <c r="P474" i="6"/>
  <c r="P475" i="6"/>
  <c r="P482" i="6"/>
  <c r="Q465" i="6"/>
  <c r="Q466" i="6"/>
  <c r="Q467" i="6"/>
  <c r="Q470" i="6"/>
  <c r="Q474" i="6"/>
  <c r="Q475" i="6"/>
  <c r="Q482" i="6"/>
  <c r="R465" i="6"/>
  <c r="R466" i="6"/>
  <c r="R467" i="6"/>
  <c r="R470" i="6"/>
  <c r="R474" i="6"/>
  <c r="R475" i="6"/>
  <c r="R482" i="6"/>
  <c r="S465" i="6"/>
  <c r="S466" i="6"/>
  <c r="S467" i="6"/>
  <c r="S470" i="6"/>
  <c r="S474" i="6"/>
  <c r="S475" i="6"/>
  <c r="S482" i="6"/>
  <c r="T465" i="6"/>
  <c r="T466" i="6"/>
  <c r="T467" i="6"/>
  <c r="T470" i="6"/>
  <c r="T474" i="6"/>
  <c r="T475" i="6"/>
  <c r="T482" i="6"/>
  <c r="U465" i="6"/>
  <c r="U466" i="6"/>
  <c r="U467" i="6"/>
  <c r="U470" i="6"/>
  <c r="U474" i="6"/>
  <c r="U475" i="6"/>
  <c r="U482" i="6"/>
  <c r="V465" i="6"/>
  <c r="V466" i="6"/>
  <c r="V467" i="6"/>
  <c r="V470" i="6"/>
  <c r="V474" i="6"/>
  <c r="V475" i="6"/>
  <c r="V482" i="6"/>
  <c r="W465" i="6"/>
  <c r="W466" i="6"/>
  <c r="W467" i="6"/>
  <c r="W470" i="6"/>
  <c r="W474" i="6"/>
  <c r="W475" i="6"/>
  <c r="W482" i="6"/>
  <c r="X465" i="6"/>
  <c r="X466" i="6"/>
  <c r="X467" i="6"/>
  <c r="X470" i="6"/>
  <c r="X474" i="6"/>
  <c r="X475" i="6"/>
  <c r="X482" i="6"/>
  <c r="Y465" i="6"/>
  <c r="Y466" i="6"/>
  <c r="Y467" i="6"/>
  <c r="Y470" i="6"/>
  <c r="Y474" i="6"/>
  <c r="Y475" i="6"/>
  <c r="Y482" i="6"/>
  <c r="Z465" i="6"/>
  <c r="Z466" i="6"/>
  <c r="Z467" i="6"/>
  <c r="Z470" i="6"/>
  <c r="Z474" i="6"/>
  <c r="Z475" i="6"/>
  <c r="Z482" i="6"/>
  <c r="AA465" i="6"/>
  <c r="AA466" i="6"/>
  <c r="AA467" i="6"/>
  <c r="AA470" i="6"/>
  <c r="AA474" i="6"/>
  <c r="AA475" i="6"/>
  <c r="AA482" i="6"/>
  <c r="AB465" i="6"/>
  <c r="AB466" i="6"/>
  <c r="AB467" i="6"/>
  <c r="AB470" i="6"/>
  <c r="AB474" i="6"/>
  <c r="AB475" i="6"/>
  <c r="AB482" i="6"/>
  <c r="AC465" i="6"/>
  <c r="AC466" i="6"/>
  <c r="AC467" i="6"/>
  <c r="AC470" i="6"/>
  <c r="AC474" i="6"/>
  <c r="AC475" i="6"/>
  <c r="AC482" i="6"/>
  <c r="AD465" i="6"/>
  <c r="AD466" i="6"/>
  <c r="AD467" i="6"/>
  <c r="AD470" i="6"/>
  <c r="AD474" i="6"/>
  <c r="AD475" i="6"/>
  <c r="AD482" i="6"/>
  <c r="AE465" i="6"/>
  <c r="AE466" i="6"/>
  <c r="AE467" i="6"/>
  <c r="AE470" i="6"/>
  <c r="AE474" i="6"/>
  <c r="AE475" i="6"/>
  <c r="AE482" i="6"/>
  <c r="AF465" i="6"/>
  <c r="AF466" i="6"/>
  <c r="AF467" i="6"/>
  <c r="AF470" i="6"/>
  <c r="AF474" i="6"/>
  <c r="AF475" i="6"/>
  <c r="AF482" i="6"/>
  <c r="AG465" i="6"/>
  <c r="AG466" i="6"/>
  <c r="AG467" i="6"/>
  <c r="AG470" i="6"/>
  <c r="AG474" i="6"/>
  <c r="AG475" i="6"/>
  <c r="AG482" i="6"/>
  <c r="AH465" i="6"/>
  <c r="AH466" i="6"/>
  <c r="AH467" i="6"/>
  <c r="AH470" i="6"/>
  <c r="AH474" i="6"/>
  <c r="AH475" i="6"/>
  <c r="AH482" i="6"/>
  <c r="AI465" i="6"/>
  <c r="AI466" i="6"/>
  <c r="AI467" i="6"/>
  <c r="AI470" i="6"/>
  <c r="AI474" i="6"/>
  <c r="AI475" i="6"/>
  <c r="AI482" i="6"/>
  <c r="AJ465" i="6"/>
  <c r="AJ466" i="6"/>
  <c r="AJ467" i="6"/>
  <c r="AJ470" i="6"/>
  <c r="AJ474" i="6"/>
  <c r="AJ98" i="6"/>
  <c r="AJ475" i="6"/>
  <c r="AJ482" i="6"/>
  <c r="D482" i="6"/>
  <c r="D470" i="6"/>
  <c r="AH37" i="43"/>
  <c r="AH50" i="43"/>
  <c r="AH62" i="43"/>
  <c r="AH73" i="43"/>
  <c r="AI37" i="43"/>
  <c r="AI50" i="43"/>
  <c r="AI62" i="43"/>
  <c r="AI73" i="43"/>
  <c r="AJ37" i="43"/>
  <c r="AJ50" i="43"/>
  <c r="AJ62" i="43"/>
  <c r="AJ73" i="43"/>
  <c r="D73" i="43"/>
  <c r="D62" i="43"/>
  <c r="AH54" i="43"/>
  <c r="AI54" i="43"/>
  <c r="AJ54" i="43"/>
  <c r="D54" i="43"/>
  <c r="AI194" i="43"/>
  <c r="AI199" i="43"/>
  <c r="AI200" i="43"/>
  <c r="AE77" i="6"/>
  <c r="E470" i="43"/>
  <c r="E474" i="43"/>
  <c r="E475" i="43"/>
  <c r="E482" i="43"/>
  <c r="F470" i="43"/>
  <c r="F474" i="43"/>
  <c r="F475" i="43"/>
  <c r="F482" i="43"/>
  <c r="G470" i="43"/>
  <c r="G474" i="43"/>
  <c r="G475" i="43"/>
  <c r="G482" i="43"/>
  <c r="H470" i="43"/>
  <c r="H474" i="43"/>
  <c r="H475" i="43"/>
  <c r="H482" i="43"/>
  <c r="I470" i="43"/>
  <c r="I474" i="43"/>
  <c r="I475" i="43"/>
  <c r="I482" i="43"/>
  <c r="J470" i="43"/>
  <c r="J474" i="43"/>
  <c r="J475" i="43"/>
  <c r="J482" i="43"/>
  <c r="K470" i="43"/>
  <c r="K474" i="43"/>
  <c r="K475" i="43"/>
  <c r="K482" i="43"/>
  <c r="L470" i="43"/>
  <c r="L474" i="43"/>
  <c r="L475" i="43"/>
  <c r="L482" i="43"/>
  <c r="M470" i="43"/>
  <c r="M474" i="43"/>
  <c r="M475" i="43"/>
  <c r="M482" i="43"/>
  <c r="N470" i="43"/>
  <c r="N474" i="43"/>
  <c r="N475" i="43"/>
  <c r="N482" i="43"/>
  <c r="O470" i="43"/>
  <c r="O474" i="43"/>
  <c r="O475" i="43"/>
  <c r="O482" i="43"/>
  <c r="P470" i="43"/>
  <c r="P474" i="43"/>
  <c r="P475" i="43"/>
  <c r="P482" i="43"/>
  <c r="Q470" i="43"/>
  <c r="Q474" i="43"/>
  <c r="Q475" i="43"/>
  <c r="Q482" i="43"/>
  <c r="R470" i="43"/>
  <c r="R474" i="43"/>
  <c r="R475" i="43"/>
  <c r="R482" i="43"/>
  <c r="S470" i="43"/>
  <c r="S474" i="43"/>
  <c r="S475" i="43"/>
  <c r="S482" i="43"/>
  <c r="T470" i="43"/>
  <c r="T474" i="43"/>
  <c r="T475" i="43"/>
  <c r="T482" i="43"/>
  <c r="U470" i="43"/>
  <c r="U474" i="43"/>
  <c r="U475" i="43"/>
  <c r="U482" i="43"/>
  <c r="V470" i="43"/>
  <c r="V474" i="43"/>
  <c r="V475" i="43"/>
  <c r="V482" i="43"/>
  <c r="W470" i="43"/>
  <c r="W474" i="43"/>
  <c r="W475" i="43"/>
  <c r="W482" i="43"/>
  <c r="X470" i="43"/>
  <c r="X474" i="43"/>
  <c r="X475" i="43"/>
  <c r="X482" i="43"/>
  <c r="Y470" i="43"/>
  <c r="Y474" i="43"/>
  <c r="Y475" i="43"/>
  <c r="Y482" i="43"/>
  <c r="Z470" i="43"/>
  <c r="Z474" i="43"/>
  <c r="Z475" i="43"/>
  <c r="Z482" i="43"/>
  <c r="AA470" i="43"/>
  <c r="AA474" i="43"/>
  <c r="AA475" i="43"/>
  <c r="AA482" i="43"/>
  <c r="AB470" i="43"/>
  <c r="AB474" i="43"/>
  <c r="AB475" i="43"/>
  <c r="AB482" i="43"/>
  <c r="AC470" i="43"/>
  <c r="AC474" i="43"/>
  <c r="AC475" i="43"/>
  <c r="AC482" i="43"/>
  <c r="AD470" i="43"/>
  <c r="AD474" i="43"/>
  <c r="AD475" i="43"/>
  <c r="AD482" i="43"/>
  <c r="AE470" i="43"/>
  <c r="AE474" i="43"/>
  <c r="AE475" i="43"/>
  <c r="AE482" i="43"/>
  <c r="AF465" i="43"/>
  <c r="AF466" i="43"/>
  <c r="AF467" i="43"/>
  <c r="AF470" i="43"/>
  <c r="AF474" i="43"/>
  <c r="AF475" i="43"/>
  <c r="AF482" i="43"/>
  <c r="AG465" i="43"/>
  <c r="AG466" i="43"/>
  <c r="AG467" i="43"/>
  <c r="AG470" i="43"/>
  <c r="AG474" i="43"/>
  <c r="AG475" i="43"/>
  <c r="AG482" i="43"/>
  <c r="AH465" i="43"/>
  <c r="AH466" i="43"/>
  <c r="AH467" i="43"/>
  <c r="AH470" i="43"/>
  <c r="AH474" i="43"/>
  <c r="AH475" i="43"/>
  <c r="AH482" i="43"/>
  <c r="AI465" i="43"/>
  <c r="AI466" i="43"/>
  <c r="AI467" i="43"/>
  <c r="AI470" i="43"/>
  <c r="AI474" i="43"/>
  <c r="AI475" i="43"/>
  <c r="AI482" i="43"/>
  <c r="AJ465" i="43"/>
  <c r="AJ466" i="43"/>
  <c r="AJ467" i="43"/>
  <c r="AJ470" i="43"/>
  <c r="AJ474" i="43"/>
  <c r="AJ98" i="43"/>
  <c r="AJ475" i="43"/>
  <c r="AJ482" i="43"/>
  <c r="D482" i="43"/>
  <c r="D470" i="43"/>
  <c r="AJ77" i="43"/>
  <c r="AJ99" i="43"/>
  <c r="AI77" i="43"/>
  <c r="AF194" i="6"/>
  <c r="AF199" i="6"/>
  <c r="AF200" i="6"/>
  <c r="E106" i="43"/>
  <c r="F106" i="43"/>
  <c r="G106" i="43"/>
  <c r="H106" i="43"/>
  <c r="I106" i="43"/>
  <c r="J106" i="43"/>
  <c r="K106" i="43"/>
  <c r="L106" i="43"/>
  <c r="M106" i="43"/>
  <c r="N106" i="43"/>
  <c r="O106" i="43"/>
  <c r="P106" i="43"/>
  <c r="Q106" i="43"/>
  <c r="R106" i="43"/>
  <c r="S106" i="43"/>
  <c r="T106" i="43"/>
  <c r="U106" i="43"/>
  <c r="V106" i="43"/>
  <c r="W106" i="43"/>
  <c r="X106" i="43"/>
  <c r="Y106" i="43"/>
  <c r="Z106" i="43"/>
  <c r="AA106" i="43"/>
  <c r="AB106" i="43"/>
  <c r="AC106" i="43"/>
  <c r="AD106" i="43"/>
  <c r="AE106" i="43"/>
  <c r="AF106" i="43"/>
  <c r="AG106" i="43"/>
  <c r="AH106" i="43"/>
  <c r="AI106" i="43"/>
  <c r="AJ106" i="43"/>
  <c r="D475" i="43"/>
  <c r="AH77" i="43"/>
  <c r="AF77" i="6"/>
  <c r="AF491" i="43"/>
  <c r="AG491" i="43"/>
  <c r="AH491" i="43"/>
  <c r="AI491" i="43"/>
  <c r="AJ491" i="43"/>
  <c r="D491" i="43"/>
  <c r="D50" i="43"/>
  <c r="AG194" i="6"/>
  <c r="AG199" i="6"/>
  <c r="AG200" i="6"/>
  <c r="AJ194" i="43"/>
  <c r="AJ199" i="43"/>
  <c r="AJ200" i="43"/>
  <c r="AH194" i="6"/>
  <c r="AH199" i="6"/>
  <c r="AH200" i="6"/>
  <c r="AG77" i="6"/>
  <c r="AH77" i="6"/>
  <c r="D475" i="6"/>
  <c r="AI194" i="6"/>
  <c r="AI199" i="6"/>
  <c r="AI200" i="6"/>
  <c r="E491" i="6"/>
  <c r="F491" i="6"/>
  <c r="G491" i="6"/>
  <c r="H491" i="6"/>
  <c r="I491" i="6"/>
  <c r="J491" i="6"/>
  <c r="K491" i="6"/>
  <c r="L491" i="6"/>
  <c r="M491" i="6"/>
  <c r="N491" i="6"/>
  <c r="O491" i="6"/>
  <c r="P491" i="6"/>
  <c r="Q491" i="6"/>
  <c r="R491" i="6"/>
  <c r="S491" i="6"/>
  <c r="T491" i="6"/>
  <c r="U491" i="6"/>
  <c r="V491" i="6"/>
  <c r="W491" i="6"/>
  <c r="X491" i="6"/>
  <c r="Y491" i="6"/>
  <c r="Z491" i="6"/>
  <c r="AA491" i="6"/>
  <c r="AB491" i="6"/>
  <c r="AC491" i="6"/>
  <c r="AD491" i="6"/>
  <c r="AE491" i="6"/>
  <c r="AF491" i="6"/>
  <c r="AG491" i="6"/>
  <c r="AH491" i="6"/>
  <c r="AI491" i="6"/>
  <c r="AJ491" i="6"/>
  <c r="D491" i="6"/>
  <c r="AJ99" i="6"/>
  <c r="AI77" i="6"/>
  <c r="D196" i="43"/>
  <c r="D197" i="43"/>
  <c r="D199" i="43"/>
  <c r="D200" i="43"/>
  <c r="D203" i="43"/>
  <c r="E203" i="43"/>
  <c r="D204" i="43"/>
  <c r="E204" i="43"/>
  <c r="D205" i="43"/>
  <c r="E205" i="43"/>
  <c r="D206" i="43"/>
  <c r="E206" i="43"/>
  <c r="D207" i="43"/>
  <c r="E207" i="43"/>
  <c r="D208" i="43"/>
  <c r="E208" i="43"/>
  <c r="D209" i="43"/>
  <c r="E209" i="43"/>
  <c r="D210" i="43"/>
  <c r="E210" i="43"/>
  <c r="D211" i="43"/>
  <c r="E211" i="43"/>
  <c r="D212" i="43"/>
  <c r="E212" i="43"/>
  <c r="D213" i="43"/>
  <c r="E213" i="43"/>
  <c r="D214" i="43"/>
  <c r="E214" i="43"/>
  <c r="D215" i="43"/>
  <c r="E215" i="43"/>
  <c r="D216" i="43"/>
  <c r="E216" i="43"/>
  <c r="D217" i="43"/>
  <c r="E217" i="43"/>
  <c r="D218" i="43"/>
  <c r="E218" i="43"/>
  <c r="E219" i="43"/>
  <c r="F203" i="43"/>
  <c r="F204" i="43"/>
  <c r="F205" i="43"/>
  <c r="F206" i="43"/>
  <c r="F207" i="43"/>
  <c r="F208" i="43"/>
  <c r="F209" i="43"/>
  <c r="F210" i="43"/>
  <c r="F211" i="43"/>
  <c r="F212" i="43"/>
  <c r="F213" i="43"/>
  <c r="F214" i="43"/>
  <c r="F215" i="43"/>
  <c r="F216" i="43"/>
  <c r="F217" i="43"/>
  <c r="F218" i="43"/>
  <c r="F219" i="43"/>
  <c r="G203" i="43"/>
  <c r="G204" i="43"/>
  <c r="G205" i="43"/>
  <c r="G206" i="43"/>
  <c r="G207" i="43"/>
  <c r="G208" i="43"/>
  <c r="G209" i="43"/>
  <c r="G210" i="43"/>
  <c r="G211" i="43"/>
  <c r="G212" i="43"/>
  <c r="G213" i="43"/>
  <c r="G214" i="43"/>
  <c r="G215" i="43"/>
  <c r="G216" i="43"/>
  <c r="G217" i="43"/>
  <c r="G218" i="43"/>
  <c r="G219" i="43"/>
  <c r="H203" i="43"/>
  <c r="H204" i="43"/>
  <c r="H205" i="43"/>
  <c r="H206" i="43"/>
  <c r="H207" i="43"/>
  <c r="H208" i="43"/>
  <c r="H209" i="43"/>
  <c r="H210" i="43"/>
  <c r="H211" i="43"/>
  <c r="H212" i="43"/>
  <c r="H213" i="43"/>
  <c r="H214" i="43"/>
  <c r="H215" i="43"/>
  <c r="H216" i="43"/>
  <c r="H217" i="43"/>
  <c r="H218" i="43"/>
  <c r="H219" i="43"/>
  <c r="I203" i="43"/>
  <c r="I204" i="43"/>
  <c r="I205" i="43"/>
  <c r="I206" i="43"/>
  <c r="I207" i="43"/>
  <c r="I208" i="43"/>
  <c r="I209" i="43"/>
  <c r="I210" i="43"/>
  <c r="I211" i="43"/>
  <c r="I212" i="43"/>
  <c r="I213" i="43"/>
  <c r="I214" i="43"/>
  <c r="I215" i="43"/>
  <c r="I216" i="43"/>
  <c r="I217" i="43"/>
  <c r="I218" i="43"/>
  <c r="I219" i="43"/>
  <c r="J203" i="43"/>
  <c r="J204" i="43"/>
  <c r="J205" i="43"/>
  <c r="J206" i="43"/>
  <c r="J207" i="43"/>
  <c r="J208" i="43"/>
  <c r="J209" i="43"/>
  <c r="J210" i="43"/>
  <c r="J211" i="43"/>
  <c r="J212" i="43"/>
  <c r="J213" i="43"/>
  <c r="J214" i="43"/>
  <c r="J215" i="43"/>
  <c r="J216" i="43"/>
  <c r="J217" i="43"/>
  <c r="J218" i="43"/>
  <c r="J219" i="43"/>
  <c r="K203" i="43"/>
  <c r="K204" i="43"/>
  <c r="K205" i="43"/>
  <c r="K206" i="43"/>
  <c r="K207" i="43"/>
  <c r="K208" i="43"/>
  <c r="K209" i="43"/>
  <c r="K210" i="43"/>
  <c r="K211" i="43"/>
  <c r="K212" i="43"/>
  <c r="K213" i="43"/>
  <c r="K214" i="43"/>
  <c r="K215" i="43"/>
  <c r="K216" i="43"/>
  <c r="K217" i="43"/>
  <c r="K218" i="43"/>
  <c r="K219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M203" i="43"/>
  <c r="M204" i="43"/>
  <c r="M205" i="43"/>
  <c r="M206" i="43"/>
  <c r="M207" i="43"/>
  <c r="M208" i="43"/>
  <c r="M209" i="43"/>
  <c r="M210" i="43"/>
  <c r="M211" i="43"/>
  <c r="M212" i="43"/>
  <c r="M213" i="43"/>
  <c r="M214" i="43"/>
  <c r="M215" i="43"/>
  <c r="M216" i="43"/>
  <c r="M217" i="43"/>
  <c r="M218" i="43"/>
  <c r="M219" i="43"/>
  <c r="N203" i="43"/>
  <c r="N204" i="43"/>
  <c r="N205" i="43"/>
  <c r="N206" i="43"/>
  <c r="N207" i="43"/>
  <c r="N208" i="43"/>
  <c r="N209" i="43"/>
  <c r="N210" i="43"/>
  <c r="N211" i="43"/>
  <c r="N212" i="43"/>
  <c r="N213" i="43"/>
  <c r="N214" i="43"/>
  <c r="N215" i="43"/>
  <c r="N216" i="43"/>
  <c r="N217" i="43"/>
  <c r="N218" i="43"/>
  <c r="N219" i="43"/>
  <c r="O203" i="43"/>
  <c r="O204" i="43"/>
  <c r="O205" i="43"/>
  <c r="O206" i="43"/>
  <c r="O207" i="43"/>
  <c r="O208" i="43"/>
  <c r="O209" i="43"/>
  <c r="O210" i="43"/>
  <c r="O211" i="43"/>
  <c r="O212" i="43"/>
  <c r="O213" i="43"/>
  <c r="O214" i="43"/>
  <c r="O215" i="43"/>
  <c r="O216" i="43"/>
  <c r="O217" i="43"/>
  <c r="O218" i="43"/>
  <c r="O219" i="43"/>
  <c r="P203" i="43"/>
  <c r="P204" i="43"/>
  <c r="P205" i="43"/>
  <c r="P206" i="43"/>
  <c r="P207" i="43"/>
  <c r="P208" i="43"/>
  <c r="P209" i="43"/>
  <c r="P210" i="43"/>
  <c r="P211" i="43"/>
  <c r="P212" i="43"/>
  <c r="P213" i="43"/>
  <c r="P214" i="43"/>
  <c r="P215" i="43"/>
  <c r="P216" i="43"/>
  <c r="P217" i="43"/>
  <c r="P218" i="43"/>
  <c r="P219" i="43"/>
  <c r="Q203" i="43"/>
  <c r="Q204" i="43"/>
  <c r="Q205" i="43"/>
  <c r="Q206" i="43"/>
  <c r="Q207" i="43"/>
  <c r="Q208" i="43"/>
  <c r="Q209" i="43"/>
  <c r="Q210" i="43"/>
  <c r="Q211" i="43"/>
  <c r="Q212" i="43"/>
  <c r="Q213" i="43"/>
  <c r="Q214" i="43"/>
  <c r="Q215" i="43"/>
  <c r="Q216" i="43"/>
  <c r="Q217" i="43"/>
  <c r="Q218" i="43"/>
  <c r="Q219" i="43"/>
  <c r="R203" i="43"/>
  <c r="R204" i="43"/>
  <c r="R205" i="43"/>
  <c r="R206" i="43"/>
  <c r="R207" i="43"/>
  <c r="R208" i="43"/>
  <c r="R209" i="43"/>
  <c r="R210" i="43"/>
  <c r="R211" i="43"/>
  <c r="R212" i="43"/>
  <c r="R213" i="43"/>
  <c r="R214" i="43"/>
  <c r="R215" i="43"/>
  <c r="R216" i="43"/>
  <c r="R217" i="43"/>
  <c r="R218" i="43"/>
  <c r="R219" i="43"/>
  <c r="S203" i="43"/>
  <c r="S204" i="43"/>
  <c r="S205" i="43"/>
  <c r="S206" i="43"/>
  <c r="S207" i="43"/>
  <c r="S208" i="43"/>
  <c r="S209" i="43"/>
  <c r="S210" i="43"/>
  <c r="S211" i="43"/>
  <c r="S212" i="43"/>
  <c r="S213" i="43"/>
  <c r="S214" i="43"/>
  <c r="S215" i="43"/>
  <c r="S216" i="43"/>
  <c r="S217" i="43"/>
  <c r="S218" i="43"/>
  <c r="S219" i="43"/>
  <c r="T203" i="43"/>
  <c r="T204" i="43"/>
  <c r="T205" i="43"/>
  <c r="T206" i="43"/>
  <c r="T207" i="43"/>
  <c r="T208" i="43"/>
  <c r="T209" i="43"/>
  <c r="T210" i="43"/>
  <c r="T211" i="43"/>
  <c r="T212" i="43"/>
  <c r="T213" i="43"/>
  <c r="T214" i="43"/>
  <c r="T215" i="43"/>
  <c r="T216" i="43"/>
  <c r="T217" i="43"/>
  <c r="T218" i="43"/>
  <c r="T219" i="43"/>
  <c r="U203" i="43"/>
  <c r="U204" i="43"/>
  <c r="U205" i="43"/>
  <c r="U206" i="43"/>
  <c r="U207" i="43"/>
  <c r="U208" i="43"/>
  <c r="U209" i="43"/>
  <c r="U210" i="43"/>
  <c r="U211" i="43"/>
  <c r="U212" i="43"/>
  <c r="U213" i="43"/>
  <c r="U214" i="43"/>
  <c r="U215" i="43"/>
  <c r="U216" i="43"/>
  <c r="U217" i="43"/>
  <c r="U218" i="43"/>
  <c r="U219" i="43"/>
  <c r="V203" i="43"/>
  <c r="V204" i="43"/>
  <c r="V205" i="43"/>
  <c r="V206" i="43"/>
  <c r="V207" i="43"/>
  <c r="V208" i="43"/>
  <c r="V209" i="43"/>
  <c r="V210" i="43"/>
  <c r="V211" i="43"/>
  <c r="V212" i="43"/>
  <c r="V213" i="43"/>
  <c r="V214" i="43"/>
  <c r="V215" i="43"/>
  <c r="V216" i="43"/>
  <c r="V217" i="43"/>
  <c r="V218" i="43"/>
  <c r="V219" i="43"/>
  <c r="W203" i="43"/>
  <c r="W204" i="43"/>
  <c r="W205" i="43"/>
  <c r="W206" i="43"/>
  <c r="W207" i="43"/>
  <c r="W208" i="43"/>
  <c r="W209" i="43"/>
  <c r="W210" i="43"/>
  <c r="W211" i="43"/>
  <c r="W212" i="43"/>
  <c r="W213" i="43"/>
  <c r="W214" i="43"/>
  <c r="W215" i="43"/>
  <c r="W216" i="43"/>
  <c r="W217" i="43"/>
  <c r="W218" i="43"/>
  <c r="W219" i="43"/>
  <c r="X203" i="43"/>
  <c r="X204" i="43"/>
  <c r="X205" i="43"/>
  <c r="X206" i="43"/>
  <c r="X207" i="43"/>
  <c r="X208" i="43"/>
  <c r="X209" i="43"/>
  <c r="X210" i="43"/>
  <c r="X211" i="43"/>
  <c r="X212" i="43"/>
  <c r="X213" i="43"/>
  <c r="X214" i="43"/>
  <c r="X215" i="43"/>
  <c r="X216" i="43"/>
  <c r="X217" i="43"/>
  <c r="X218" i="43"/>
  <c r="X219" i="43"/>
  <c r="Y203" i="43"/>
  <c r="Y204" i="43"/>
  <c r="Y205" i="43"/>
  <c r="Y206" i="43"/>
  <c r="Y207" i="43"/>
  <c r="Y208" i="43"/>
  <c r="Y209" i="43"/>
  <c r="Y210" i="43"/>
  <c r="Y211" i="43"/>
  <c r="Y212" i="43"/>
  <c r="Y213" i="43"/>
  <c r="Y214" i="43"/>
  <c r="Y215" i="43"/>
  <c r="Y216" i="43"/>
  <c r="Y217" i="43"/>
  <c r="Y218" i="43"/>
  <c r="Y219" i="43"/>
  <c r="Z203" i="43"/>
  <c r="Z204" i="43"/>
  <c r="Z205" i="43"/>
  <c r="Z206" i="43"/>
  <c r="Z207" i="43"/>
  <c r="Z208" i="43"/>
  <c r="Z209" i="43"/>
  <c r="Z210" i="43"/>
  <c r="Z211" i="43"/>
  <c r="Z212" i="43"/>
  <c r="Z213" i="43"/>
  <c r="Z214" i="43"/>
  <c r="Z215" i="43"/>
  <c r="Z216" i="43"/>
  <c r="Z217" i="43"/>
  <c r="Z218" i="43"/>
  <c r="Z219" i="43"/>
  <c r="AA203" i="43"/>
  <c r="AA204" i="43"/>
  <c r="AA205" i="43"/>
  <c r="AA206" i="43"/>
  <c r="AA207" i="43"/>
  <c r="AA208" i="43"/>
  <c r="AA209" i="43"/>
  <c r="AA210" i="43"/>
  <c r="AA211" i="43"/>
  <c r="AA212" i="43"/>
  <c r="AA213" i="43"/>
  <c r="AA214" i="43"/>
  <c r="AA215" i="43"/>
  <c r="AA216" i="43"/>
  <c r="AA217" i="43"/>
  <c r="AA218" i="43"/>
  <c r="AA219" i="43"/>
  <c r="AB203" i="43"/>
  <c r="AB204" i="43"/>
  <c r="AB205" i="43"/>
  <c r="AB206" i="43"/>
  <c r="AB207" i="43"/>
  <c r="AB208" i="43"/>
  <c r="AB209" i="43"/>
  <c r="AB210" i="43"/>
  <c r="AB211" i="43"/>
  <c r="AB212" i="43"/>
  <c r="AB213" i="43"/>
  <c r="AB214" i="43"/>
  <c r="AB215" i="43"/>
  <c r="AB216" i="43"/>
  <c r="AB217" i="43"/>
  <c r="AB218" i="43"/>
  <c r="AB219" i="43"/>
  <c r="AC203" i="43"/>
  <c r="AC204" i="43"/>
  <c r="AC205" i="43"/>
  <c r="AC206" i="43"/>
  <c r="AC207" i="43"/>
  <c r="AC208" i="43"/>
  <c r="AC209" i="43"/>
  <c r="AC210" i="43"/>
  <c r="AC211" i="43"/>
  <c r="AC212" i="43"/>
  <c r="AC213" i="43"/>
  <c r="AC214" i="43"/>
  <c r="AC215" i="43"/>
  <c r="AC216" i="43"/>
  <c r="AC217" i="43"/>
  <c r="AC218" i="43"/>
  <c r="AC219" i="43"/>
  <c r="AD203" i="43"/>
  <c r="AD204" i="43"/>
  <c r="AD205" i="43"/>
  <c r="AD206" i="43"/>
  <c r="AD207" i="43"/>
  <c r="AD208" i="43"/>
  <c r="AD209" i="43"/>
  <c r="AD210" i="43"/>
  <c r="AD211" i="43"/>
  <c r="AD212" i="43"/>
  <c r="AD213" i="43"/>
  <c r="AD214" i="43"/>
  <c r="AD215" i="43"/>
  <c r="AD216" i="43"/>
  <c r="AD217" i="43"/>
  <c r="AD218" i="43"/>
  <c r="AD219" i="43"/>
  <c r="AE203" i="43"/>
  <c r="AE204" i="43"/>
  <c r="AE205" i="43"/>
  <c r="AE206" i="43"/>
  <c r="AE207" i="43"/>
  <c r="AE208" i="43"/>
  <c r="AE209" i="43"/>
  <c r="AE210" i="43"/>
  <c r="AE211" i="43"/>
  <c r="AE212" i="43"/>
  <c r="AE213" i="43"/>
  <c r="AE214" i="43"/>
  <c r="AE215" i="43"/>
  <c r="AE216" i="43"/>
  <c r="AE217" i="43"/>
  <c r="AE218" i="43"/>
  <c r="AE219" i="43"/>
  <c r="AF203" i="43"/>
  <c r="AF204" i="43"/>
  <c r="AF205" i="43"/>
  <c r="AF206" i="43"/>
  <c r="AF207" i="43"/>
  <c r="AF208" i="43"/>
  <c r="AF209" i="43"/>
  <c r="AF210" i="43"/>
  <c r="AF211" i="43"/>
  <c r="AF212" i="43"/>
  <c r="AF213" i="43"/>
  <c r="AF214" i="43"/>
  <c r="AF215" i="43"/>
  <c r="AF216" i="43"/>
  <c r="AF217" i="43"/>
  <c r="AF218" i="43"/>
  <c r="AF219" i="43"/>
  <c r="AG203" i="43"/>
  <c r="AG204" i="43"/>
  <c r="AG205" i="43"/>
  <c r="AG206" i="43"/>
  <c r="AG207" i="43"/>
  <c r="AG208" i="43"/>
  <c r="AG209" i="43"/>
  <c r="AG210" i="43"/>
  <c r="AG211" i="43"/>
  <c r="AG212" i="43"/>
  <c r="AG213" i="43"/>
  <c r="AG214" i="43"/>
  <c r="AG215" i="43"/>
  <c r="AG216" i="43"/>
  <c r="AG217" i="43"/>
  <c r="AG218" i="43"/>
  <c r="AG219" i="43"/>
  <c r="AH203" i="43"/>
  <c r="AH204" i="43"/>
  <c r="AH205" i="43"/>
  <c r="AH206" i="43"/>
  <c r="AH207" i="43"/>
  <c r="AH208" i="43"/>
  <c r="AH209" i="43"/>
  <c r="AH210" i="43"/>
  <c r="AH211" i="43"/>
  <c r="AH212" i="43"/>
  <c r="AH213" i="43"/>
  <c r="AH214" i="43"/>
  <c r="AH215" i="43"/>
  <c r="AH216" i="43"/>
  <c r="AH217" i="43"/>
  <c r="AH218" i="43"/>
  <c r="AH219" i="43"/>
  <c r="AI203" i="43"/>
  <c r="AI204" i="43"/>
  <c r="AI205" i="43"/>
  <c r="AI206" i="43"/>
  <c r="AI207" i="43"/>
  <c r="AI208" i="43"/>
  <c r="AI209" i="43"/>
  <c r="AI210" i="43"/>
  <c r="AI211" i="43"/>
  <c r="AI212" i="43"/>
  <c r="AI213" i="43"/>
  <c r="AI214" i="43"/>
  <c r="AI215" i="43"/>
  <c r="AI216" i="43"/>
  <c r="AI217" i="43"/>
  <c r="AI218" i="43"/>
  <c r="AI219" i="43"/>
  <c r="AJ203" i="43"/>
  <c r="AJ204" i="43"/>
  <c r="AJ205" i="43"/>
  <c r="AJ206" i="43"/>
  <c r="AJ207" i="43"/>
  <c r="AJ208" i="43"/>
  <c r="AJ209" i="43"/>
  <c r="AJ210" i="43"/>
  <c r="AJ211" i="43"/>
  <c r="AJ212" i="43"/>
  <c r="AJ213" i="43"/>
  <c r="AJ214" i="43"/>
  <c r="AJ215" i="43"/>
  <c r="AJ216" i="43"/>
  <c r="AJ217" i="43"/>
  <c r="AJ218" i="43"/>
  <c r="AJ219" i="43"/>
  <c r="D219" i="43"/>
  <c r="E106" i="6"/>
  <c r="F106" i="6"/>
  <c r="G106" i="6"/>
  <c r="H106" i="6"/>
  <c r="I106" i="6"/>
  <c r="J106" i="6"/>
  <c r="K106" i="6"/>
  <c r="L106" i="6"/>
  <c r="M106" i="6"/>
  <c r="N106" i="6"/>
  <c r="O106" i="6"/>
  <c r="P106" i="6"/>
  <c r="Q106" i="6"/>
  <c r="R106" i="6"/>
  <c r="S106" i="6"/>
  <c r="T106" i="6"/>
  <c r="U106" i="6"/>
  <c r="V106" i="6"/>
  <c r="W106" i="6"/>
  <c r="X106" i="6"/>
  <c r="Y106" i="6"/>
  <c r="Z106" i="6"/>
  <c r="AA106" i="6"/>
  <c r="AB106" i="6"/>
  <c r="AC106" i="6"/>
  <c r="AD106" i="6"/>
  <c r="AE106" i="6"/>
  <c r="AF106" i="6"/>
  <c r="AG106" i="6"/>
  <c r="AH106" i="6"/>
  <c r="AI106" i="6"/>
  <c r="AJ106" i="6"/>
  <c r="D50" i="6"/>
  <c r="E223" i="43"/>
  <c r="F243" i="43"/>
  <c r="F262" i="43"/>
  <c r="F281" i="43"/>
  <c r="E224" i="43"/>
  <c r="F244" i="43"/>
  <c r="F263" i="43"/>
  <c r="F282" i="43"/>
  <c r="E225" i="43"/>
  <c r="F245" i="43"/>
  <c r="F264" i="43"/>
  <c r="F283" i="43"/>
  <c r="E226" i="43"/>
  <c r="F246" i="43"/>
  <c r="F265" i="43"/>
  <c r="F284" i="43"/>
  <c r="E227" i="43"/>
  <c r="F247" i="43"/>
  <c r="F266" i="43"/>
  <c r="F285" i="43"/>
  <c r="E228" i="43"/>
  <c r="F248" i="43"/>
  <c r="F267" i="43"/>
  <c r="F286" i="43"/>
  <c r="E229" i="43"/>
  <c r="F249" i="43"/>
  <c r="F268" i="43"/>
  <c r="F287" i="43"/>
  <c r="E230" i="43"/>
  <c r="F250" i="43"/>
  <c r="F269" i="43"/>
  <c r="F288" i="43"/>
  <c r="E231" i="43"/>
  <c r="F251" i="43"/>
  <c r="F270" i="43"/>
  <c r="F289" i="43"/>
  <c r="E232" i="43"/>
  <c r="F252" i="43"/>
  <c r="F271" i="43"/>
  <c r="F290" i="43"/>
  <c r="E233" i="43"/>
  <c r="F253" i="43"/>
  <c r="F272" i="43"/>
  <c r="F291" i="43"/>
  <c r="E234" i="43"/>
  <c r="F254" i="43"/>
  <c r="F273" i="43"/>
  <c r="F292" i="43"/>
  <c r="E235" i="43"/>
  <c r="F255" i="43"/>
  <c r="F274" i="43"/>
  <c r="F293" i="43"/>
  <c r="E236" i="43"/>
  <c r="F256" i="43"/>
  <c r="F275" i="43"/>
  <c r="F294" i="43"/>
  <c r="E237" i="43"/>
  <c r="F257" i="43"/>
  <c r="F276" i="43"/>
  <c r="F295" i="43"/>
  <c r="E238" i="43"/>
  <c r="F258" i="43"/>
  <c r="F277" i="43"/>
  <c r="F296" i="43"/>
  <c r="F297" i="43"/>
  <c r="AJ194" i="6"/>
  <c r="AJ199" i="6"/>
  <c r="AJ200" i="6"/>
  <c r="F223" i="43"/>
  <c r="G243" i="43"/>
  <c r="G262" i="43"/>
  <c r="G281" i="43"/>
  <c r="F224" i="43"/>
  <c r="G244" i="43"/>
  <c r="G263" i="43"/>
  <c r="G282" i="43"/>
  <c r="F225" i="43"/>
  <c r="G245" i="43"/>
  <c r="G264" i="43"/>
  <c r="G283" i="43"/>
  <c r="F226" i="43"/>
  <c r="G246" i="43"/>
  <c r="G265" i="43"/>
  <c r="G284" i="43"/>
  <c r="F227" i="43"/>
  <c r="G247" i="43"/>
  <c r="G266" i="43"/>
  <c r="G285" i="43"/>
  <c r="F228" i="43"/>
  <c r="G248" i="43"/>
  <c r="G267" i="43"/>
  <c r="G286" i="43"/>
  <c r="F229" i="43"/>
  <c r="G249" i="43"/>
  <c r="G268" i="43"/>
  <c r="G287" i="43"/>
  <c r="F230" i="43"/>
  <c r="G250" i="43"/>
  <c r="G269" i="43"/>
  <c r="G288" i="43"/>
  <c r="F231" i="43"/>
  <c r="G251" i="43"/>
  <c r="G270" i="43"/>
  <c r="G289" i="43"/>
  <c r="F232" i="43"/>
  <c r="G252" i="43"/>
  <c r="G271" i="43"/>
  <c r="G290" i="43"/>
  <c r="F233" i="43"/>
  <c r="G253" i="43"/>
  <c r="G272" i="43"/>
  <c r="G291" i="43"/>
  <c r="F234" i="43"/>
  <c r="G254" i="43"/>
  <c r="G273" i="43"/>
  <c r="G292" i="43"/>
  <c r="F235" i="43"/>
  <c r="G255" i="43"/>
  <c r="G274" i="43"/>
  <c r="G293" i="43"/>
  <c r="F236" i="43"/>
  <c r="G256" i="43"/>
  <c r="G275" i="43"/>
  <c r="G294" i="43"/>
  <c r="F237" i="43"/>
  <c r="G257" i="43"/>
  <c r="G276" i="43"/>
  <c r="G295" i="43"/>
  <c r="F238" i="43"/>
  <c r="G258" i="43"/>
  <c r="G277" i="43"/>
  <c r="G296" i="43"/>
  <c r="G297" i="43"/>
  <c r="G223" i="43"/>
  <c r="H243" i="43"/>
  <c r="H262" i="43"/>
  <c r="H281" i="43"/>
  <c r="G224" i="43"/>
  <c r="H244" i="43"/>
  <c r="H263" i="43"/>
  <c r="H282" i="43"/>
  <c r="G225" i="43"/>
  <c r="H245" i="43"/>
  <c r="H264" i="43"/>
  <c r="H283" i="43"/>
  <c r="G226" i="43"/>
  <c r="H246" i="43"/>
  <c r="H265" i="43"/>
  <c r="H284" i="43"/>
  <c r="G227" i="43"/>
  <c r="H247" i="43"/>
  <c r="H266" i="43"/>
  <c r="H285" i="43"/>
  <c r="G228" i="43"/>
  <c r="H248" i="43"/>
  <c r="H267" i="43"/>
  <c r="H286" i="43"/>
  <c r="G229" i="43"/>
  <c r="H249" i="43"/>
  <c r="H268" i="43"/>
  <c r="H287" i="43"/>
  <c r="G230" i="43"/>
  <c r="H250" i="43"/>
  <c r="H269" i="43"/>
  <c r="H288" i="43"/>
  <c r="G231" i="43"/>
  <c r="H251" i="43"/>
  <c r="H270" i="43"/>
  <c r="H289" i="43"/>
  <c r="G232" i="43"/>
  <c r="H252" i="43"/>
  <c r="H271" i="43"/>
  <c r="H290" i="43"/>
  <c r="G233" i="43"/>
  <c r="H253" i="43"/>
  <c r="H272" i="43"/>
  <c r="H291" i="43"/>
  <c r="G234" i="43"/>
  <c r="H254" i="43"/>
  <c r="H273" i="43"/>
  <c r="H292" i="43"/>
  <c r="G235" i="43"/>
  <c r="H255" i="43"/>
  <c r="H274" i="43"/>
  <c r="H293" i="43"/>
  <c r="G236" i="43"/>
  <c r="H256" i="43"/>
  <c r="H275" i="43"/>
  <c r="H294" i="43"/>
  <c r="G237" i="43"/>
  <c r="H257" i="43"/>
  <c r="H276" i="43"/>
  <c r="H295" i="43"/>
  <c r="G238" i="43"/>
  <c r="H258" i="43"/>
  <c r="H277" i="43"/>
  <c r="H296" i="43"/>
  <c r="H297" i="43"/>
  <c r="D196" i="6"/>
  <c r="D197" i="6"/>
  <c r="D199" i="6"/>
  <c r="D200" i="6"/>
  <c r="D203" i="6"/>
  <c r="E203" i="6"/>
  <c r="D204" i="6"/>
  <c r="E204" i="6"/>
  <c r="D205" i="6"/>
  <c r="E205" i="6"/>
  <c r="D206" i="6"/>
  <c r="E206" i="6"/>
  <c r="D207" i="6"/>
  <c r="E207" i="6"/>
  <c r="D208" i="6"/>
  <c r="E208" i="6"/>
  <c r="D209" i="6"/>
  <c r="E209" i="6"/>
  <c r="D210" i="6"/>
  <c r="E210" i="6"/>
  <c r="D211" i="6"/>
  <c r="E211" i="6"/>
  <c r="D212" i="6"/>
  <c r="E212" i="6"/>
  <c r="D213" i="6"/>
  <c r="E213" i="6"/>
  <c r="D214" i="6"/>
  <c r="E214" i="6"/>
  <c r="D215" i="6"/>
  <c r="E215" i="6"/>
  <c r="D216" i="6"/>
  <c r="E216" i="6"/>
  <c r="D217" i="6"/>
  <c r="E217" i="6"/>
  <c r="D218" i="6"/>
  <c r="E218" i="6"/>
  <c r="E219" i="6"/>
  <c r="F203" i="6"/>
  <c r="F204" i="6"/>
  <c r="F205" i="6"/>
  <c r="F206" i="6"/>
  <c r="F207" i="6"/>
  <c r="F208" i="6"/>
  <c r="F209" i="6"/>
  <c r="F210" i="6"/>
  <c r="F211" i="6"/>
  <c r="F212" i="6"/>
  <c r="F213" i="6"/>
  <c r="F214" i="6"/>
  <c r="F215" i="6"/>
  <c r="F216" i="6"/>
  <c r="F217" i="6"/>
  <c r="F218" i="6"/>
  <c r="F219" i="6"/>
  <c r="G203" i="6"/>
  <c r="G204" i="6"/>
  <c r="G205" i="6"/>
  <c r="G206" i="6"/>
  <c r="G207" i="6"/>
  <c r="G208" i="6"/>
  <c r="G209" i="6"/>
  <c r="G210" i="6"/>
  <c r="G211" i="6"/>
  <c r="G212" i="6"/>
  <c r="G213" i="6"/>
  <c r="G214" i="6"/>
  <c r="G215" i="6"/>
  <c r="G216" i="6"/>
  <c r="G217" i="6"/>
  <c r="G218" i="6"/>
  <c r="G219" i="6"/>
  <c r="H203" i="6"/>
  <c r="H204" i="6"/>
  <c r="H205" i="6"/>
  <c r="H206" i="6"/>
  <c r="H207" i="6"/>
  <c r="H208" i="6"/>
  <c r="H209" i="6"/>
  <c r="H210" i="6"/>
  <c r="H211" i="6"/>
  <c r="H212" i="6"/>
  <c r="H213" i="6"/>
  <c r="H214" i="6"/>
  <c r="H215" i="6"/>
  <c r="H216" i="6"/>
  <c r="H217" i="6"/>
  <c r="H218" i="6"/>
  <c r="H219" i="6"/>
  <c r="I203" i="6"/>
  <c r="I204" i="6"/>
  <c r="I205" i="6"/>
  <c r="I206" i="6"/>
  <c r="I207" i="6"/>
  <c r="I208" i="6"/>
  <c r="I209" i="6"/>
  <c r="I210" i="6"/>
  <c r="I211" i="6"/>
  <c r="I212" i="6"/>
  <c r="I213" i="6"/>
  <c r="I214" i="6"/>
  <c r="I215" i="6"/>
  <c r="I216" i="6"/>
  <c r="I217" i="6"/>
  <c r="I218" i="6"/>
  <c r="I219" i="6"/>
  <c r="J203" i="6"/>
  <c r="J204" i="6"/>
  <c r="J205" i="6"/>
  <c r="J206" i="6"/>
  <c r="J207" i="6"/>
  <c r="J208" i="6"/>
  <c r="J209" i="6"/>
  <c r="J210" i="6"/>
  <c r="J211" i="6"/>
  <c r="J212" i="6"/>
  <c r="J213" i="6"/>
  <c r="J214" i="6"/>
  <c r="J215" i="6"/>
  <c r="J216" i="6"/>
  <c r="J217" i="6"/>
  <c r="J218" i="6"/>
  <c r="J219" i="6"/>
  <c r="K203" i="6"/>
  <c r="K204" i="6"/>
  <c r="K205" i="6"/>
  <c r="K206" i="6"/>
  <c r="K207" i="6"/>
  <c r="K208" i="6"/>
  <c r="K209" i="6"/>
  <c r="K210" i="6"/>
  <c r="K211" i="6"/>
  <c r="K212" i="6"/>
  <c r="K213" i="6"/>
  <c r="K214" i="6"/>
  <c r="K215" i="6"/>
  <c r="K216" i="6"/>
  <c r="K217" i="6"/>
  <c r="K218" i="6"/>
  <c r="K219" i="6"/>
  <c r="L203" i="6"/>
  <c r="L204" i="6"/>
  <c r="L205" i="6"/>
  <c r="L206" i="6"/>
  <c r="L207" i="6"/>
  <c r="L208" i="6"/>
  <c r="L209" i="6"/>
  <c r="L210" i="6"/>
  <c r="L211" i="6"/>
  <c r="L212" i="6"/>
  <c r="L213" i="6"/>
  <c r="L214" i="6"/>
  <c r="L215" i="6"/>
  <c r="L216" i="6"/>
  <c r="L217" i="6"/>
  <c r="L218" i="6"/>
  <c r="L219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N203" i="6"/>
  <c r="N204" i="6"/>
  <c r="N205" i="6"/>
  <c r="N206" i="6"/>
  <c r="N207" i="6"/>
  <c r="N208" i="6"/>
  <c r="N209" i="6"/>
  <c r="N210" i="6"/>
  <c r="N211" i="6"/>
  <c r="N212" i="6"/>
  <c r="N213" i="6"/>
  <c r="N214" i="6"/>
  <c r="N215" i="6"/>
  <c r="N216" i="6"/>
  <c r="N217" i="6"/>
  <c r="N218" i="6"/>
  <c r="N219" i="6"/>
  <c r="O203" i="6"/>
  <c r="O204" i="6"/>
  <c r="O205" i="6"/>
  <c r="O206" i="6"/>
  <c r="O207" i="6"/>
  <c r="O208" i="6"/>
  <c r="O209" i="6"/>
  <c r="O210" i="6"/>
  <c r="O211" i="6"/>
  <c r="O212" i="6"/>
  <c r="O213" i="6"/>
  <c r="O214" i="6"/>
  <c r="O215" i="6"/>
  <c r="O216" i="6"/>
  <c r="O217" i="6"/>
  <c r="O218" i="6"/>
  <c r="O219" i="6"/>
  <c r="P203" i="6"/>
  <c r="P204" i="6"/>
  <c r="P205" i="6"/>
  <c r="P206" i="6"/>
  <c r="P207" i="6"/>
  <c r="P208" i="6"/>
  <c r="P209" i="6"/>
  <c r="P210" i="6"/>
  <c r="P211" i="6"/>
  <c r="P212" i="6"/>
  <c r="P213" i="6"/>
  <c r="P214" i="6"/>
  <c r="P215" i="6"/>
  <c r="P216" i="6"/>
  <c r="P217" i="6"/>
  <c r="P218" i="6"/>
  <c r="P219" i="6"/>
  <c r="Q203" i="6"/>
  <c r="Q204" i="6"/>
  <c r="Q205" i="6"/>
  <c r="Q206" i="6"/>
  <c r="Q207" i="6"/>
  <c r="Q208" i="6"/>
  <c r="Q209" i="6"/>
  <c r="Q210" i="6"/>
  <c r="Q211" i="6"/>
  <c r="Q212" i="6"/>
  <c r="Q213" i="6"/>
  <c r="Q214" i="6"/>
  <c r="Q215" i="6"/>
  <c r="Q216" i="6"/>
  <c r="Q217" i="6"/>
  <c r="Q218" i="6"/>
  <c r="Q219" i="6"/>
  <c r="R203" i="6"/>
  <c r="R204" i="6"/>
  <c r="R205" i="6"/>
  <c r="R206" i="6"/>
  <c r="R207" i="6"/>
  <c r="R208" i="6"/>
  <c r="R209" i="6"/>
  <c r="R210" i="6"/>
  <c r="R211" i="6"/>
  <c r="R212" i="6"/>
  <c r="R213" i="6"/>
  <c r="R214" i="6"/>
  <c r="R215" i="6"/>
  <c r="R216" i="6"/>
  <c r="R217" i="6"/>
  <c r="R218" i="6"/>
  <c r="R219" i="6"/>
  <c r="S203" i="6"/>
  <c r="S204" i="6"/>
  <c r="S205" i="6"/>
  <c r="S206" i="6"/>
  <c r="S207" i="6"/>
  <c r="S208" i="6"/>
  <c r="S209" i="6"/>
  <c r="S210" i="6"/>
  <c r="S211" i="6"/>
  <c r="S212" i="6"/>
  <c r="S213" i="6"/>
  <c r="S214" i="6"/>
  <c r="S215" i="6"/>
  <c r="S216" i="6"/>
  <c r="S217" i="6"/>
  <c r="S218" i="6"/>
  <c r="S219" i="6"/>
  <c r="T203" i="6"/>
  <c r="T204" i="6"/>
  <c r="T205" i="6"/>
  <c r="T206" i="6"/>
  <c r="T207" i="6"/>
  <c r="T208" i="6"/>
  <c r="T209" i="6"/>
  <c r="T210" i="6"/>
  <c r="T211" i="6"/>
  <c r="T212" i="6"/>
  <c r="T213" i="6"/>
  <c r="T214" i="6"/>
  <c r="T215" i="6"/>
  <c r="T216" i="6"/>
  <c r="T217" i="6"/>
  <c r="T218" i="6"/>
  <c r="T219" i="6"/>
  <c r="U203" i="6"/>
  <c r="U204" i="6"/>
  <c r="U205" i="6"/>
  <c r="U206" i="6"/>
  <c r="U207" i="6"/>
  <c r="U208" i="6"/>
  <c r="U209" i="6"/>
  <c r="U210" i="6"/>
  <c r="U211" i="6"/>
  <c r="U212" i="6"/>
  <c r="U213" i="6"/>
  <c r="U214" i="6"/>
  <c r="U215" i="6"/>
  <c r="U216" i="6"/>
  <c r="U217" i="6"/>
  <c r="U218" i="6"/>
  <c r="U219" i="6"/>
  <c r="V203" i="6"/>
  <c r="V204" i="6"/>
  <c r="V205" i="6"/>
  <c r="V206" i="6"/>
  <c r="V207" i="6"/>
  <c r="V208" i="6"/>
  <c r="V209" i="6"/>
  <c r="V210" i="6"/>
  <c r="V211" i="6"/>
  <c r="V212" i="6"/>
  <c r="V213" i="6"/>
  <c r="V214" i="6"/>
  <c r="V215" i="6"/>
  <c r="V216" i="6"/>
  <c r="V217" i="6"/>
  <c r="V218" i="6"/>
  <c r="V219" i="6"/>
  <c r="W203" i="6"/>
  <c r="W204" i="6"/>
  <c r="W205" i="6"/>
  <c r="W206" i="6"/>
  <c r="W207" i="6"/>
  <c r="W208" i="6"/>
  <c r="W209" i="6"/>
  <c r="W210" i="6"/>
  <c r="W211" i="6"/>
  <c r="W212" i="6"/>
  <c r="W213" i="6"/>
  <c r="W214" i="6"/>
  <c r="W215" i="6"/>
  <c r="W216" i="6"/>
  <c r="W217" i="6"/>
  <c r="W218" i="6"/>
  <c r="W219" i="6"/>
  <c r="X203" i="6"/>
  <c r="X204" i="6"/>
  <c r="X205" i="6"/>
  <c r="X206" i="6"/>
  <c r="X207" i="6"/>
  <c r="X208" i="6"/>
  <c r="X209" i="6"/>
  <c r="X210" i="6"/>
  <c r="X211" i="6"/>
  <c r="X212" i="6"/>
  <c r="X213" i="6"/>
  <c r="X214" i="6"/>
  <c r="X215" i="6"/>
  <c r="X216" i="6"/>
  <c r="X217" i="6"/>
  <c r="X218" i="6"/>
  <c r="X219" i="6"/>
  <c r="Y203" i="6"/>
  <c r="Y204" i="6"/>
  <c r="Y205" i="6"/>
  <c r="Y206" i="6"/>
  <c r="Y207" i="6"/>
  <c r="Y208" i="6"/>
  <c r="Y209" i="6"/>
  <c r="Y210" i="6"/>
  <c r="Y211" i="6"/>
  <c r="Y212" i="6"/>
  <c r="Y213" i="6"/>
  <c r="Y214" i="6"/>
  <c r="Y215" i="6"/>
  <c r="Y216" i="6"/>
  <c r="Y217" i="6"/>
  <c r="Y218" i="6"/>
  <c r="Y219" i="6"/>
  <c r="Z203" i="6"/>
  <c r="Z204" i="6"/>
  <c r="Z205" i="6"/>
  <c r="Z206" i="6"/>
  <c r="Z207" i="6"/>
  <c r="Z208" i="6"/>
  <c r="Z209" i="6"/>
  <c r="Z210" i="6"/>
  <c r="Z211" i="6"/>
  <c r="Z212" i="6"/>
  <c r="Z213" i="6"/>
  <c r="Z214" i="6"/>
  <c r="Z215" i="6"/>
  <c r="Z216" i="6"/>
  <c r="Z217" i="6"/>
  <c r="Z218" i="6"/>
  <c r="Z219" i="6"/>
  <c r="AA203" i="6"/>
  <c r="AA204" i="6"/>
  <c r="AA205" i="6"/>
  <c r="AA206" i="6"/>
  <c r="AA207" i="6"/>
  <c r="AA208" i="6"/>
  <c r="AA209" i="6"/>
  <c r="AA210" i="6"/>
  <c r="AA211" i="6"/>
  <c r="AA212" i="6"/>
  <c r="AA213" i="6"/>
  <c r="AA214" i="6"/>
  <c r="AA215" i="6"/>
  <c r="AA216" i="6"/>
  <c r="AA217" i="6"/>
  <c r="AA218" i="6"/>
  <c r="AA219" i="6"/>
  <c r="AB203" i="6"/>
  <c r="AB204" i="6"/>
  <c r="AB205" i="6"/>
  <c r="AB206" i="6"/>
  <c r="AB207" i="6"/>
  <c r="AB208" i="6"/>
  <c r="AB209" i="6"/>
  <c r="AB210" i="6"/>
  <c r="AB211" i="6"/>
  <c r="AB212" i="6"/>
  <c r="AB213" i="6"/>
  <c r="AB214" i="6"/>
  <c r="AB215" i="6"/>
  <c r="AB216" i="6"/>
  <c r="AB217" i="6"/>
  <c r="AB218" i="6"/>
  <c r="AB219" i="6"/>
  <c r="AC203" i="6"/>
  <c r="AC204" i="6"/>
  <c r="AC205" i="6"/>
  <c r="AC206" i="6"/>
  <c r="AC207" i="6"/>
  <c r="AC208" i="6"/>
  <c r="AC209" i="6"/>
  <c r="AC210" i="6"/>
  <c r="AC211" i="6"/>
  <c r="AC212" i="6"/>
  <c r="AC213" i="6"/>
  <c r="AC214" i="6"/>
  <c r="AC215" i="6"/>
  <c r="AC216" i="6"/>
  <c r="AC217" i="6"/>
  <c r="AC218" i="6"/>
  <c r="AC219" i="6"/>
  <c r="AD203" i="6"/>
  <c r="AD204" i="6"/>
  <c r="AD205" i="6"/>
  <c r="AD206" i="6"/>
  <c r="AD207" i="6"/>
  <c r="AD208" i="6"/>
  <c r="AD209" i="6"/>
  <c r="AD210" i="6"/>
  <c r="AD211" i="6"/>
  <c r="AD212" i="6"/>
  <c r="AD213" i="6"/>
  <c r="AD214" i="6"/>
  <c r="AD215" i="6"/>
  <c r="AD216" i="6"/>
  <c r="AD217" i="6"/>
  <c r="AD218" i="6"/>
  <c r="AD219" i="6"/>
  <c r="AE203" i="6"/>
  <c r="AE204" i="6"/>
  <c r="AE205" i="6"/>
  <c r="AE206" i="6"/>
  <c r="AE207" i="6"/>
  <c r="AE208" i="6"/>
  <c r="AE209" i="6"/>
  <c r="AE210" i="6"/>
  <c r="AE211" i="6"/>
  <c r="AE212" i="6"/>
  <c r="AE213" i="6"/>
  <c r="AE214" i="6"/>
  <c r="AE215" i="6"/>
  <c r="AE216" i="6"/>
  <c r="AE217" i="6"/>
  <c r="AE218" i="6"/>
  <c r="AE219" i="6"/>
  <c r="AF203" i="6"/>
  <c r="AF204" i="6"/>
  <c r="AF205" i="6"/>
  <c r="AF206" i="6"/>
  <c r="AF207" i="6"/>
  <c r="AF208" i="6"/>
  <c r="AF209" i="6"/>
  <c r="AF210" i="6"/>
  <c r="AF211" i="6"/>
  <c r="AF212" i="6"/>
  <c r="AF213" i="6"/>
  <c r="AF214" i="6"/>
  <c r="AF215" i="6"/>
  <c r="AF216" i="6"/>
  <c r="AF217" i="6"/>
  <c r="AF218" i="6"/>
  <c r="AF219" i="6"/>
  <c r="AG203" i="6"/>
  <c r="AG204" i="6"/>
  <c r="AG205" i="6"/>
  <c r="AG206" i="6"/>
  <c r="AG207" i="6"/>
  <c r="AG208" i="6"/>
  <c r="AG209" i="6"/>
  <c r="AG210" i="6"/>
  <c r="AG211" i="6"/>
  <c r="AG212" i="6"/>
  <c r="AG213" i="6"/>
  <c r="AG214" i="6"/>
  <c r="AG215" i="6"/>
  <c r="AG216" i="6"/>
  <c r="AG217" i="6"/>
  <c r="AG218" i="6"/>
  <c r="AG219" i="6"/>
  <c r="AH203" i="6"/>
  <c r="AH204" i="6"/>
  <c r="AH205" i="6"/>
  <c r="AH206" i="6"/>
  <c r="AH207" i="6"/>
  <c r="AH208" i="6"/>
  <c r="AH209" i="6"/>
  <c r="AH210" i="6"/>
  <c r="AH211" i="6"/>
  <c r="AH212" i="6"/>
  <c r="AH213" i="6"/>
  <c r="AH214" i="6"/>
  <c r="AH215" i="6"/>
  <c r="AH216" i="6"/>
  <c r="AH217" i="6"/>
  <c r="AH218" i="6"/>
  <c r="AH219" i="6"/>
  <c r="AI203" i="6"/>
  <c r="AI204" i="6"/>
  <c r="AI205" i="6"/>
  <c r="AI206" i="6"/>
  <c r="AI207" i="6"/>
  <c r="AI208" i="6"/>
  <c r="AI209" i="6"/>
  <c r="AI210" i="6"/>
  <c r="AI211" i="6"/>
  <c r="AI212" i="6"/>
  <c r="AI213" i="6"/>
  <c r="AI214" i="6"/>
  <c r="AI215" i="6"/>
  <c r="AI216" i="6"/>
  <c r="AI217" i="6"/>
  <c r="AI218" i="6"/>
  <c r="AI219" i="6"/>
  <c r="AJ203" i="6"/>
  <c r="AJ204" i="6"/>
  <c r="AJ205" i="6"/>
  <c r="AJ206" i="6"/>
  <c r="AJ207" i="6"/>
  <c r="AJ208" i="6"/>
  <c r="AJ209" i="6"/>
  <c r="AJ210" i="6"/>
  <c r="AJ211" i="6"/>
  <c r="AJ212" i="6"/>
  <c r="AJ213" i="6"/>
  <c r="AJ214" i="6"/>
  <c r="AJ215" i="6"/>
  <c r="AJ216" i="6"/>
  <c r="AJ217" i="6"/>
  <c r="AJ218" i="6"/>
  <c r="AJ219" i="6"/>
  <c r="D219" i="6"/>
  <c r="H223" i="43"/>
  <c r="I243" i="43"/>
  <c r="I262" i="43"/>
  <c r="I281" i="43"/>
  <c r="H224" i="43"/>
  <c r="I244" i="43"/>
  <c r="I263" i="43"/>
  <c r="I282" i="43"/>
  <c r="H225" i="43"/>
  <c r="I245" i="43"/>
  <c r="I264" i="43"/>
  <c r="I283" i="43"/>
  <c r="H226" i="43"/>
  <c r="I246" i="43"/>
  <c r="I265" i="43"/>
  <c r="I284" i="43"/>
  <c r="H227" i="43"/>
  <c r="I247" i="43"/>
  <c r="I266" i="43"/>
  <c r="I285" i="43"/>
  <c r="H228" i="43"/>
  <c r="I248" i="43"/>
  <c r="I267" i="43"/>
  <c r="I286" i="43"/>
  <c r="H229" i="43"/>
  <c r="I249" i="43"/>
  <c r="I268" i="43"/>
  <c r="I287" i="43"/>
  <c r="H230" i="43"/>
  <c r="I250" i="43"/>
  <c r="I269" i="43"/>
  <c r="I288" i="43"/>
  <c r="H231" i="43"/>
  <c r="I251" i="43"/>
  <c r="I270" i="43"/>
  <c r="I289" i="43"/>
  <c r="H232" i="43"/>
  <c r="I252" i="43"/>
  <c r="I271" i="43"/>
  <c r="I290" i="43"/>
  <c r="H233" i="43"/>
  <c r="I253" i="43"/>
  <c r="I272" i="43"/>
  <c r="I291" i="43"/>
  <c r="H234" i="43"/>
  <c r="I254" i="43"/>
  <c r="I273" i="43"/>
  <c r="I292" i="43"/>
  <c r="H235" i="43"/>
  <c r="I255" i="43"/>
  <c r="I274" i="43"/>
  <c r="I293" i="43"/>
  <c r="H236" i="43"/>
  <c r="I256" i="43"/>
  <c r="I275" i="43"/>
  <c r="I294" i="43"/>
  <c r="H237" i="43"/>
  <c r="I257" i="43"/>
  <c r="I276" i="43"/>
  <c r="I295" i="43"/>
  <c r="H238" i="43"/>
  <c r="I258" i="43"/>
  <c r="I277" i="43"/>
  <c r="I296" i="43"/>
  <c r="I297" i="43"/>
  <c r="I223" i="43"/>
  <c r="J243" i="43"/>
  <c r="J262" i="43"/>
  <c r="J281" i="43"/>
  <c r="I224" i="43"/>
  <c r="J244" i="43"/>
  <c r="J263" i="43"/>
  <c r="J282" i="43"/>
  <c r="I225" i="43"/>
  <c r="J245" i="43"/>
  <c r="J264" i="43"/>
  <c r="J283" i="43"/>
  <c r="I226" i="43"/>
  <c r="J246" i="43"/>
  <c r="J265" i="43"/>
  <c r="J284" i="43"/>
  <c r="I227" i="43"/>
  <c r="J247" i="43"/>
  <c r="J266" i="43"/>
  <c r="J285" i="43"/>
  <c r="I228" i="43"/>
  <c r="J248" i="43"/>
  <c r="J267" i="43"/>
  <c r="J286" i="43"/>
  <c r="I229" i="43"/>
  <c r="J249" i="43"/>
  <c r="J268" i="43"/>
  <c r="J287" i="43"/>
  <c r="I230" i="43"/>
  <c r="J250" i="43"/>
  <c r="J269" i="43"/>
  <c r="J288" i="43"/>
  <c r="I231" i="43"/>
  <c r="J251" i="43"/>
  <c r="J270" i="43"/>
  <c r="J289" i="43"/>
  <c r="I232" i="43"/>
  <c r="J252" i="43"/>
  <c r="J271" i="43"/>
  <c r="J290" i="43"/>
  <c r="I233" i="43"/>
  <c r="J253" i="43"/>
  <c r="J272" i="43"/>
  <c r="J291" i="43"/>
  <c r="I234" i="43"/>
  <c r="J254" i="43"/>
  <c r="J273" i="43"/>
  <c r="J292" i="43"/>
  <c r="I235" i="43"/>
  <c r="J255" i="43"/>
  <c r="J274" i="43"/>
  <c r="J293" i="43"/>
  <c r="I236" i="43"/>
  <c r="J256" i="43"/>
  <c r="J275" i="43"/>
  <c r="J294" i="43"/>
  <c r="I237" i="43"/>
  <c r="J257" i="43"/>
  <c r="J276" i="43"/>
  <c r="J295" i="43"/>
  <c r="I238" i="43"/>
  <c r="J258" i="43"/>
  <c r="J277" i="43"/>
  <c r="J296" i="43"/>
  <c r="J297" i="43"/>
  <c r="J223" i="43"/>
  <c r="K243" i="43"/>
  <c r="K262" i="43"/>
  <c r="K281" i="43"/>
  <c r="J224" i="43"/>
  <c r="K244" i="43"/>
  <c r="K263" i="43"/>
  <c r="K282" i="43"/>
  <c r="J225" i="43"/>
  <c r="K245" i="43"/>
  <c r="K264" i="43"/>
  <c r="K283" i="43"/>
  <c r="J226" i="43"/>
  <c r="K246" i="43"/>
  <c r="K265" i="43"/>
  <c r="K284" i="43"/>
  <c r="J227" i="43"/>
  <c r="K247" i="43"/>
  <c r="K266" i="43"/>
  <c r="K285" i="43"/>
  <c r="J228" i="43"/>
  <c r="K248" i="43"/>
  <c r="K267" i="43"/>
  <c r="K286" i="43"/>
  <c r="J229" i="43"/>
  <c r="K249" i="43"/>
  <c r="K268" i="43"/>
  <c r="K287" i="43"/>
  <c r="J230" i="43"/>
  <c r="K250" i="43"/>
  <c r="K269" i="43"/>
  <c r="K288" i="43"/>
  <c r="J231" i="43"/>
  <c r="K251" i="43"/>
  <c r="K270" i="43"/>
  <c r="K289" i="43"/>
  <c r="J232" i="43"/>
  <c r="K252" i="43"/>
  <c r="K271" i="43"/>
  <c r="K290" i="43"/>
  <c r="J233" i="43"/>
  <c r="K253" i="43"/>
  <c r="K272" i="43"/>
  <c r="K291" i="43"/>
  <c r="J234" i="43"/>
  <c r="K254" i="43"/>
  <c r="K273" i="43"/>
  <c r="K292" i="43"/>
  <c r="J235" i="43"/>
  <c r="K255" i="43"/>
  <c r="K274" i="43"/>
  <c r="K293" i="43"/>
  <c r="J236" i="43"/>
  <c r="K256" i="43"/>
  <c r="K275" i="43"/>
  <c r="K294" i="43"/>
  <c r="J237" i="43"/>
  <c r="K257" i="43"/>
  <c r="K276" i="43"/>
  <c r="K295" i="43"/>
  <c r="J238" i="43"/>
  <c r="K258" i="43"/>
  <c r="K277" i="43"/>
  <c r="K296" i="43"/>
  <c r="K297" i="43"/>
  <c r="K223" i="43"/>
  <c r="L243" i="43"/>
  <c r="L262" i="43"/>
  <c r="L281" i="43"/>
  <c r="K224" i="43"/>
  <c r="L244" i="43"/>
  <c r="L263" i="43"/>
  <c r="L282" i="43"/>
  <c r="K225" i="43"/>
  <c r="L245" i="43"/>
  <c r="L264" i="43"/>
  <c r="L283" i="43"/>
  <c r="K226" i="43"/>
  <c r="L246" i="43"/>
  <c r="L265" i="43"/>
  <c r="L284" i="43"/>
  <c r="K227" i="43"/>
  <c r="L247" i="43"/>
  <c r="L266" i="43"/>
  <c r="L285" i="43"/>
  <c r="K228" i="43"/>
  <c r="L248" i="43"/>
  <c r="L267" i="43"/>
  <c r="L286" i="43"/>
  <c r="K229" i="43"/>
  <c r="L249" i="43"/>
  <c r="L268" i="43"/>
  <c r="L287" i="43"/>
  <c r="K230" i="43"/>
  <c r="L250" i="43"/>
  <c r="L269" i="43"/>
  <c r="L288" i="43"/>
  <c r="K231" i="43"/>
  <c r="L251" i="43"/>
  <c r="L270" i="43"/>
  <c r="L289" i="43"/>
  <c r="K232" i="43"/>
  <c r="L252" i="43"/>
  <c r="L271" i="43"/>
  <c r="L290" i="43"/>
  <c r="K233" i="43"/>
  <c r="L253" i="43"/>
  <c r="L272" i="43"/>
  <c r="L291" i="43"/>
  <c r="K234" i="43"/>
  <c r="L254" i="43"/>
  <c r="L273" i="43"/>
  <c r="L292" i="43"/>
  <c r="K235" i="43"/>
  <c r="L255" i="43"/>
  <c r="L274" i="43"/>
  <c r="L293" i="43"/>
  <c r="K236" i="43"/>
  <c r="L256" i="43"/>
  <c r="L275" i="43"/>
  <c r="L294" i="43"/>
  <c r="K237" i="43"/>
  <c r="L257" i="43"/>
  <c r="L276" i="43"/>
  <c r="L295" i="43"/>
  <c r="K238" i="43"/>
  <c r="L258" i="43"/>
  <c r="L277" i="43"/>
  <c r="L296" i="43"/>
  <c r="L297" i="43"/>
  <c r="L223" i="43"/>
  <c r="M243" i="43"/>
  <c r="M262" i="43"/>
  <c r="M281" i="43"/>
  <c r="L224" i="43"/>
  <c r="M244" i="43"/>
  <c r="M263" i="43"/>
  <c r="M282" i="43"/>
  <c r="L225" i="43"/>
  <c r="M245" i="43"/>
  <c r="M264" i="43"/>
  <c r="M283" i="43"/>
  <c r="L226" i="43"/>
  <c r="M246" i="43"/>
  <c r="M265" i="43"/>
  <c r="M284" i="43"/>
  <c r="L227" i="43"/>
  <c r="M247" i="43"/>
  <c r="M266" i="43"/>
  <c r="M285" i="43"/>
  <c r="L228" i="43"/>
  <c r="M248" i="43"/>
  <c r="M267" i="43"/>
  <c r="M286" i="43"/>
  <c r="L229" i="43"/>
  <c r="M249" i="43"/>
  <c r="M268" i="43"/>
  <c r="M287" i="43"/>
  <c r="L230" i="43"/>
  <c r="M250" i="43"/>
  <c r="M269" i="43"/>
  <c r="M288" i="43"/>
  <c r="L231" i="43"/>
  <c r="M251" i="43"/>
  <c r="M270" i="43"/>
  <c r="M289" i="43"/>
  <c r="L232" i="43"/>
  <c r="M252" i="43"/>
  <c r="M271" i="43"/>
  <c r="M290" i="43"/>
  <c r="L233" i="43"/>
  <c r="M253" i="43"/>
  <c r="M272" i="43"/>
  <c r="M291" i="43"/>
  <c r="L234" i="43"/>
  <c r="M254" i="43"/>
  <c r="M273" i="43"/>
  <c r="M292" i="43"/>
  <c r="L235" i="43"/>
  <c r="M255" i="43"/>
  <c r="M274" i="43"/>
  <c r="M293" i="43"/>
  <c r="L236" i="43"/>
  <c r="M256" i="43"/>
  <c r="M275" i="43"/>
  <c r="M294" i="43"/>
  <c r="L237" i="43"/>
  <c r="M257" i="43"/>
  <c r="M276" i="43"/>
  <c r="M295" i="43"/>
  <c r="L238" i="43"/>
  <c r="M258" i="43"/>
  <c r="M277" i="43"/>
  <c r="M296" i="43"/>
  <c r="M297" i="43"/>
  <c r="M223" i="43"/>
  <c r="N243" i="43"/>
  <c r="N262" i="43"/>
  <c r="N281" i="43"/>
  <c r="M224" i="43"/>
  <c r="N244" i="43"/>
  <c r="N263" i="43"/>
  <c r="N282" i="43"/>
  <c r="M225" i="43"/>
  <c r="N245" i="43"/>
  <c r="N264" i="43"/>
  <c r="N283" i="43"/>
  <c r="M226" i="43"/>
  <c r="N246" i="43"/>
  <c r="N265" i="43"/>
  <c r="N284" i="43"/>
  <c r="M227" i="43"/>
  <c r="N247" i="43"/>
  <c r="N266" i="43"/>
  <c r="N285" i="43"/>
  <c r="M228" i="43"/>
  <c r="N248" i="43"/>
  <c r="N267" i="43"/>
  <c r="N286" i="43"/>
  <c r="M229" i="43"/>
  <c r="N249" i="43"/>
  <c r="N268" i="43"/>
  <c r="N287" i="43"/>
  <c r="M230" i="43"/>
  <c r="N250" i="43"/>
  <c r="N269" i="43"/>
  <c r="N288" i="43"/>
  <c r="M231" i="43"/>
  <c r="N251" i="43"/>
  <c r="N270" i="43"/>
  <c r="N289" i="43"/>
  <c r="M232" i="43"/>
  <c r="N252" i="43"/>
  <c r="N271" i="43"/>
  <c r="N290" i="43"/>
  <c r="M233" i="43"/>
  <c r="N253" i="43"/>
  <c r="N272" i="43"/>
  <c r="N291" i="43"/>
  <c r="M234" i="43"/>
  <c r="N254" i="43"/>
  <c r="N273" i="43"/>
  <c r="N292" i="43"/>
  <c r="M235" i="43"/>
  <c r="N255" i="43"/>
  <c r="N274" i="43"/>
  <c r="N293" i="43"/>
  <c r="M236" i="43"/>
  <c r="N256" i="43"/>
  <c r="N275" i="43"/>
  <c r="N294" i="43"/>
  <c r="M237" i="43"/>
  <c r="N257" i="43"/>
  <c r="N276" i="43"/>
  <c r="N295" i="43"/>
  <c r="M238" i="43"/>
  <c r="N258" i="43"/>
  <c r="N277" i="43"/>
  <c r="N296" i="43"/>
  <c r="N297" i="43"/>
  <c r="N223" i="43"/>
  <c r="O243" i="43"/>
  <c r="O262" i="43"/>
  <c r="O281" i="43"/>
  <c r="N224" i="43"/>
  <c r="O244" i="43"/>
  <c r="O263" i="43"/>
  <c r="O282" i="43"/>
  <c r="N225" i="43"/>
  <c r="O245" i="43"/>
  <c r="O264" i="43"/>
  <c r="O283" i="43"/>
  <c r="N226" i="43"/>
  <c r="O246" i="43"/>
  <c r="O265" i="43"/>
  <c r="O284" i="43"/>
  <c r="N227" i="43"/>
  <c r="O247" i="43"/>
  <c r="O266" i="43"/>
  <c r="O285" i="43"/>
  <c r="N228" i="43"/>
  <c r="O248" i="43"/>
  <c r="O267" i="43"/>
  <c r="O286" i="43"/>
  <c r="N229" i="43"/>
  <c r="O249" i="43"/>
  <c r="O268" i="43"/>
  <c r="O287" i="43"/>
  <c r="N230" i="43"/>
  <c r="O250" i="43"/>
  <c r="O269" i="43"/>
  <c r="O288" i="43"/>
  <c r="N231" i="43"/>
  <c r="O251" i="43"/>
  <c r="O270" i="43"/>
  <c r="O289" i="43"/>
  <c r="N232" i="43"/>
  <c r="O252" i="43"/>
  <c r="O271" i="43"/>
  <c r="O290" i="43"/>
  <c r="N233" i="43"/>
  <c r="O253" i="43"/>
  <c r="O272" i="43"/>
  <c r="O291" i="43"/>
  <c r="N234" i="43"/>
  <c r="O254" i="43"/>
  <c r="O273" i="43"/>
  <c r="O292" i="43"/>
  <c r="N235" i="43"/>
  <c r="O255" i="43"/>
  <c r="O274" i="43"/>
  <c r="O293" i="43"/>
  <c r="N236" i="43"/>
  <c r="O256" i="43"/>
  <c r="O275" i="43"/>
  <c r="O294" i="43"/>
  <c r="N237" i="43"/>
  <c r="O257" i="43"/>
  <c r="O276" i="43"/>
  <c r="O295" i="43"/>
  <c r="N238" i="43"/>
  <c r="O258" i="43"/>
  <c r="O277" i="43"/>
  <c r="O296" i="43"/>
  <c r="O297" i="43"/>
  <c r="O223" i="43"/>
  <c r="P243" i="43"/>
  <c r="P262" i="43"/>
  <c r="P281" i="43"/>
  <c r="O224" i="43"/>
  <c r="P244" i="43"/>
  <c r="P263" i="43"/>
  <c r="P282" i="43"/>
  <c r="O225" i="43"/>
  <c r="P245" i="43"/>
  <c r="P264" i="43"/>
  <c r="P283" i="43"/>
  <c r="O226" i="43"/>
  <c r="P246" i="43"/>
  <c r="P265" i="43"/>
  <c r="P284" i="43"/>
  <c r="O227" i="43"/>
  <c r="P247" i="43"/>
  <c r="P266" i="43"/>
  <c r="P285" i="43"/>
  <c r="O228" i="43"/>
  <c r="P248" i="43"/>
  <c r="P267" i="43"/>
  <c r="P286" i="43"/>
  <c r="O229" i="43"/>
  <c r="P249" i="43"/>
  <c r="P268" i="43"/>
  <c r="P287" i="43"/>
  <c r="O230" i="43"/>
  <c r="P250" i="43"/>
  <c r="P269" i="43"/>
  <c r="P288" i="43"/>
  <c r="O231" i="43"/>
  <c r="P251" i="43"/>
  <c r="P270" i="43"/>
  <c r="P289" i="43"/>
  <c r="O232" i="43"/>
  <c r="P252" i="43"/>
  <c r="P271" i="43"/>
  <c r="P290" i="43"/>
  <c r="O233" i="43"/>
  <c r="P253" i="43"/>
  <c r="P272" i="43"/>
  <c r="P291" i="43"/>
  <c r="O234" i="43"/>
  <c r="P254" i="43"/>
  <c r="P273" i="43"/>
  <c r="P292" i="43"/>
  <c r="O235" i="43"/>
  <c r="P255" i="43"/>
  <c r="P274" i="43"/>
  <c r="P293" i="43"/>
  <c r="O236" i="43"/>
  <c r="P256" i="43"/>
  <c r="P275" i="43"/>
  <c r="P294" i="43"/>
  <c r="O237" i="43"/>
  <c r="P257" i="43"/>
  <c r="P276" i="43"/>
  <c r="P295" i="43"/>
  <c r="O238" i="43"/>
  <c r="P258" i="43"/>
  <c r="P277" i="43"/>
  <c r="P296" i="43"/>
  <c r="P297" i="43"/>
  <c r="P223" i="43"/>
  <c r="Q243" i="43"/>
  <c r="Q262" i="43"/>
  <c r="Q281" i="43"/>
  <c r="P224" i="43"/>
  <c r="Q244" i="43"/>
  <c r="Q263" i="43"/>
  <c r="Q282" i="43"/>
  <c r="P225" i="43"/>
  <c r="Q245" i="43"/>
  <c r="Q264" i="43"/>
  <c r="Q283" i="43"/>
  <c r="P226" i="43"/>
  <c r="Q246" i="43"/>
  <c r="Q265" i="43"/>
  <c r="Q284" i="43"/>
  <c r="P227" i="43"/>
  <c r="Q247" i="43"/>
  <c r="Q266" i="43"/>
  <c r="Q285" i="43"/>
  <c r="P228" i="43"/>
  <c r="Q248" i="43"/>
  <c r="Q267" i="43"/>
  <c r="Q286" i="43"/>
  <c r="P229" i="43"/>
  <c r="Q249" i="43"/>
  <c r="Q268" i="43"/>
  <c r="Q287" i="43"/>
  <c r="P230" i="43"/>
  <c r="Q250" i="43"/>
  <c r="Q269" i="43"/>
  <c r="Q288" i="43"/>
  <c r="P231" i="43"/>
  <c r="Q251" i="43"/>
  <c r="Q270" i="43"/>
  <c r="Q289" i="43"/>
  <c r="P232" i="43"/>
  <c r="Q252" i="43"/>
  <c r="Q271" i="43"/>
  <c r="Q290" i="43"/>
  <c r="P233" i="43"/>
  <c r="Q253" i="43"/>
  <c r="Q272" i="43"/>
  <c r="Q291" i="43"/>
  <c r="P234" i="43"/>
  <c r="Q254" i="43"/>
  <c r="Q273" i="43"/>
  <c r="Q292" i="43"/>
  <c r="P235" i="43"/>
  <c r="Q255" i="43"/>
  <c r="Q274" i="43"/>
  <c r="Q293" i="43"/>
  <c r="P236" i="43"/>
  <c r="Q256" i="43"/>
  <c r="Q275" i="43"/>
  <c r="Q294" i="43"/>
  <c r="P237" i="43"/>
  <c r="Q257" i="43"/>
  <c r="Q276" i="43"/>
  <c r="Q295" i="43"/>
  <c r="P238" i="43"/>
  <c r="Q258" i="43"/>
  <c r="Q277" i="43"/>
  <c r="Q296" i="43"/>
  <c r="Q297" i="43"/>
  <c r="Q223" i="43"/>
  <c r="R243" i="43"/>
  <c r="R262" i="43"/>
  <c r="R281" i="43"/>
  <c r="Q224" i="43"/>
  <c r="R244" i="43"/>
  <c r="R263" i="43"/>
  <c r="R282" i="43"/>
  <c r="Q225" i="43"/>
  <c r="R245" i="43"/>
  <c r="R264" i="43"/>
  <c r="R283" i="43"/>
  <c r="Q226" i="43"/>
  <c r="R246" i="43"/>
  <c r="R265" i="43"/>
  <c r="R284" i="43"/>
  <c r="Q227" i="43"/>
  <c r="R247" i="43"/>
  <c r="R266" i="43"/>
  <c r="R285" i="43"/>
  <c r="Q228" i="43"/>
  <c r="R248" i="43"/>
  <c r="R267" i="43"/>
  <c r="R286" i="43"/>
  <c r="Q229" i="43"/>
  <c r="R249" i="43"/>
  <c r="R268" i="43"/>
  <c r="R287" i="43"/>
  <c r="Q230" i="43"/>
  <c r="R250" i="43"/>
  <c r="R269" i="43"/>
  <c r="R288" i="43"/>
  <c r="Q231" i="43"/>
  <c r="R251" i="43"/>
  <c r="R270" i="43"/>
  <c r="R289" i="43"/>
  <c r="Q232" i="43"/>
  <c r="R252" i="43"/>
  <c r="R271" i="43"/>
  <c r="R290" i="43"/>
  <c r="Q233" i="43"/>
  <c r="R253" i="43"/>
  <c r="R272" i="43"/>
  <c r="R291" i="43"/>
  <c r="Q234" i="43"/>
  <c r="R254" i="43"/>
  <c r="R273" i="43"/>
  <c r="R292" i="43"/>
  <c r="Q235" i="43"/>
  <c r="R255" i="43"/>
  <c r="R274" i="43"/>
  <c r="R293" i="43"/>
  <c r="Q236" i="43"/>
  <c r="R256" i="43"/>
  <c r="R275" i="43"/>
  <c r="R294" i="43"/>
  <c r="Q237" i="43"/>
  <c r="R257" i="43"/>
  <c r="R276" i="43"/>
  <c r="R295" i="43"/>
  <c r="Q238" i="43"/>
  <c r="R258" i="43"/>
  <c r="R277" i="43"/>
  <c r="R296" i="43"/>
  <c r="R297" i="43"/>
  <c r="E243" i="6"/>
  <c r="E262" i="6"/>
  <c r="E281" i="6"/>
  <c r="E244" i="6"/>
  <c r="E263" i="6"/>
  <c r="E282" i="6"/>
  <c r="E245" i="6"/>
  <c r="E264" i="6"/>
  <c r="E283" i="6"/>
  <c r="E246" i="6"/>
  <c r="E265" i="6"/>
  <c r="E284" i="6"/>
  <c r="E247" i="6"/>
  <c r="E266" i="6"/>
  <c r="E285" i="6"/>
  <c r="E248" i="6"/>
  <c r="E267" i="6"/>
  <c r="E286" i="6"/>
  <c r="E249" i="6"/>
  <c r="E268" i="6"/>
  <c r="E287" i="6"/>
  <c r="E250" i="6"/>
  <c r="E269" i="6"/>
  <c r="E288" i="6"/>
  <c r="E251" i="6"/>
  <c r="E270" i="6"/>
  <c r="E289" i="6"/>
  <c r="E252" i="6"/>
  <c r="E271" i="6"/>
  <c r="E290" i="6"/>
  <c r="E253" i="6"/>
  <c r="E272" i="6"/>
  <c r="E291" i="6"/>
  <c r="E254" i="6"/>
  <c r="E273" i="6"/>
  <c r="E292" i="6"/>
  <c r="E255" i="6"/>
  <c r="E274" i="6"/>
  <c r="E293" i="6"/>
  <c r="E256" i="6"/>
  <c r="E275" i="6"/>
  <c r="E294" i="6"/>
  <c r="E257" i="6"/>
  <c r="E276" i="6"/>
  <c r="E295" i="6"/>
  <c r="E258" i="6"/>
  <c r="E277" i="6"/>
  <c r="E296" i="6"/>
  <c r="E297" i="6"/>
  <c r="E29" i="42"/>
  <c r="E30" i="42"/>
  <c r="E32" i="42"/>
  <c r="F28" i="42"/>
  <c r="E223" i="6"/>
  <c r="F243" i="6"/>
  <c r="F262" i="6"/>
  <c r="F281" i="6"/>
  <c r="E224" i="6"/>
  <c r="F244" i="6"/>
  <c r="F263" i="6"/>
  <c r="F282" i="6"/>
  <c r="E225" i="6"/>
  <c r="F245" i="6"/>
  <c r="F264" i="6"/>
  <c r="F283" i="6"/>
  <c r="E226" i="6"/>
  <c r="F246" i="6"/>
  <c r="F265" i="6"/>
  <c r="F284" i="6"/>
  <c r="E227" i="6"/>
  <c r="F247" i="6"/>
  <c r="F266" i="6"/>
  <c r="F285" i="6"/>
  <c r="E228" i="6"/>
  <c r="F248" i="6"/>
  <c r="F267" i="6"/>
  <c r="F286" i="6"/>
  <c r="E229" i="6"/>
  <c r="F249" i="6"/>
  <c r="F268" i="6"/>
  <c r="F287" i="6"/>
  <c r="E230" i="6"/>
  <c r="F250" i="6"/>
  <c r="F269" i="6"/>
  <c r="F288" i="6"/>
  <c r="E231" i="6"/>
  <c r="F251" i="6"/>
  <c r="F270" i="6"/>
  <c r="F289" i="6"/>
  <c r="E232" i="6"/>
  <c r="F252" i="6"/>
  <c r="F271" i="6"/>
  <c r="F290" i="6"/>
  <c r="E233" i="6"/>
  <c r="F253" i="6"/>
  <c r="F272" i="6"/>
  <c r="F291" i="6"/>
  <c r="E234" i="6"/>
  <c r="F254" i="6"/>
  <c r="F273" i="6"/>
  <c r="F292" i="6"/>
  <c r="E235" i="6"/>
  <c r="F255" i="6"/>
  <c r="F274" i="6"/>
  <c r="F293" i="6"/>
  <c r="E236" i="6"/>
  <c r="F256" i="6"/>
  <c r="F275" i="6"/>
  <c r="F294" i="6"/>
  <c r="E237" i="6"/>
  <c r="F257" i="6"/>
  <c r="F276" i="6"/>
  <c r="F295" i="6"/>
  <c r="E238" i="6"/>
  <c r="F258" i="6"/>
  <c r="F277" i="6"/>
  <c r="F296" i="6"/>
  <c r="F297" i="6"/>
  <c r="F29" i="42"/>
  <c r="F30" i="42"/>
  <c r="F32" i="42"/>
  <c r="F223" i="6"/>
  <c r="G243" i="6"/>
  <c r="G262" i="6"/>
  <c r="G281" i="6"/>
  <c r="G223" i="6"/>
  <c r="H243" i="6"/>
  <c r="H262" i="6"/>
  <c r="H281" i="6"/>
  <c r="H223" i="6"/>
  <c r="I243" i="6"/>
  <c r="I262" i="6"/>
  <c r="I281" i="6"/>
  <c r="I223" i="6"/>
  <c r="J243" i="6"/>
  <c r="J262" i="6"/>
  <c r="J281" i="6"/>
  <c r="J223" i="6"/>
  <c r="K243" i="6"/>
  <c r="K262" i="6"/>
  <c r="K281" i="6"/>
  <c r="K223" i="6"/>
  <c r="L243" i="6"/>
  <c r="L262" i="6"/>
  <c r="L281" i="6"/>
  <c r="L223" i="6"/>
  <c r="M243" i="6"/>
  <c r="M262" i="6"/>
  <c r="M281" i="6"/>
  <c r="M223" i="6"/>
  <c r="N243" i="6"/>
  <c r="N262" i="6"/>
  <c r="N281" i="6"/>
  <c r="N223" i="6"/>
  <c r="O243" i="6"/>
  <c r="O262" i="6"/>
  <c r="O281" i="6"/>
  <c r="F224" i="6"/>
  <c r="G244" i="6"/>
  <c r="G263" i="6"/>
  <c r="G282" i="6"/>
  <c r="G224" i="6"/>
  <c r="H244" i="6"/>
  <c r="H263" i="6"/>
  <c r="H282" i="6"/>
  <c r="H224" i="6"/>
  <c r="I244" i="6"/>
  <c r="I263" i="6"/>
  <c r="I282" i="6"/>
  <c r="I224" i="6"/>
  <c r="J244" i="6"/>
  <c r="J263" i="6"/>
  <c r="J282" i="6"/>
  <c r="J224" i="6"/>
  <c r="K244" i="6"/>
  <c r="K263" i="6"/>
  <c r="K282" i="6"/>
  <c r="K224" i="6"/>
  <c r="L244" i="6"/>
  <c r="L263" i="6"/>
  <c r="L282" i="6"/>
  <c r="L224" i="6"/>
  <c r="M244" i="6"/>
  <c r="M263" i="6"/>
  <c r="M282" i="6"/>
  <c r="M224" i="6"/>
  <c r="N244" i="6"/>
  <c r="N263" i="6"/>
  <c r="N282" i="6"/>
  <c r="N224" i="6"/>
  <c r="O244" i="6"/>
  <c r="O263" i="6"/>
  <c r="O282" i="6"/>
  <c r="F225" i="6"/>
  <c r="G245" i="6"/>
  <c r="G264" i="6"/>
  <c r="G283" i="6"/>
  <c r="G225" i="6"/>
  <c r="H245" i="6"/>
  <c r="H264" i="6"/>
  <c r="H283" i="6"/>
  <c r="H225" i="6"/>
  <c r="I245" i="6"/>
  <c r="I264" i="6"/>
  <c r="I283" i="6"/>
  <c r="I225" i="6"/>
  <c r="J245" i="6"/>
  <c r="J264" i="6"/>
  <c r="J283" i="6"/>
  <c r="J225" i="6"/>
  <c r="K245" i="6"/>
  <c r="K264" i="6"/>
  <c r="K283" i="6"/>
  <c r="K225" i="6"/>
  <c r="L245" i="6"/>
  <c r="L264" i="6"/>
  <c r="L283" i="6"/>
  <c r="L225" i="6"/>
  <c r="M245" i="6"/>
  <c r="M264" i="6"/>
  <c r="M283" i="6"/>
  <c r="M225" i="6"/>
  <c r="N245" i="6"/>
  <c r="N264" i="6"/>
  <c r="N283" i="6"/>
  <c r="N225" i="6"/>
  <c r="O245" i="6"/>
  <c r="O264" i="6"/>
  <c r="O283" i="6"/>
  <c r="F226" i="6"/>
  <c r="G246" i="6"/>
  <c r="G265" i="6"/>
  <c r="G284" i="6"/>
  <c r="G226" i="6"/>
  <c r="H246" i="6"/>
  <c r="H265" i="6"/>
  <c r="H284" i="6"/>
  <c r="H226" i="6"/>
  <c r="I246" i="6"/>
  <c r="I265" i="6"/>
  <c r="I284" i="6"/>
  <c r="I226" i="6"/>
  <c r="J246" i="6"/>
  <c r="J265" i="6"/>
  <c r="J284" i="6"/>
  <c r="J226" i="6"/>
  <c r="K246" i="6"/>
  <c r="K265" i="6"/>
  <c r="K284" i="6"/>
  <c r="K226" i="6"/>
  <c r="L246" i="6"/>
  <c r="L265" i="6"/>
  <c r="L284" i="6"/>
  <c r="L226" i="6"/>
  <c r="M246" i="6"/>
  <c r="M265" i="6"/>
  <c r="M284" i="6"/>
  <c r="M226" i="6"/>
  <c r="N246" i="6"/>
  <c r="N265" i="6"/>
  <c r="N284" i="6"/>
  <c r="N226" i="6"/>
  <c r="O246" i="6"/>
  <c r="O265" i="6"/>
  <c r="O284" i="6"/>
  <c r="F227" i="6"/>
  <c r="G247" i="6"/>
  <c r="G266" i="6"/>
  <c r="G285" i="6"/>
  <c r="G227" i="6"/>
  <c r="H247" i="6"/>
  <c r="H266" i="6"/>
  <c r="H285" i="6"/>
  <c r="H227" i="6"/>
  <c r="I247" i="6"/>
  <c r="I266" i="6"/>
  <c r="I285" i="6"/>
  <c r="I227" i="6"/>
  <c r="J247" i="6"/>
  <c r="J266" i="6"/>
  <c r="J285" i="6"/>
  <c r="J227" i="6"/>
  <c r="K247" i="6"/>
  <c r="K266" i="6"/>
  <c r="K285" i="6"/>
  <c r="K227" i="6"/>
  <c r="L247" i="6"/>
  <c r="L266" i="6"/>
  <c r="L285" i="6"/>
  <c r="L227" i="6"/>
  <c r="M247" i="6"/>
  <c r="M266" i="6"/>
  <c r="M285" i="6"/>
  <c r="M227" i="6"/>
  <c r="N247" i="6"/>
  <c r="N266" i="6"/>
  <c r="N285" i="6"/>
  <c r="N227" i="6"/>
  <c r="O247" i="6"/>
  <c r="O266" i="6"/>
  <c r="O285" i="6"/>
  <c r="F228" i="6"/>
  <c r="G248" i="6"/>
  <c r="G267" i="6"/>
  <c r="G286" i="6"/>
  <c r="G228" i="6"/>
  <c r="H248" i="6"/>
  <c r="H267" i="6"/>
  <c r="H286" i="6"/>
  <c r="H228" i="6"/>
  <c r="I248" i="6"/>
  <c r="I267" i="6"/>
  <c r="I286" i="6"/>
  <c r="I228" i="6"/>
  <c r="J248" i="6"/>
  <c r="J267" i="6"/>
  <c r="J286" i="6"/>
  <c r="J228" i="6"/>
  <c r="K248" i="6"/>
  <c r="K267" i="6"/>
  <c r="K286" i="6"/>
  <c r="K228" i="6"/>
  <c r="L248" i="6"/>
  <c r="L267" i="6"/>
  <c r="L286" i="6"/>
  <c r="L228" i="6"/>
  <c r="M248" i="6"/>
  <c r="M267" i="6"/>
  <c r="M286" i="6"/>
  <c r="M228" i="6"/>
  <c r="N248" i="6"/>
  <c r="N267" i="6"/>
  <c r="N286" i="6"/>
  <c r="N228" i="6"/>
  <c r="O248" i="6"/>
  <c r="O267" i="6"/>
  <c r="O286" i="6"/>
  <c r="F229" i="6"/>
  <c r="G249" i="6"/>
  <c r="G268" i="6"/>
  <c r="G287" i="6"/>
  <c r="G229" i="6"/>
  <c r="H249" i="6"/>
  <c r="H268" i="6"/>
  <c r="H287" i="6"/>
  <c r="H229" i="6"/>
  <c r="I249" i="6"/>
  <c r="I268" i="6"/>
  <c r="I287" i="6"/>
  <c r="I229" i="6"/>
  <c r="J249" i="6"/>
  <c r="J268" i="6"/>
  <c r="J287" i="6"/>
  <c r="J229" i="6"/>
  <c r="K249" i="6"/>
  <c r="K268" i="6"/>
  <c r="K287" i="6"/>
  <c r="K229" i="6"/>
  <c r="L249" i="6"/>
  <c r="L268" i="6"/>
  <c r="L287" i="6"/>
  <c r="L229" i="6"/>
  <c r="M249" i="6"/>
  <c r="M268" i="6"/>
  <c r="M287" i="6"/>
  <c r="M229" i="6"/>
  <c r="N249" i="6"/>
  <c r="N268" i="6"/>
  <c r="N287" i="6"/>
  <c r="N229" i="6"/>
  <c r="O249" i="6"/>
  <c r="O268" i="6"/>
  <c r="O287" i="6"/>
  <c r="F230" i="6"/>
  <c r="G250" i="6"/>
  <c r="G269" i="6"/>
  <c r="G288" i="6"/>
  <c r="G230" i="6"/>
  <c r="H250" i="6"/>
  <c r="H269" i="6"/>
  <c r="H288" i="6"/>
  <c r="H230" i="6"/>
  <c r="I250" i="6"/>
  <c r="I269" i="6"/>
  <c r="I288" i="6"/>
  <c r="I230" i="6"/>
  <c r="J250" i="6"/>
  <c r="J269" i="6"/>
  <c r="J288" i="6"/>
  <c r="J230" i="6"/>
  <c r="K250" i="6"/>
  <c r="K269" i="6"/>
  <c r="K288" i="6"/>
  <c r="K230" i="6"/>
  <c r="L250" i="6"/>
  <c r="L269" i="6"/>
  <c r="L288" i="6"/>
  <c r="L230" i="6"/>
  <c r="M250" i="6"/>
  <c r="M269" i="6"/>
  <c r="M288" i="6"/>
  <c r="M230" i="6"/>
  <c r="N250" i="6"/>
  <c r="N269" i="6"/>
  <c r="N288" i="6"/>
  <c r="N230" i="6"/>
  <c r="O250" i="6"/>
  <c r="O269" i="6"/>
  <c r="O288" i="6"/>
  <c r="F231" i="6"/>
  <c r="G251" i="6"/>
  <c r="G270" i="6"/>
  <c r="G289" i="6"/>
  <c r="G231" i="6"/>
  <c r="H251" i="6"/>
  <c r="H270" i="6"/>
  <c r="H289" i="6"/>
  <c r="H231" i="6"/>
  <c r="I251" i="6"/>
  <c r="I270" i="6"/>
  <c r="I289" i="6"/>
  <c r="I231" i="6"/>
  <c r="J251" i="6"/>
  <c r="J270" i="6"/>
  <c r="J289" i="6"/>
  <c r="J231" i="6"/>
  <c r="K251" i="6"/>
  <c r="K270" i="6"/>
  <c r="K289" i="6"/>
  <c r="K231" i="6"/>
  <c r="L251" i="6"/>
  <c r="L270" i="6"/>
  <c r="L289" i="6"/>
  <c r="L231" i="6"/>
  <c r="M251" i="6"/>
  <c r="M270" i="6"/>
  <c r="M289" i="6"/>
  <c r="M231" i="6"/>
  <c r="N251" i="6"/>
  <c r="N270" i="6"/>
  <c r="N289" i="6"/>
  <c r="N231" i="6"/>
  <c r="O251" i="6"/>
  <c r="O270" i="6"/>
  <c r="O289" i="6"/>
  <c r="F232" i="6"/>
  <c r="G252" i="6"/>
  <c r="G271" i="6"/>
  <c r="G290" i="6"/>
  <c r="G232" i="6"/>
  <c r="H252" i="6"/>
  <c r="H271" i="6"/>
  <c r="H290" i="6"/>
  <c r="H232" i="6"/>
  <c r="I252" i="6"/>
  <c r="I271" i="6"/>
  <c r="I290" i="6"/>
  <c r="I232" i="6"/>
  <c r="J252" i="6"/>
  <c r="J271" i="6"/>
  <c r="J290" i="6"/>
  <c r="J232" i="6"/>
  <c r="K252" i="6"/>
  <c r="K271" i="6"/>
  <c r="K290" i="6"/>
  <c r="K232" i="6"/>
  <c r="L252" i="6"/>
  <c r="L271" i="6"/>
  <c r="L290" i="6"/>
  <c r="L232" i="6"/>
  <c r="M252" i="6"/>
  <c r="M271" i="6"/>
  <c r="M290" i="6"/>
  <c r="M232" i="6"/>
  <c r="N252" i="6"/>
  <c r="N271" i="6"/>
  <c r="N290" i="6"/>
  <c r="N232" i="6"/>
  <c r="O252" i="6"/>
  <c r="O271" i="6"/>
  <c r="O290" i="6"/>
  <c r="F233" i="6"/>
  <c r="G253" i="6"/>
  <c r="G272" i="6"/>
  <c r="G291" i="6"/>
  <c r="G233" i="6"/>
  <c r="H253" i="6"/>
  <c r="H272" i="6"/>
  <c r="H291" i="6"/>
  <c r="H233" i="6"/>
  <c r="I253" i="6"/>
  <c r="I272" i="6"/>
  <c r="I291" i="6"/>
  <c r="I233" i="6"/>
  <c r="J253" i="6"/>
  <c r="J272" i="6"/>
  <c r="J291" i="6"/>
  <c r="J233" i="6"/>
  <c r="K253" i="6"/>
  <c r="K272" i="6"/>
  <c r="K291" i="6"/>
  <c r="K233" i="6"/>
  <c r="L253" i="6"/>
  <c r="L272" i="6"/>
  <c r="L291" i="6"/>
  <c r="L233" i="6"/>
  <c r="M253" i="6"/>
  <c r="M272" i="6"/>
  <c r="M291" i="6"/>
  <c r="M233" i="6"/>
  <c r="N253" i="6"/>
  <c r="N272" i="6"/>
  <c r="N291" i="6"/>
  <c r="N233" i="6"/>
  <c r="O253" i="6"/>
  <c r="O272" i="6"/>
  <c r="O291" i="6"/>
  <c r="F234" i="6"/>
  <c r="G254" i="6"/>
  <c r="G273" i="6"/>
  <c r="G292" i="6"/>
  <c r="G234" i="6"/>
  <c r="H254" i="6"/>
  <c r="H273" i="6"/>
  <c r="H292" i="6"/>
  <c r="H234" i="6"/>
  <c r="I254" i="6"/>
  <c r="I273" i="6"/>
  <c r="I292" i="6"/>
  <c r="I234" i="6"/>
  <c r="J254" i="6"/>
  <c r="J273" i="6"/>
  <c r="J292" i="6"/>
  <c r="J234" i="6"/>
  <c r="K254" i="6"/>
  <c r="K273" i="6"/>
  <c r="K292" i="6"/>
  <c r="K234" i="6"/>
  <c r="L254" i="6"/>
  <c r="L273" i="6"/>
  <c r="L292" i="6"/>
  <c r="L234" i="6"/>
  <c r="M254" i="6"/>
  <c r="M273" i="6"/>
  <c r="M292" i="6"/>
  <c r="M234" i="6"/>
  <c r="N254" i="6"/>
  <c r="N273" i="6"/>
  <c r="N292" i="6"/>
  <c r="N234" i="6"/>
  <c r="O254" i="6"/>
  <c r="O273" i="6"/>
  <c r="O292" i="6"/>
  <c r="F235" i="6"/>
  <c r="G255" i="6"/>
  <c r="G274" i="6"/>
  <c r="G293" i="6"/>
  <c r="G235" i="6"/>
  <c r="H255" i="6"/>
  <c r="H274" i="6"/>
  <c r="H293" i="6"/>
  <c r="H235" i="6"/>
  <c r="I255" i="6"/>
  <c r="I274" i="6"/>
  <c r="I293" i="6"/>
  <c r="I235" i="6"/>
  <c r="J255" i="6"/>
  <c r="J274" i="6"/>
  <c r="J293" i="6"/>
  <c r="J235" i="6"/>
  <c r="K255" i="6"/>
  <c r="K274" i="6"/>
  <c r="K293" i="6"/>
  <c r="K235" i="6"/>
  <c r="L255" i="6"/>
  <c r="L274" i="6"/>
  <c r="L293" i="6"/>
  <c r="L235" i="6"/>
  <c r="M255" i="6"/>
  <c r="M274" i="6"/>
  <c r="M293" i="6"/>
  <c r="M235" i="6"/>
  <c r="N255" i="6"/>
  <c r="N274" i="6"/>
  <c r="N293" i="6"/>
  <c r="N235" i="6"/>
  <c r="O255" i="6"/>
  <c r="O274" i="6"/>
  <c r="O293" i="6"/>
  <c r="F236" i="6"/>
  <c r="G256" i="6"/>
  <c r="G275" i="6"/>
  <c r="G294" i="6"/>
  <c r="G236" i="6"/>
  <c r="H256" i="6"/>
  <c r="H275" i="6"/>
  <c r="H294" i="6"/>
  <c r="H236" i="6"/>
  <c r="I256" i="6"/>
  <c r="I275" i="6"/>
  <c r="I294" i="6"/>
  <c r="I236" i="6"/>
  <c r="J256" i="6"/>
  <c r="J275" i="6"/>
  <c r="J294" i="6"/>
  <c r="J236" i="6"/>
  <c r="K256" i="6"/>
  <c r="K275" i="6"/>
  <c r="K294" i="6"/>
  <c r="K236" i="6"/>
  <c r="L256" i="6"/>
  <c r="L275" i="6"/>
  <c r="L294" i="6"/>
  <c r="L236" i="6"/>
  <c r="M256" i="6"/>
  <c r="M275" i="6"/>
  <c r="M294" i="6"/>
  <c r="M236" i="6"/>
  <c r="N256" i="6"/>
  <c r="N275" i="6"/>
  <c r="N294" i="6"/>
  <c r="N236" i="6"/>
  <c r="O256" i="6"/>
  <c r="O275" i="6"/>
  <c r="O294" i="6"/>
  <c r="F237" i="6"/>
  <c r="G257" i="6"/>
  <c r="G276" i="6"/>
  <c r="G295" i="6"/>
  <c r="G237" i="6"/>
  <c r="H257" i="6"/>
  <c r="H276" i="6"/>
  <c r="H295" i="6"/>
  <c r="H237" i="6"/>
  <c r="I257" i="6"/>
  <c r="I276" i="6"/>
  <c r="I295" i="6"/>
  <c r="I237" i="6"/>
  <c r="J257" i="6"/>
  <c r="J276" i="6"/>
  <c r="J295" i="6"/>
  <c r="J237" i="6"/>
  <c r="K257" i="6"/>
  <c r="K276" i="6"/>
  <c r="K295" i="6"/>
  <c r="K237" i="6"/>
  <c r="L257" i="6"/>
  <c r="L276" i="6"/>
  <c r="L295" i="6"/>
  <c r="L237" i="6"/>
  <c r="M257" i="6"/>
  <c r="M276" i="6"/>
  <c r="M295" i="6"/>
  <c r="M237" i="6"/>
  <c r="N257" i="6"/>
  <c r="N276" i="6"/>
  <c r="N295" i="6"/>
  <c r="N237" i="6"/>
  <c r="O257" i="6"/>
  <c r="O276" i="6"/>
  <c r="O295" i="6"/>
  <c r="F238" i="6"/>
  <c r="G258" i="6"/>
  <c r="G277" i="6"/>
  <c r="G296" i="6"/>
  <c r="G238" i="6"/>
  <c r="H258" i="6"/>
  <c r="H277" i="6"/>
  <c r="H296" i="6"/>
  <c r="H238" i="6"/>
  <c r="I258" i="6"/>
  <c r="I277" i="6"/>
  <c r="I296" i="6"/>
  <c r="I238" i="6"/>
  <c r="J258" i="6"/>
  <c r="J277" i="6"/>
  <c r="J296" i="6"/>
  <c r="J238" i="6"/>
  <c r="K258" i="6"/>
  <c r="K277" i="6"/>
  <c r="K296" i="6"/>
  <c r="K238" i="6"/>
  <c r="L258" i="6"/>
  <c r="L277" i="6"/>
  <c r="L296" i="6"/>
  <c r="L238" i="6"/>
  <c r="M258" i="6"/>
  <c r="M277" i="6"/>
  <c r="M296" i="6"/>
  <c r="M238" i="6"/>
  <c r="N258" i="6"/>
  <c r="N277" i="6"/>
  <c r="N296" i="6"/>
  <c r="N238" i="6"/>
  <c r="O258" i="6"/>
  <c r="O277" i="6"/>
  <c r="O296" i="6"/>
  <c r="O297" i="6"/>
  <c r="O29" i="42"/>
  <c r="D109" i="42"/>
  <c r="E102" i="42"/>
  <c r="E107" i="42"/>
  <c r="F102" i="42"/>
  <c r="F107" i="42"/>
  <c r="G102" i="42"/>
  <c r="G107" i="42"/>
  <c r="H102" i="42"/>
  <c r="H107" i="42"/>
  <c r="I102" i="42"/>
  <c r="I107" i="42"/>
  <c r="J102" i="42"/>
  <c r="J107" i="42"/>
  <c r="K102" i="42"/>
  <c r="K107" i="42"/>
  <c r="L102" i="42"/>
  <c r="L107" i="42"/>
  <c r="M102" i="42"/>
  <c r="M107" i="42"/>
  <c r="N102" i="42"/>
  <c r="N107" i="42"/>
  <c r="O102" i="42"/>
  <c r="O107" i="42"/>
  <c r="D107" i="42"/>
  <c r="N297" i="6"/>
  <c r="N29" i="42"/>
  <c r="O28" i="42"/>
  <c r="O30" i="42"/>
  <c r="O32" i="42"/>
  <c r="M297" i="6"/>
  <c r="M29" i="42"/>
  <c r="N28" i="42"/>
  <c r="N30" i="42"/>
  <c r="N32" i="42"/>
  <c r="L297" i="6"/>
  <c r="L29" i="42"/>
  <c r="M28" i="42"/>
  <c r="M30" i="42"/>
  <c r="M32" i="42"/>
  <c r="K297" i="6"/>
  <c r="K29" i="42"/>
  <c r="L28" i="42"/>
  <c r="L30" i="42"/>
  <c r="L32" i="42"/>
  <c r="J297" i="6"/>
  <c r="J29" i="42"/>
  <c r="K28" i="42"/>
  <c r="K30" i="42"/>
  <c r="K32" i="42"/>
  <c r="I297" i="6"/>
  <c r="I29" i="42"/>
  <c r="J28" i="42"/>
  <c r="J30" i="42"/>
  <c r="J32" i="42"/>
  <c r="H297" i="6"/>
  <c r="H29" i="42"/>
  <c r="I28" i="42"/>
  <c r="I30" i="42"/>
  <c r="I32" i="42"/>
  <c r="G297" i="6"/>
  <c r="G29" i="42"/>
  <c r="H28" i="42"/>
  <c r="H30" i="42"/>
  <c r="H32" i="42"/>
  <c r="G28" i="42"/>
  <c r="G30" i="42"/>
  <c r="G32" i="42"/>
  <c r="R223" i="43"/>
  <c r="S243" i="43"/>
  <c r="S262" i="43"/>
  <c r="S281" i="43"/>
  <c r="R224" i="43"/>
  <c r="S244" i="43"/>
  <c r="S263" i="43"/>
  <c r="S282" i="43"/>
  <c r="R225" i="43"/>
  <c r="S245" i="43"/>
  <c r="S264" i="43"/>
  <c r="S283" i="43"/>
  <c r="R226" i="43"/>
  <c r="S246" i="43"/>
  <c r="S265" i="43"/>
  <c r="S284" i="43"/>
  <c r="R227" i="43"/>
  <c r="S247" i="43"/>
  <c r="S266" i="43"/>
  <c r="S285" i="43"/>
  <c r="R228" i="43"/>
  <c r="S248" i="43"/>
  <c r="S267" i="43"/>
  <c r="S286" i="43"/>
  <c r="R229" i="43"/>
  <c r="S249" i="43"/>
  <c r="S268" i="43"/>
  <c r="S287" i="43"/>
  <c r="R230" i="43"/>
  <c r="S250" i="43"/>
  <c r="S269" i="43"/>
  <c r="S288" i="43"/>
  <c r="R231" i="43"/>
  <c r="S251" i="43"/>
  <c r="S270" i="43"/>
  <c r="S289" i="43"/>
  <c r="R232" i="43"/>
  <c r="S252" i="43"/>
  <c r="S271" i="43"/>
  <c r="S290" i="43"/>
  <c r="R233" i="43"/>
  <c r="S253" i="43"/>
  <c r="S272" i="43"/>
  <c r="S291" i="43"/>
  <c r="R234" i="43"/>
  <c r="S254" i="43"/>
  <c r="S273" i="43"/>
  <c r="S292" i="43"/>
  <c r="R235" i="43"/>
  <c r="S255" i="43"/>
  <c r="S274" i="43"/>
  <c r="S293" i="43"/>
  <c r="R236" i="43"/>
  <c r="S256" i="43"/>
  <c r="S275" i="43"/>
  <c r="S294" i="43"/>
  <c r="R237" i="43"/>
  <c r="S257" i="43"/>
  <c r="S276" i="43"/>
  <c r="S295" i="43"/>
  <c r="R238" i="43"/>
  <c r="S258" i="43"/>
  <c r="S277" i="43"/>
  <c r="S296" i="43"/>
  <c r="S297" i="43"/>
  <c r="S223" i="43"/>
  <c r="T243" i="43"/>
  <c r="T262" i="43"/>
  <c r="T281" i="43"/>
  <c r="S224" i="43"/>
  <c r="T244" i="43"/>
  <c r="T263" i="43"/>
  <c r="T282" i="43"/>
  <c r="S225" i="43"/>
  <c r="T245" i="43"/>
  <c r="T264" i="43"/>
  <c r="T283" i="43"/>
  <c r="S226" i="43"/>
  <c r="T246" i="43"/>
  <c r="T265" i="43"/>
  <c r="T284" i="43"/>
  <c r="S227" i="43"/>
  <c r="T247" i="43"/>
  <c r="T266" i="43"/>
  <c r="T285" i="43"/>
  <c r="S228" i="43"/>
  <c r="T248" i="43"/>
  <c r="T267" i="43"/>
  <c r="T286" i="43"/>
  <c r="S229" i="43"/>
  <c r="T249" i="43"/>
  <c r="T268" i="43"/>
  <c r="T287" i="43"/>
  <c r="S230" i="43"/>
  <c r="T250" i="43"/>
  <c r="T269" i="43"/>
  <c r="T288" i="43"/>
  <c r="S231" i="43"/>
  <c r="T251" i="43"/>
  <c r="T270" i="43"/>
  <c r="T289" i="43"/>
  <c r="S232" i="43"/>
  <c r="T252" i="43"/>
  <c r="T271" i="43"/>
  <c r="T290" i="43"/>
  <c r="S233" i="43"/>
  <c r="T253" i="43"/>
  <c r="T272" i="43"/>
  <c r="T291" i="43"/>
  <c r="S234" i="43"/>
  <c r="T254" i="43"/>
  <c r="T273" i="43"/>
  <c r="T292" i="43"/>
  <c r="S235" i="43"/>
  <c r="T255" i="43"/>
  <c r="T274" i="43"/>
  <c r="T293" i="43"/>
  <c r="S236" i="43"/>
  <c r="T256" i="43"/>
  <c r="T275" i="43"/>
  <c r="T294" i="43"/>
  <c r="S237" i="43"/>
  <c r="T257" i="43"/>
  <c r="T276" i="43"/>
  <c r="T295" i="43"/>
  <c r="S238" i="43"/>
  <c r="T258" i="43"/>
  <c r="T277" i="43"/>
  <c r="T296" i="43"/>
  <c r="T297" i="43"/>
  <c r="P28" i="42"/>
  <c r="O223" i="6"/>
  <c r="P243" i="6"/>
  <c r="P262" i="6"/>
  <c r="P281" i="6"/>
  <c r="O224" i="6"/>
  <c r="P244" i="6"/>
  <c r="P263" i="6"/>
  <c r="P282" i="6"/>
  <c r="O225" i="6"/>
  <c r="P245" i="6"/>
  <c r="P264" i="6"/>
  <c r="P283" i="6"/>
  <c r="O226" i="6"/>
  <c r="P246" i="6"/>
  <c r="P265" i="6"/>
  <c r="P284" i="6"/>
  <c r="O227" i="6"/>
  <c r="P247" i="6"/>
  <c r="P266" i="6"/>
  <c r="P285" i="6"/>
  <c r="O228" i="6"/>
  <c r="P248" i="6"/>
  <c r="P267" i="6"/>
  <c r="P286" i="6"/>
  <c r="O229" i="6"/>
  <c r="P249" i="6"/>
  <c r="P268" i="6"/>
  <c r="P287" i="6"/>
  <c r="O230" i="6"/>
  <c r="P250" i="6"/>
  <c r="P269" i="6"/>
  <c r="P288" i="6"/>
  <c r="O231" i="6"/>
  <c r="P251" i="6"/>
  <c r="P270" i="6"/>
  <c r="P289" i="6"/>
  <c r="O232" i="6"/>
  <c r="P252" i="6"/>
  <c r="P271" i="6"/>
  <c r="P290" i="6"/>
  <c r="O233" i="6"/>
  <c r="P253" i="6"/>
  <c r="P272" i="6"/>
  <c r="P291" i="6"/>
  <c r="O234" i="6"/>
  <c r="P254" i="6"/>
  <c r="P273" i="6"/>
  <c r="P292" i="6"/>
  <c r="O235" i="6"/>
  <c r="P255" i="6"/>
  <c r="P274" i="6"/>
  <c r="P293" i="6"/>
  <c r="O236" i="6"/>
  <c r="P256" i="6"/>
  <c r="P275" i="6"/>
  <c r="P294" i="6"/>
  <c r="O237" i="6"/>
  <c r="P257" i="6"/>
  <c r="P276" i="6"/>
  <c r="P295" i="6"/>
  <c r="O238" i="6"/>
  <c r="P258" i="6"/>
  <c r="P277" i="6"/>
  <c r="P296" i="6"/>
  <c r="P297" i="6"/>
  <c r="P29" i="42"/>
  <c r="P30" i="42"/>
  <c r="P32" i="42"/>
  <c r="T223" i="43"/>
  <c r="U243" i="43"/>
  <c r="U262" i="43"/>
  <c r="U281" i="43"/>
  <c r="T224" i="43"/>
  <c r="U244" i="43"/>
  <c r="U263" i="43"/>
  <c r="U282" i="43"/>
  <c r="T225" i="43"/>
  <c r="U245" i="43"/>
  <c r="U264" i="43"/>
  <c r="U283" i="43"/>
  <c r="T226" i="43"/>
  <c r="U246" i="43"/>
  <c r="U265" i="43"/>
  <c r="U284" i="43"/>
  <c r="T227" i="43"/>
  <c r="U247" i="43"/>
  <c r="U266" i="43"/>
  <c r="U285" i="43"/>
  <c r="T228" i="43"/>
  <c r="U248" i="43"/>
  <c r="U267" i="43"/>
  <c r="U286" i="43"/>
  <c r="T229" i="43"/>
  <c r="U249" i="43"/>
  <c r="U268" i="43"/>
  <c r="U287" i="43"/>
  <c r="T230" i="43"/>
  <c r="U250" i="43"/>
  <c r="U269" i="43"/>
  <c r="U288" i="43"/>
  <c r="T231" i="43"/>
  <c r="U251" i="43"/>
  <c r="U270" i="43"/>
  <c r="U289" i="43"/>
  <c r="T232" i="43"/>
  <c r="U252" i="43"/>
  <c r="U271" i="43"/>
  <c r="U290" i="43"/>
  <c r="T233" i="43"/>
  <c r="U253" i="43"/>
  <c r="U272" i="43"/>
  <c r="U291" i="43"/>
  <c r="T234" i="43"/>
  <c r="U254" i="43"/>
  <c r="U273" i="43"/>
  <c r="U292" i="43"/>
  <c r="T235" i="43"/>
  <c r="U255" i="43"/>
  <c r="U274" i="43"/>
  <c r="U293" i="43"/>
  <c r="T236" i="43"/>
  <c r="U256" i="43"/>
  <c r="U275" i="43"/>
  <c r="U294" i="43"/>
  <c r="T237" i="43"/>
  <c r="U257" i="43"/>
  <c r="U276" i="43"/>
  <c r="U295" i="43"/>
  <c r="T238" i="43"/>
  <c r="U258" i="43"/>
  <c r="U277" i="43"/>
  <c r="U296" i="43"/>
  <c r="U297" i="43"/>
  <c r="Q28" i="42"/>
  <c r="P223" i="6"/>
  <c r="Q243" i="6"/>
  <c r="Q262" i="6"/>
  <c r="Q281" i="6"/>
  <c r="P224" i="6"/>
  <c r="Q244" i="6"/>
  <c r="Q263" i="6"/>
  <c r="Q282" i="6"/>
  <c r="P225" i="6"/>
  <c r="Q245" i="6"/>
  <c r="Q264" i="6"/>
  <c r="Q283" i="6"/>
  <c r="P226" i="6"/>
  <c r="Q246" i="6"/>
  <c r="Q265" i="6"/>
  <c r="Q284" i="6"/>
  <c r="P227" i="6"/>
  <c r="Q247" i="6"/>
  <c r="Q266" i="6"/>
  <c r="Q285" i="6"/>
  <c r="P228" i="6"/>
  <c r="Q248" i="6"/>
  <c r="Q267" i="6"/>
  <c r="Q286" i="6"/>
  <c r="P229" i="6"/>
  <c r="Q249" i="6"/>
  <c r="Q268" i="6"/>
  <c r="Q287" i="6"/>
  <c r="P230" i="6"/>
  <c r="Q250" i="6"/>
  <c r="Q269" i="6"/>
  <c r="Q288" i="6"/>
  <c r="P231" i="6"/>
  <c r="Q251" i="6"/>
  <c r="Q270" i="6"/>
  <c r="Q289" i="6"/>
  <c r="P232" i="6"/>
  <c r="Q252" i="6"/>
  <c r="Q271" i="6"/>
  <c r="Q290" i="6"/>
  <c r="P233" i="6"/>
  <c r="Q253" i="6"/>
  <c r="Q272" i="6"/>
  <c r="Q291" i="6"/>
  <c r="P234" i="6"/>
  <c r="Q254" i="6"/>
  <c r="Q273" i="6"/>
  <c r="Q292" i="6"/>
  <c r="P235" i="6"/>
  <c r="Q255" i="6"/>
  <c r="Q274" i="6"/>
  <c r="Q293" i="6"/>
  <c r="P236" i="6"/>
  <c r="Q256" i="6"/>
  <c r="Q275" i="6"/>
  <c r="Q294" i="6"/>
  <c r="P237" i="6"/>
  <c r="Q257" i="6"/>
  <c r="Q276" i="6"/>
  <c r="Q295" i="6"/>
  <c r="P238" i="6"/>
  <c r="Q258" i="6"/>
  <c r="Q277" i="6"/>
  <c r="Q296" i="6"/>
  <c r="Q297" i="6"/>
  <c r="Q29" i="42"/>
  <c r="Q30" i="42"/>
  <c r="Q32" i="42"/>
  <c r="R28" i="42"/>
  <c r="Q223" i="6"/>
  <c r="R243" i="6"/>
  <c r="R262" i="6"/>
  <c r="R281" i="6"/>
  <c r="Q224" i="6"/>
  <c r="R244" i="6"/>
  <c r="R263" i="6"/>
  <c r="R282" i="6"/>
  <c r="Q225" i="6"/>
  <c r="R245" i="6"/>
  <c r="R264" i="6"/>
  <c r="R283" i="6"/>
  <c r="Q226" i="6"/>
  <c r="R246" i="6"/>
  <c r="R265" i="6"/>
  <c r="R284" i="6"/>
  <c r="Q227" i="6"/>
  <c r="R247" i="6"/>
  <c r="R266" i="6"/>
  <c r="R285" i="6"/>
  <c r="Q228" i="6"/>
  <c r="R248" i="6"/>
  <c r="R267" i="6"/>
  <c r="R286" i="6"/>
  <c r="Q229" i="6"/>
  <c r="R249" i="6"/>
  <c r="R268" i="6"/>
  <c r="R287" i="6"/>
  <c r="Q230" i="6"/>
  <c r="R250" i="6"/>
  <c r="R269" i="6"/>
  <c r="R288" i="6"/>
  <c r="Q231" i="6"/>
  <c r="R251" i="6"/>
  <c r="R270" i="6"/>
  <c r="R289" i="6"/>
  <c r="Q232" i="6"/>
  <c r="R252" i="6"/>
  <c r="R271" i="6"/>
  <c r="R290" i="6"/>
  <c r="Q233" i="6"/>
  <c r="R253" i="6"/>
  <c r="R272" i="6"/>
  <c r="R291" i="6"/>
  <c r="Q234" i="6"/>
  <c r="R254" i="6"/>
  <c r="R273" i="6"/>
  <c r="R292" i="6"/>
  <c r="Q235" i="6"/>
  <c r="R255" i="6"/>
  <c r="R274" i="6"/>
  <c r="R293" i="6"/>
  <c r="Q236" i="6"/>
  <c r="R256" i="6"/>
  <c r="R275" i="6"/>
  <c r="R294" i="6"/>
  <c r="Q237" i="6"/>
  <c r="R257" i="6"/>
  <c r="R276" i="6"/>
  <c r="R295" i="6"/>
  <c r="Q238" i="6"/>
  <c r="R258" i="6"/>
  <c r="R277" i="6"/>
  <c r="R296" i="6"/>
  <c r="R297" i="6"/>
  <c r="R29" i="42"/>
  <c r="R30" i="42"/>
  <c r="R32" i="42"/>
  <c r="E239" i="43"/>
  <c r="F239" i="43"/>
  <c r="G239" i="43"/>
  <c r="H239" i="43"/>
  <c r="I239" i="43"/>
  <c r="J239" i="43"/>
  <c r="K239" i="43"/>
  <c r="L239" i="43"/>
  <c r="M239" i="43"/>
  <c r="N239" i="43"/>
  <c r="O239" i="43"/>
  <c r="P239" i="43"/>
  <c r="Q239" i="43"/>
  <c r="R239" i="43"/>
  <c r="S239" i="43"/>
  <c r="T239" i="43"/>
  <c r="U223" i="43"/>
  <c r="U224" i="43"/>
  <c r="U225" i="43"/>
  <c r="U226" i="43"/>
  <c r="U227" i="43"/>
  <c r="U228" i="43"/>
  <c r="U229" i="43"/>
  <c r="U230" i="43"/>
  <c r="U231" i="43"/>
  <c r="U232" i="43"/>
  <c r="U233" i="43"/>
  <c r="U234" i="43"/>
  <c r="U235" i="43"/>
  <c r="U236" i="43"/>
  <c r="U237" i="43"/>
  <c r="U238" i="43"/>
  <c r="U239" i="43"/>
  <c r="V223" i="43"/>
  <c r="V224" i="43"/>
  <c r="V225" i="43"/>
  <c r="V226" i="43"/>
  <c r="V227" i="43"/>
  <c r="V228" i="43"/>
  <c r="V229" i="43"/>
  <c r="V230" i="43"/>
  <c r="V231" i="43"/>
  <c r="V232" i="43"/>
  <c r="V233" i="43"/>
  <c r="V234" i="43"/>
  <c r="V235" i="43"/>
  <c r="V236" i="43"/>
  <c r="V237" i="43"/>
  <c r="V238" i="43"/>
  <c r="V239" i="43"/>
  <c r="W223" i="43"/>
  <c r="W224" i="43"/>
  <c r="W225" i="43"/>
  <c r="W226" i="43"/>
  <c r="W227" i="43"/>
  <c r="W228" i="43"/>
  <c r="W229" i="43"/>
  <c r="W230" i="43"/>
  <c r="W231" i="43"/>
  <c r="W232" i="43"/>
  <c r="W233" i="43"/>
  <c r="W234" i="43"/>
  <c r="W235" i="43"/>
  <c r="W236" i="43"/>
  <c r="W237" i="43"/>
  <c r="W238" i="43"/>
  <c r="W239" i="43"/>
  <c r="X223" i="43"/>
  <c r="X224" i="43"/>
  <c r="X225" i="43"/>
  <c r="X226" i="43"/>
  <c r="X227" i="43"/>
  <c r="X228" i="43"/>
  <c r="X229" i="43"/>
  <c r="X230" i="43"/>
  <c r="X231" i="43"/>
  <c r="X232" i="43"/>
  <c r="X233" i="43"/>
  <c r="X234" i="43"/>
  <c r="X235" i="43"/>
  <c r="X236" i="43"/>
  <c r="X237" i="43"/>
  <c r="X238" i="43"/>
  <c r="X239" i="43"/>
  <c r="Y223" i="43"/>
  <c r="Y224" i="43"/>
  <c r="Y225" i="43"/>
  <c r="Y226" i="43"/>
  <c r="Y227" i="43"/>
  <c r="Y228" i="43"/>
  <c r="Y229" i="43"/>
  <c r="Y230" i="43"/>
  <c r="Y231" i="43"/>
  <c r="Y232" i="43"/>
  <c r="Y233" i="43"/>
  <c r="Y234" i="43"/>
  <c r="Y235" i="43"/>
  <c r="Y236" i="43"/>
  <c r="Y237" i="43"/>
  <c r="Y238" i="43"/>
  <c r="Y239" i="43"/>
  <c r="Z223" i="43"/>
  <c r="Z224" i="43"/>
  <c r="Z225" i="43"/>
  <c r="Z226" i="43"/>
  <c r="Z227" i="43"/>
  <c r="Z228" i="43"/>
  <c r="Z229" i="43"/>
  <c r="Z230" i="43"/>
  <c r="Z231" i="43"/>
  <c r="Z232" i="43"/>
  <c r="Z233" i="43"/>
  <c r="Z234" i="43"/>
  <c r="Z235" i="43"/>
  <c r="Z236" i="43"/>
  <c r="Z237" i="43"/>
  <c r="Z238" i="43"/>
  <c r="Z239" i="43"/>
  <c r="AA223" i="43"/>
  <c r="AA224" i="43"/>
  <c r="AA225" i="43"/>
  <c r="AA226" i="43"/>
  <c r="AA227" i="43"/>
  <c r="AA228" i="43"/>
  <c r="AA229" i="43"/>
  <c r="AA230" i="43"/>
  <c r="AA231" i="43"/>
  <c r="AA232" i="43"/>
  <c r="AA233" i="43"/>
  <c r="AA234" i="43"/>
  <c r="AA235" i="43"/>
  <c r="AA236" i="43"/>
  <c r="AA237" i="43"/>
  <c r="AA238" i="43"/>
  <c r="AA239" i="43"/>
  <c r="AB223" i="43"/>
  <c r="AB224" i="43"/>
  <c r="AB225" i="43"/>
  <c r="AB226" i="43"/>
  <c r="AB227" i="43"/>
  <c r="AB228" i="43"/>
  <c r="AB229" i="43"/>
  <c r="AB230" i="43"/>
  <c r="AB231" i="43"/>
  <c r="AB232" i="43"/>
  <c r="AB233" i="43"/>
  <c r="AB234" i="43"/>
  <c r="AB235" i="43"/>
  <c r="AB236" i="43"/>
  <c r="AB237" i="43"/>
  <c r="AB238" i="43"/>
  <c r="AB239" i="43"/>
  <c r="AC223" i="43"/>
  <c r="AC224" i="43"/>
  <c r="AC225" i="43"/>
  <c r="AC226" i="43"/>
  <c r="AC227" i="43"/>
  <c r="AC228" i="43"/>
  <c r="AC229" i="43"/>
  <c r="AC230" i="43"/>
  <c r="AC231" i="43"/>
  <c r="AC232" i="43"/>
  <c r="AC233" i="43"/>
  <c r="AC234" i="43"/>
  <c r="AC235" i="43"/>
  <c r="AC236" i="43"/>
  <c r="AC237" i="43"/>
  <c r="AC238" i="43"/>
  <c r="AC239" i="43"/>
  <c r="AD223" i="43"/>
  <c r="AD224" i="43"/>
  <c r="AD225" i="43"/>
  <c r="AD226" i="43"/>
  <c r="AD227" i="43"/>
  <c r="AD228" i="43"/>
  <c r="AD229" i="43"/>
  <c r="AD230" i="43"/>
  <c r="AD231" i="43"/>
  <c r="AD232" i="43"/>
  <c r="AD233" i="43"/>
  <c r="AD234" i="43"/>
  <c r="AD235" i="43"/>
  <c r="AD236" i="43"/>
  <c r="AD237" i="43"/>
  <c r="AD238" i="43"/>
  <c r="AD239" i="43"/>
  <c r="AE223" i="43"/>
  <c r="AE224" i="43"/>
  <c r="AE225" i="43"/>
  <c r="AE226" i="43"/>
  <c r="AE227" i="43"/>
  <c r="AE228" i="43"/>
  <c r="AE229" i="43"/>
  <c r="AE230" i="43"/>
  <c r="AE231" i="43"/>
  <c r="AE232" i="43"/>
  <c r="AE233" i="43"/>
  <c r="AE234" i="43"/>
  <c r="AE235" i="43"/>
  <c r="AE236" i="43"/>
  <c r="AE237" i="43"/>
  <c r="AE238" i="43"/>
  <c r="AE239" i="43"/>
  <c r="AF223" i="43"/>
  <c r="AF224" i="43"/>
  <c r="AF225" i="43"/>
  <c r="AF226" i="43"/>
  <c r="AF227" i="43"/>
  <c r="AF228" i="43"/>
  <c r="AF229" i="43"/>
  <c r="AF230" i="43"/>
  <c r="AF231" i="43"/>
  <c r="AF232" i="43"/>
  <c r="AF233" i="43"/>
  <c r="AF234" i="43"/>
  <c r="AF235" i="43"/>
  <c r="AF236" i="43"/>
  <c r="AF237" i="43"/>
  <c r="AF238" i="43"/>
  <c r="AF239" i="43"/>
  <c r="AG223" i="43"/>
  <c r="AG224" i="43"/>
  <c r="AG225" i="43"/>
  <c r="AG226" i="43"/>
  <c r="AG227" i="43"/>
  <c r="AG228" i="43"/>
  <c r="AG229" i="43"/>
  <c r="AG230" i="43"/>
  <c r="AG231" i="43"/>
  <c r="AG232" i="43"/>
  <c r="AG233" i="43"/>
  <c r="AG234" i="43"/>
  <c r="AG235" i="43"/>
  <c r="AG236" i="43"/>
  <c r="AG237" i="43"/>
  <c r="AG238" i="43"/>
  <c r="AG239" i="43"/>
  <c r="AH223" i="43"/>
  <c r="AH224" i="43"/>
  <c r="AH225" i="43"/>
  <c r="AH226" i="43"/>
  <c r="AH227" i="43"/>
  <c r="AH228" i="43"/>
  <c r="AH229" i="43"/>
  <c r="AH230" i="43"/>
  <c r="AH231" i="43"/>
  <c r="AH232" i="43"/>
  <c r="AH233" i="43"/>
  <c r="AH234" i="43"/>
  <c r="AH235" i="43"/>
  <c r="AH236" i="43"/>
  <c r="AH237" i="43"/>
  <c r="AH238" i="43"/>
  <c r="AH239" i="43"/>
  <c r="AI223" i="43"/>
  <c r="AI224" i="43"/>
  <c r="AI225" i="43"/>
  <c r="AI226" i="43"/>
  <c r="AI227" i="43"/>
  <c r="AI228" i="43"/>
  <c r="AI229" i="43"/>
  <c r="AI230" i="43"/>
  <c r="AI231" i="43"/>
  <c r="AI232" i="43"/>
  <c r="AI233" i="43"/>
  <c r="AI234" i="43"/>
  <c r="AI235" i="43"/>
  <c r="AI236" i="43"/>
  <c r="AI237" i="43"/>
  <c r="AI238" i="43"/>
  <c r="AI239" i="43"/>
  <c r="AJ223" i="43"/>
  <c r="AJ224" i="43"/>
  <c r="AJ225" i="43"/>
  <c r="AJ226" i="43"/>
  <c r="AJ227" i="43"/>
  <c r="AJ228" i="43"/>
  <c r="AJ229" i="43"/>
  <c r="AJ230" i="43"/>
  <c r="AJ231" i="43"/>
  <c r="AJ232" i="43"/>
  <c r="AJ233" i="43"/>
  <c r="AJ234" i="43"/>
  <c r="AJ235" i="43"/>
  <c r="AJ236" i="43"/>
  <c r="AJ237" i="43"/>
  <c r="AJ238" i="43"/>
  <c r="AJ239" i="43"/>
  <c r="D239" i="43"/>
  <c r="E259" i="43"/>
  <c r="F259" i="43"/>
  <c r="G259" i="43"/>
  <c r="H259" i="43"/>
  <c r="I259" i="43"/>
  <c r="J259" i="43"/>
  <c r="K259" i="43"/>
  <c r="L259" i="43"/>
  <c r="M259" i="43"/>
  <c r="N259" i="43"/>
  <c r="O259" i="43"/>
  <c r="P259" i="43"/>
  <c r="Q259" i="43"/>
  <c r="R259" i="43"/>
  <c r="S259" i="43"/>
  <c r="T259" i="43"/>
  <c r="U259" i="43"/>
  <c r="V243" i="43"/>
  <c r="V244" i="43"/>
  <c r="V245" i="43"/>
  <c r="V246" i="43"/>
  <c r="V247" i="43"/>
  <c r="V248" i="43"/>
  <c r="V249" i="43"/>
  <c r="V250" i="43"/>
  <c r="V251" i="43"/>
  <c r="V252" i="43"/>
  <c r="V253" i="43"/>
  <c r="V254" i="43"/>
  <c r="V255" i="43"/>
  <c r="V256" i="43"/>
  <c r="V257" i="43"/>
  <c r="V258" i="43"/>
  <c r="V259" i="43"/>
  <c r="W243" i="43"/>
  <c r="W244" i="43"/>
  <c r="W245" i="43"/>
  <c r="W246" i="43"/>
  <c r="W247" i="43"/>
  <c r="W248" i="43"/>
  <c r="W249" i="43"/>
  <c r="W250" i="43"/>
  <c r="W251" i="43"/>
  <c r="W252" i="43"/>
  <c r="W253" i="43"/>
  <c r="W254" i="43"/>
  <c r="W255" i="43"/>
  <c r="W256" i="43"/>
  <c r="W257" i="43"/>
  <c r="W258" i="43"/>
  <c r="W259" i="43"/>
  <c r="X243" i="43"/>
  <c r="X244" i="43"/>
  <c r="X245" i="43"/>
  <c r="X246" i="43"/>
  <c r="X247" i="43"/>
  <c r="X248" i="43"/>
  <c r="X249" i="43"/>
  <c r="X250" i="43"/>
  <c r="X251" i="43"/>
  <c r="X252" i="43"/>
  <c r="X253" i="43"/>
  <c r="X254" i="43"/>
  <c r="X255" i="43"/>
  <c r="X256" i="43"/>
  <c r="X257" i="43"/>
  <c r="X258" i="43"/>
  <c r="X259" i="43"/>
  <c r="Y243" i="43"/>
  <c r="Y244" i="43"/>
  <c r="Y245" i="43"/>
  <c r="Y246" i="43"/>
  <c r="Y247" i="43"/>
  <c r="Y248" i="43"/>
  <c r="Y249" i="43"/>
  <c r="Y250" i="43"/>
  <c r="Y251" i="43"/>
  <c r="Y252" i="43"/>
  <c r="Y253" i="43"/>
  <c r="Y254" i="43"/>
  <c r="Y255" i="43"/>
  <c r="Y256" i="43"/>
  <c r="Y257" i="43"/>
  <c r="Y258" i="43"/>
  <c r="Y259" i="43"/>
  <c r="Z243" i="43"/>
  <c r="Z244" i="43"/>
  <c r="Z245" i="43"/>
  <c r="Z246" i="43"/>
  <c r="Z247" i="43"/>
  <c r="Z248" i="43"/>
  <c r="Z249" i="43"/>
  <c r="Z250" i="43"/>
  <c r="Z251" i="43"/>
  <c r="Z252" i="43"/>
  <c r="Z253" i="43"/>
  <c r="Z254" i="43"/>
  <c r="Z255" i="43"/>
  <c r="Z256" i="43"/>
  <c r="Z257" i="43"/>
  <c r="Z258" i="43"/>
  <c r="Z259" i="43"/>
  <c r="AA243" i="43"/>
  <c r="AA244" i="43"/>
  <c r="AA245" i="43"/>
  <c r="AA246" i="43"/>
  <c r="AA247" i="43"/>
  <c r="AA248" i="43"/>
  <c r="AA249" i="43"/>
  <c r="AA250" i="43"/>
  <c r="AA251" i="43"/>
  <c r="AA252" i="43"/>
  <c r="AA253" i="43"/>
  <c r="AA254" i="43"/>
  <c r="AA255" i="43"/>
  <c r="AA256" i="43"/>
  <c r="AA257" i="43"/>
  <c r="AA258" i="43"/>
  <c r="AA259" i="43"/>
  <c r="AB243" i="43"/>
  <c r="AB244" i="43"/>
  <c r="AB245" i="43"/>
  <c r="AB246" i="43"/>
  <c r="AB247" i="43"/>
  <c r="AB248" i="43"/>
  <c r="AB249" i="43"/>
  <c r="AB250" i="43"/>
  <c r="AB251" i="43"/>
  <c r="AB252" i="43"/>
  <c r="AB253" i="43"/>
  <c r="AB254" i="43"/>
  <c r="AB255" i="43"/>
  <c r="AB256" i="43"/>
  <c r="AB257" i="43"/>
  <c r="AB258" i="43"/>
  <c r="AB259" i="43"/>
  <c r="AC243" i="43"/>
  <c r="AC244" i="43"/>
  <c r="AC245" i="43"/>
  <c r="AC246" i="43"/>
  <c r="AC247" i="43"/>
  <c r="AC248" i="43"/>
  <c r="AC249" i="43"/>
  <c r="AC250" i="43"/>
  <c r="AC251" i="43"/>
  <c r="AC252" i="43"/>
  <c r="AC253" i="43"/>
  <c r="AC254" i="43"/>
  <c r="AC255" i="43"/>
  <c r="AC256" i="43"/>
  <c r="AC257" i="43"/>
  <c r="AC258" i="43"/>
  <c r="AC259" i="43"/>
  <c r="AD243" i="43"/>
  <c r="AD244" i="43"/>
  <c r="AD245" i="43"/>
  <c r="AD246" i="43"/>
  <c r="AD247" i="43"/>
  <c r="AD248" i="43"/>
  <c r="AD249" i="43"/>
  <c r="AD250" i="43"/>
  <c r="AD251" i="43"/>
  <c r="AD252" i="43"/>
  <c r="AD253" i="43"/>
  <c r="AD254" i="43"/>
  <c r="AD255" i="43"/>
  <c r="AD256" i="43"/>
  <c r="AD257" i="43"/>
  <c r="AD258" i="43"/>
  <c r="AD259" i="43"/>
  <c r="AE243" i="43"/>
  <c r="AE244" i="43"/>
  <c r="AE245" i="43"/>
  <c r="AE246" i="43"/>
  <c r="AE247" i="43"/>
  <c r="AE248" i="43"/>
  <c r="AE249" i="43"/>
  <c r="AE250" i="43"/>
  <c r="AE251" i="43"/>
  <c r="AE252" i="43"/>
  <c r="AE253" i="43"/>
  <c r="AE254" i="43"/>
  <c r="AE255" i="43"/>
  <c r="AE256" i="43"/>
  <c r="AE257" i="43"/>
  <c r="AE258" i="43"/>
  <c r="AE259" i="43"/>
  <c r="AF243" i="43"/>
  <c r="AF244" i="43"/>
  <c r="AF245" i="43"/>
  <c r="AF246" i="43"/>
  <c r="AF247" i="43"/>
  <c r="AF248" i="43"/>
  <c r="AF249" i="43"/>
  <c r="AF250" i="43"/>
  <c r="AF251" i="43"/>
  <c r="AF252" i="43"/>
  <c r="AF253" i="43"/>
  <c r="AF254" i="43"/>
  <c r="AF255" i="43"/>
  <c r="AF256" i="43"/>
  <c r="AF257" i="43"/>
  <c r="AF258" i="43"/>
  <c r="AF259" i="43"/>
  <c r="AG243" i="43"/>
  <c r="AG244" i="43"/>
  <c r="AG245" i="43"/>
  <c r="AG246" i="43"/>
  <c r="AG247" i="43"/>
  <c r="AG248" i="43"/>
  <c r="AG249" i="43"/>
  <c r="AG250" i="43"/>
  <c r="AG251" i="43"/>
  <c r="AG252" i="43"/>
  <c r="AG253" i="43"/>
  <c r="AG254" i="43"/>
  <c r="AG255" i="43"/>
  <c r="AG256" i="43"/>
  <c r="AG257" i="43"/>
  <c r="AG258" i="43"/>
  <c r="AG259" i="43"/>
  <c r="AH243" i="43"/>
  <c r="AH244" i="43"/>
  <c r="AH245" i="43"/>
  <c r="AH246" i="43"/>
  <c r="AH247" i="43"/>
  <c r="AH248" i="43"/>
  <c r="AH249" i="43"/>
  <c r="AH250" i="43"/>
  <c r="AH251" i="43"/>
  <c r="AH252" i="43"/>
  <c r="AH253" i="43"/>
  <c r="AH254" i="43"/>
  <c r="AH255" i="43"/>
  <c r="AH256" i="43"/>
  <c r="AH257" i="43"/>
  <c r="AH258" i="43"/>
  <c r="AH259" i="43"/>
  <c r="AI243" i="43"/>
  <c r="AI244" i="43"/>
  <c r="AI245" i="43"/>
  <c r="AI246" i="43"/>
  <c r="AI247" i="43"/>
  <c r="AI248" i="43"/>
  <c r="AI249" i="43"/>
  <c r="AI250" i="43"/>
  <c r="AI251" i="43"/>
  <c r="AI252" i="43"/>
  <c r="AI253" i="43"/>
  <c r="AI254" i="43"/>
  <c r="AI255" i="43"/>
  <c r="AI256" i="43"/>
  <c r="AI257" i="43"/>
  <c r="AI258" i="43"/>
  <c r="AI259" i="43"/>
  <c r="AJ243" i="43"/>
  <c r="AJ244" i="43"/>
  <c r="AJ245" i="43"/>
  <c r="AJ246" i="43"/>
  <c r="AJ247" i="43"/>
  <c r="AJ248" i="43"/>
  <c r="AJ249" i="43"/>
  <c r="AJ250" i="43"/>
  <c r="AJ251" i="43"/>
  <c r="AJ252" i="43"/>
  <c r="AJ253" i="43"/>
  <c r="AJ254" i="43"/>
  <c r="AJ255" i="43"/>
  <c r="AJ256" i="43"/>
  <c r="AJ257" i="43"/>
  <c r="AJ258" i="43"/>
  <c r="AJ259" i="43"/>
  <c r="D259" i="43"/>
  <c r="V262" i="43"/>
  <c r="V281" i="43"/>
  <c r="V263" i="43"/>
  <c r="V282" i="43"/>
  <c r="V264" i="43"/>
  <c r="V283" i="43"/>
  <c r="V265" i="43"/>
  <c r="V284" i="43"/>
  <c r="V266" i="43"/>
  <c r="V285" i="43"/>
  <c r="V267" i="43"/>
  <c r="V286" i="43"/>
  <c r="V268" i="43"/>
  <c r="V287" i="43"/>
  <c r="V269" i="43"/>
  <c r="V288" i="43"/>
  <c r="V270" i="43"/>
  <c r="V289" i="43"/>
  <c r="V271" i="43"/>
  <c r="V290" i="43"/>
  <c r="V272" i="43"/>
  <c r="V291" i="43"/>
  <c r="V273" i="43"/>
  <c r="V292" i="43"/>
  <c r="V274" i="43"/>
  <c r="V293" i="43"/>
  <c r="V275" i="43"/>
  <c r="V294" i="43"/>
  <c r="V276" i="43"/>
  <c r="V295" i="43"/>
  <c r="V277" i="43"/>
  <c r="V296" i="43"/>
  <c r="V297" i="43"/>
  <c r="S28" i="42"/>
  <c r="R223" i="6"/>
  <c r="S243" i="6"/>
  <c r="S262" i="6"/>
  <c r="S281" i="6"/>
  <c r="R224" i="6"/>
  <c r="S244" i="6"/>
  <c r="S263" i="6"/>
  <c r="S282" i="6"/>
  <c r="R225" i="6"/>
  <c r="S245" i="6"/>
  <c r="S264" i="6"/>
  <c r="S283" i="6"/>
  <c r="R226" i="6"/>
  <c r="S246" i="6"/>
  <c r="S265" i="6"/>
  <c r="S284" i="6"/>
  <c r="R227" i="6"/>
  <c r="S247" i="6"/>
  <c r="S266" i="6"/>
  <c r="S285" i="6"/>
  <c r="R228" i="6"/>
  <c r="S248" i="6"/>
  <c r="S267" i="6"/>
  <c r="S286" i="6"/>
  <c r="R229" i="6"/>
  <c r="S249" i="6"/>
  <c r="S268" i="6"/>
  <c r="S287" i="6"/>
  <c r="R230" i="6"/>
  <c r="S250" i="6"/>
  <c r="S269" i="6"/>
  <c r="S288" i="6"/>
  <c r="R231" i="6"/>
  <c r="S251" i="6"/>
  <c r="S270" i="6"/>
  <c r="S289" i="6"/>
  <c r="R232" i="6"/>
  <c r="S252" i="6"/>
  <c r="S271" i="6"/>
  <c r="S290" i="6"/>
  <c r="R233" i="6"/>
  <c r="S253" i="6"/>
  <c r="S272" i="6"/>
  <c r="S291" i="6"/>
  <c r="R234" i="6"/>
  <c r="S254" i="6"/>
  <c r="S273" i="6"/>
  <c r="S292" i="6"/>
  <c r="R235" i="6"/>
  <c r="S255" i="6"/>
  <c r="S274" i="6"/>
  <c r="S293" i="6"/>
  <c r="R236" i="6"/>
  <c r="S256" i="6"/>
  <c r="S275" i="6"/>
  <c r="S294" i="6"/>
  <c r="R237" i="6"/>
  <c r="S257" i="6"/>
  <c r="S276" i="6"/>
  <c r="S295" i="6"/>
  <c r="R238" i="6"/>
  <c r="S258" i="6"/>
  <c r="S277" i="6"/>
  <c r="S296" i="6"/>
  <c r="S297" i="6"/>
  <c r="S29" i="42"/>
  <c r="S30" i="42"/>
  <c r="S32" i="42"/>
  <c r="W262" i="43"/>
  <c r="W281" i="43"/>
  <c r="W263" i="43"/>
  <c r="W282" i="43"/>
  <c r="W264" i="43"/>
  <c r="W283" i="43"/>
  <c r="W265" i="43"/>
  <c r="W284" i="43"/>
  <c r="W266" i="43"/>
  <c r="W285" i="43"/>
  <c r="W267" i="43"/>
  <c r="W286" i="43"/>
  <c r="W268" i="43"/>
  <c r="W287" i="43"/>
  <c r="W269" i="43"/>
  <c r="W288" i="43"/>
  <c r="W270" i="43"/>
  <c r="W289" i="43"/>
  <c r="W271" i="43"/>
  <c r="W290" i="43"/>
  <c r="W272" i="43"/>
  <c r="W291" i="43"/>
  <c r="W273" i="43"/>
  <c r="W292" i="43"/>
  <c r="W274" i="43"/>
  <c r="W293" i="43"/>
  <c r="W275" i="43"/>
  <c r="W294" i="43"/>
  <c r="W276" i="43"/>
  <c r="W295" i="43"/>
  <c r="W277" i="43"/>
  <c r="W296" i="43"/>
  <c r="W297" i="43"/>
  <c r="X262" i="43"/>
  <c r="X281" i="43"/>
  <c r="X263" i="43"/>
  <c r="X282" i="43"/>
  <c r="X264" i="43"/>
  <c r="X283" i="43"/>
  <c r="X265" i="43"/>
  <c r="X284" i="43"/>
  <c r="X266" i="43"/>
  <c r="X285" i="43"/>
  <c r="X267" i="43"/>
  <c r="X286" i="43"/>
  <c r="X268" i="43"/>
  <c r="X287" i="43"/>
  <c r="X269" i="43"/>
  <c r="X288" i="43"/>
  <c r="X270" i="43"/>
  <c r="X289" i="43"/>
  <c r="X271" i="43"/>
  <c r="X290" i="43"/>
  <c r="X272" i="43"/>
  <c r="X291" i="43"/>
  <c r="X273" i="43"/>
  <c r="X292" i="43"/>
  <c r="X274" i="43"/>
  <c r="X293" i="43"/>
  <c r="X275" i="43"/>
  <c r="X294" i="43"/>
  <c r="X276" i="43"/>
  <c r="X295" i="43"/>
  <c r="X277" i="43"/>
  <c r="X296" i="43"/>
  <c r="X297" i="43"/>
  <c r="T28" i="42"/>
  <c r="S223" i="6"/>
  <c r="T243" i="6"/>
  <c r="T262" i="6"/>
  <c r="T281" i="6"/>
  <c r="S224" i="6"/>
  <c r="T244" i="6"/>
  <c r="T263" i="6"/>
  <c r="T282" i="6"/>
  <c r="S225" i="6"/>
  <c r="T245" i="6"/>
  <c r="T264" i="6"/>
  <c r="T283" i="6"/>
  <c r="S226" i="6"/>
  <c r="T246" i="6"/>
  <c r="T265" i="6"/>
  <c r="T284" i="6"/>
  <c r="S227" i="6"/>
  <c r="T247" i="6"/>
  <c r="T266" i="6"/>
  <c r="T285" i="6"/>
  <c r="S228" i="6"/>
  <c r="T248" i="6"/>
  <c r="T267" i="6"/>
  <c r="T286" i="6"/>
  <c r="S229" i="6"/>
  <c r="T249" i="6"/>
  <c r="T268" i="6"/>
  <c r="T287" i="6"/>
  <c r="S230" i="6"/>
  <c r="T250" i="6"/>
  <c r="T269" i="6"/>
  <c r="T288" i="6"/>
  <c r="S231" i="6"/>
  <c r="T251" i="6"/>
  <c r="T270" i="6"/>
  <c r="T289" i="6"/>
  <c r="S232" i="6"/>
  <c r="T252" i="6"/>
  <c r="T271" i="6"/>
  <c r="T290" i="6"/>
  <c r="S233" i="6"/>
  <c r="T253" i="6"/>
  <c r="T272" i="6"/>
  <c r="T291" i="6"/>
  <c r="S234" i="6"/>
  <c r="T254" i="6"/>
  <c r="T273" i="6"/>
  <c r="T292" i="6"/>
  <c r="S235" i="6"/>
  <c r="T255" i="6"/>
  <c r="T274" i="6"/>
  <c r="T293" i="6"/>
  <c r="S236" i="6"/>
  <c r="T256" i="6"/>
  <c r="T275" i="6"/>
  <c r="T294" i="6"/>
  <c r="S237" i="6"/>
  <c r="T257" i="6"/>
  <c r="T276" i="6"/>
  <c r="T295" i="6"/>
  <c r="S238" i="6"/>
  <c r="T258" i="6"/>
  <c r="T277" i="6"/>
  <c r="T296" i="6"/>
  <c r="T297" i="6"/>
  <c r="T29" i="42"/>
  <c r="T30" i="42"/>
  <c r="T32" i="42"/>
  <c r="Y262" i="43"/>
  <c r="Y281" i="43"/>
  <c r="Y263" i="43"/>
  <c r="Y282" i="43"/>
  <c r="Y264" i="43"/>
  <c r="Y283" i="43"/>
  <c r="Y265" i="43"/>
  <c r="Y284" i="43"/>
  <c r="Y266" i="43"/>
  <c r="Y285" i="43"/>
  <c r="Y267" i="43"/>
  <c r="Y286" i="43"/>
  <c r="Y268" i="43"/>
  <c r="Y287" i="43"/>
  <c r="Y269" i="43"/>
  <c r="Y288" i="43"/>
  <c r="Y270" i="43"/>
  <c r="Y289" i="43"/>
  <c r="Y271" i="43"/>
  <c r="Y290" i="43"/>
  <c r="Y272" i="43"/>
  <c r="Y291" i="43"/>
  <c r="Y273" i="43"/>
  <c r="Y292" i="43"/>
  <c r="Y274" i="43"/>
  <c r="Y293" i="43"/>
  <c r="Y275" i="43"/>
  <c r="Y294" i="43"/>
  <c r="Y276" i="43"/>
  <c r="Y295" i="43"/>
  <c r="Y277" i="43"/>
  <c r="Y296" i="43"/>
  <c r="Y297" i="43"/>
  <c r="U28" i="42"/>
  <c r="T223" i="6"/>
  <c r="U243" i="6"/>
  <c r="U262" i="6"/>
  <c r="U281" i="6"/>
  <c r="T224" i="6"/>
  <c r="U244" i="6"/>
  <c r="U263" i="6"/>
  <c r="U282" i="6"/>
  <c r="T225" i="6"/>
  <c r="U245" i="6"/>
  <c r="U264" i="6"/>
  <c r="U283" i="6"/>
  <c r="T226" i="6"/>
  <c r="U246" i="6"/>
  <c r="U265" i="6"/>
  <c r="U284" i="6"/>
  <c r="T227" i="6"/>
  <c r="U247" i="6"/>
  <c r="U266" i="6"/>
  <c r="U285" i="6"/>
  <c r="T228" i="6"/>
  <c r="U248" i="6"/>
  <c r="U267" i="6"/>
  <c r="U286" i="6"/>
  <c r="T229" i="6"/>
  <c r="U249" i="6"/>
  <c r="U268" i="6"/>
  <c r="U287" i="6"/>
  <c r="T230" i="6"/>
  <c r="U250" i="6"/>
  <c r="U269" i="6"/>
  <c r="U288" i="6"/>
  <c r="T231" i="6"/>
  <c r="U251" i="6"/>
  <c r="U270" i="6"/>
  <c r="U289" i="6"/>
  <c r="T232" i="6"/>
  <c r="U252" i="6"/>
  <c r="U271" i="6"/>
  <c r="U290" i="6"/>
  <c r="T233" i="6"/>
  <c r="U253" i="6"/>
  <c r="U272" i="6"/>
  <c r="U291" i="6"/>
  <c r="T234" i="6"/>
  <c r="U254" i="6"/>
  <c r="U273" i="6"/>
  <c r="U292" i="6"/>
  <c r="T235" i="6"/>
  <c r="U255" i="6"/>
  <c r="U274" i="6"/>
  <c r="U293" i="6"/>
  <c r="T236" i="6"/>
  <c r="U256" i="6"/>
  <c r="U275" i="6"/>
  <c r="U294" i="6"/>
  <c r="T237" i="6"/>
  <c r="U257" i="6"/>
  <c r="U276" i="6"/>
  <c r="U295" i="6"/>
  <c r="T238" i="6"/>
  <c r="U258" i="6"/>
  <c r="U277" i="6"/>
  <c r="U296" i="6"/>
  <c r="U297" i="6"/>
  <c r="U29" i="42"/>
  <c r="U30" i="42"/>
  <c r="U32" i="42"/>
  <c r="V28" i="42"/>
  <c r="U223" i="6"/>
  <c r="V243" i="6"/>
  <c r="V262" i="6"/>
  <c r="V281" i="6"/>
  <c r="U224" i="6"/>
  <c r="V244" i="6"/>
  <c r="V263" i="6"/>
  <c r="V282" i="6"/>
  <c r="U225" i="6"/>
  <c r="V245" i="6"/>
  <c r="V264" i="6"/>
  <c r="V283" i="6"/>
  <c r="U226" i="6"/>
  <c r="V246" i="6"/>
  <c r="V265" i="6"/>
  <c r="V284" i="6"/>
  <c r="U227" i="6"/>
  <c r="V247" i="6"/>
  <c r="V266" i="6"/>
  <c r="V285" i="6"/>
  <c r="U228" i="6"/>
  <c r="V248" i="6"/>
  <c r="V267" i="6"/>
  <c r="V286" i="6"/>
  <c r="U229" i="6"/>
  <c r="V249" i="6"/>
  <c r="V268" i="6"/>
  <c r="V287" i="6"/>
  <c r="U230" i="6"/>
  <c r="V250" i="6"/>
  <c r="V269" i="6"/>
  <c r="V288" i="6"/>
  <c r="U231" i="6"/>
  <c r="V251" i="6"/>
  <c r="V270" i="6"/>
  <c r="V289" i="6"/>
  <c r="U232" i="6"/>
  <c r="V252" i="6"/>
  <c r="V271" i="6"/>
  <c r="V290" i="6"/>
  <c r="U233" i="6"/>
  <c r="V253" i="6"/>
  <c r="V272" i="6"/>
  <c r="V291" i="6"/>
  <c r="U234" i="6"/>
  <c r="V254" i="6"/>
  <c r="V273" i="6"/>
  <c r="V292" i="6"/>
  <c r="U235" i="6"/>
  <c r="V255" i="6"/>
  <c r="V274" i="6"/>
  <c r="V293" i="6"/>
  <c r="U236" i="6"/>
  <c r="V256" i="6"/>
  <c r="V275" i="6"/>
  <c r="V294" i="6"/>
  <c r="U237" i="6"/>
  <c r="V257" i="6"/>
  <c r="V276" i="6"/>
  <c r="V295" i="6"/>
  <c r="U238" i="6"/>
  <c r="V258" i="6"/>
  <c r="V277" i="6"/>
  <c r="V296" i="6"/>
  <c r="V297" i="6"/>
  <c r="V29" i="42"/>
  <c r="V30" i="42"/>
  <c r="V32" i="42"/>
  <c r="E259" i="6"/>
  <c r="F259" i="6"/>
  <c r="G259" i="6"/>
  <c r="H259" i="6"/>
  <c r="I259" i="6"/>
  <c r="J259" i="6"/>
  <c r="K259" i="6"/>
  <c r="L259" i="6"/>
  <c r="M259" i="6"/>
  <c r="N259" i="6"/>
  <c r="O259" i="6"/>
  <c r="P259" i="6"/>
  <c r="Q259" i="6"/>
  <c r="R259" i="6"/>
  <c r="S259" i="6"/>
  <c r="T259" i="6"/>
  <c r="U259" i="6"/>
  <c r="V259" i="6"/>
  <c r="V223" i="6"/>
  <c r="W243" i="6"/>
  <c r="V224" i="6"/>
  <c r="W244" i="6"/>
  <c r="V225" i="6"/>
  <c r="W245" i="6"/>
  <c r="V226" i="6"/>
  <c r="W246" i="6"/>
  <c r="V227" i="6"/>
  <c r="W247" i="6"/>
  <c r="V228" i="6"/>
  <c r="W248" i="6"/>
  <c r="V229" i="6"/>
  <c r="W249" i="6"/>
  <c r="V230" i="6"/>
  <c r="W250" i="6"/>
  <c r="V231" i="6"/>
  <c r="W251" i="6"/>
  <c r="V232" i="6"/>
  <c r="W252" i="6"/>
  <c r="V233" i="6"/>
  <c r="W253" i="6"/>
  <c r="V234" i="6"/>
  <c r="W254" i="6"/>
  <c r="V235" i="6"/>
  <c r="W255" i="6"/>
  <c r="V236" i="6"/>
  <c r="W256" i="6"/>
  <c r="V237" i="6"/>
  <c r="W257" i="6"/>
  <c r="V238" i="6"/>
  <c r="W258" i="6"/>
  <c r="W259" i="6"/>
  <c r="W223" i="6"/>
  <c r="X243" i="6"/>
  <c r="W224" i="6"/>
  <c r="X244" i="6"/>
  <c r="W225" i="6"/>
  <c r="X245" i="6"/>
  <c r="W226" i="6"/>
  <c r="X246" i="6"/>
  <c r="W227" i="6"/>
  <c r="X247" i="6"/>
  <c r="W228" i="6"/>
  <c r="X248" i="6"/>
  <c r="W229" i="6"/>
  <c r="X249" i="6"/>
  <c r="W230" i="6"/>
  <c r="X250" i="6"/>
  <c r="W231" i="6"/>
  <c r="X251" i="6"/>
  <c r="W232" i="6"/>
  <c r="X252" i="6"/>
  <c r="W233" i="6"/>
  <c r="X253" i="6"/>
  <c r="W234" i="6"/>
  <c r="X254" i="6"/>
  <c r="W235" i="6"/>
  <c r="X255" i="6"/>
  <c r="W236" i="6"/>
  <c r="X256" i="6"/>
  <c r="W237" i="6"/>
  <c r="X257" i="6"/>
  <c r="W238" i="6"/>
  <c r="X258" i="6"/>
  <c r="X259" i="6"/>
  <c r="X223" i="6"/>
  <c r="Y243" i="6"/>
  <c r="X224" i="6"/>
  <c r="Y244" i="6"/>
  <c r="X225" i="6"/>
  <c r="Y245" i="6"/>
  <c r="X226" i="6"/>
  <c r="Y246" i="6"/>
  <c r="X227" i="6"/>
  <c r="Y247" i="6"/>
  <c r="X228" i="6"/>
  <c r="Y248" i="6"/>
  <c r="X229" i="6"/>
  <c r="Y249" i="6"/>
  <c r="X230" i="6"/>
  <c r="Y250" i="6"/>
  <c r="X231" i="6"/>
  <c r="Y251" i="6"/>
  <c r="X232" i="6"/>
  <c r="Y252" i="6"/>
  <c r="X233" i="6"/>
  <c r="Y253" i="6"/>
  <c r="X234" i="6"/>
  <c r="Y254" i="6"/>
  <c r="X235" i="6"/>
  <c r="Y255" i="6"/>
  <c r="X236" i="6"/>
  <c r="Y256" i="6"/>
  <c r="X237" i="6"/>
  <c r="Y257" i="6"/>
  <c r="X238" i="6"/>
  <c r="Y258" i="6"/>
  <c r="Y259" i="6"/>
  <c r="Y223" i="6"/>
  <c r="Z243" i="6"/>
  <c r="Y224" i="6"/>
  <c r="Z244" i="6"/>
  <c r="Y225" i="6"/>
  <c r="Z245" i="6"/>
  <c r="Y226" i="6"/>
  <c r="Z246" i="6"/>
  <c r="Y227" i="6"/>
  <c r="Z247" i="6"/>
  <c r="Y228" i="6"/>
  <c r="Z248" i="6"/>
  <c r="Y229" i="6"/>
  <c r="Z249" i="6"/>
  <c r="Y230" i="6"/>
  <c r="Z250" i="6"/>
  <c r="Y231" i="6"/>
  <c r="Z251" i="6"/>
  <c r="Y232" i="6"/>
  <c r="Z252" i="6"/>
  <c r="Y233" i="6"/>
  <c r="Z253" i="6"/>
  <c r="Y234" i="6"/>
  <c r="Z254" i="6"/>
  <c r="Y235" i="6"/>
  <c r="Z255" i="6"/>
  <c r="Y236" i="6"/>
  <c r="Z256" i="6"/>
  <c r="Y237" i="6"/>
  <c r="Z257" i="6"/>
  <c r="Y238" i="6"/>
  <c r="Z258" i="6"/>
  <c r="Z259" i="6"/>
  <c r="Z223" i="6"/>
  <c r="AA243" i="6"/>
  <c r="Z224" i="6"/>
  <c r="AA244" i="6"/>
  <c r="Z225" i="6"/>
  <c r="AA245" i="6"/>
  <c r="Z226" i="6"/>
  <c r="AA246" i="6"/>
  <c r="Z227" i="6"/>
  <c r="AA247" i="6"/>
  <c r="Z228" i="6"/>
  <c r="AA248" i="6"/>
  <c r="Z229" i="6"/>
  <c r="AA249" i="6"/>
  <c r="Z230" i="6"/>
  <c r="AA250" i="6"/>
  <c r="Z231" i="6"/>
  <c r="AA251" i="6"/>
  <c r="Z232" i="6"/>
  <c r="AA252" i="6"/>
  <c r="Z233" i="6"/>
  <c r="AA253" i="6"/>
  <c r="Z234" i="6"/>
  <c r="AA254" i="6"/>
  <c r="Z235" i="6"/>
  <c r="AA255" i="6"/>
  <c r="Z236" i="6"/>
  <c r="AA256" i="6"/>
  <c r="Z237" i="6"/>
  <c r="AA257" i="6"/>
  <c r="Z238" i="6"/>
  <c r="AA258" i="6"/>
  <c r="AA259" i="6"/>
  <c r="AA223" i="6"/>
  <c r="AB243" i="6"/>
  <c r="AA224" i="6"/>
  <c r="AB244" i="6"/>
  <c r="AA225" i="6"/>
  <c r="AB245" i="6"/>
  <c r="AA226" i="6"/>
  <c r="AB246" i="6"/>
  <c r="AA227" i="6"/>
  <c r="AB247" i="6"/>
  <c r="AA228" i="6"/>
  <c r="AB248" i="6"/>
  <c r="AA229" i="6"/>
  <c r="AB249" i="6"/>
  <c r="AA230" i="6"/>
  <c r="AB250" i="6"/>
  <c r="AA231" i="6"/>
  <c r="AB251" i="6"/>
  <c r="AA232" i="6"/>
  <c r="AB252" i="6"/>
  <c r="AA233" i="6"/>
  <c r="AB253" i="6"/>
  <c r="AA234" i="6"/>
  <c r="AB254" i="6"/>
  <c r="AA235" i="6"/>
  <c r="AB255" i="6"/>
  <c r="AA236" i="6"/>
  <c r="AB256" i="6"/>
  <c r="AA237" i="6"/>
  <c r="AB257" i="6"/>
  <c r="AA238" i="6"/>
  <c r="AB258" i="6"/>
  <c r="AB259" i="6"/>
  <c r="AB223" i="6"/>
  <c r="AC243" i="6"/>
  <c r="AB224" i="6"/>
  <c r="AC244" i="6"/>
  <c r="AB225" i="6"/>
  <c r="AC245" i="6"/>
  <c r="AB226" i="6"/>
  <c r="AC246" i="6"/>
  <c r="AB227" i="6"/>
  <c r="AC247" i="6"/>
  <c r="AB228" i="6"/>
  <c r="AC248" i="6"/>
  <c r="AB229" i="6"/>
  <c r="AC249" i="6"/>
  <c r="AB230" i="6"/>
  <c r="AC250" i="6"/>
  <c r="AB231" i="6"/>
  <c r="AC251" i="6"/>
  <c r="AB232" i="6"/>
  <c r="AC252" i="6"/>
  <c r="AB233" i="6"/>
  <c r="AC253" i="6"/>
  <c r="AB234" i="6"/>
  <c r="AC254" i="6"/>
  <c r="AB235" i="6"/>
  <c r="AC255" i="6"/>
  <c r="AB236" i="6"/>
  <c r="AC256" i="6"/>
  <c r="AB237" i="6"/>
  <c r="AC257" i="6"/>
  <c r="AB238" i="6"/>
  <c r="AC258" i="6"/>
  <c r="AC259" i="6"/>
  <c r="AC223" i="6"/>
  <c r="AD243" i="6"/>
  <c r="AC224" i="6"/>
  <c r="AD244" i="6"/>
  <c r="AC225" i="6"/>
  <c r="AD245" i="6"/>
  <c r="AC226" i="6"/>
  <c r="AD246" i="6"/>
  <c r="AC227" i="6"/>
  <c r="AD247" i="6"/>
  <c r="AC228" i="6"/>
  <c r="AD248" i="6"/>
  <c r="AC229" i="6"/>
  <c r="AD249" i="6"/>
  <c r="AC230" i="6"/>
  <c r="AD250" i="6"/>
  <c r="AC231" i="6"/>
  <c r="AD251" i="6"/>
  <c r="AC232" i="6"/>
  <c r="AD252" i="6"/>
  <c r="AC233" i="6"/>
  <c r="AD253" i="6"/>
  <c r="AC234" i="6"/>
  <c r="AD254" i="6"/>
  <c r="AC235" i="6"/>
  <c r="AD255" i="6"/>
  <c r="AC236" i="6"/>
  <c r="AD256" i="6"/>
  <c r="AC237" i="6"/>
  <c r="AD257" i="6"/>
  <c r="AC238" i="6"/>
  <c r="AD258" i="6"/>
  <c r="AD259" i="6"/>
  <c r="AD223" i="6"/>
  <c r="AE243" i="6"/>
  <c r="AD224" i="6"/>
  <c r="AE244" i="6"/>
  <c r="AD225" i="6"/>
  <c r="AE245" i="6"/>
  <c r="AD226" i="6"/>
  <c r="AE246" i="6"/>
  <c r="AD227" i="6"/>
  <c r="AE247" i="6"/>
  <c r="AD228" i="6"/>
  <c r="AE248" i="6"/>
  <c r="AD229" i="6"/>
  <c r="AE249" i="6"/>
  <c r="AD230" i="6"/>
  <c r="AE250" i="6"/>
  <c r="AD231" i="6"/>
  <c r="AE251" i="6"/>
  <c r="AD232" i="6"/>
  <c r="AE252" i="6"/>
  <c r="AD233" i="6"/>
  <c r="AE253" i="6"/>
  <c r="AD234" i="6"/>
  <c r="AE254" i="6"/>
  <c r="AD235" i="6"/>
  <c r="AE255" i="6"/>
  <c r="AD236" i="6"/>
  <c r="AE256" i="6"/>
  <c r="AD237" i="6"/>
  <c r="AE257" i="6"/>
  <c r="AD238" i="6"/>
  <c r="AE258" i="6"/>
  <c r="AE259" i="6"/>
  <c r="AE223" i="6"/>
  <c r="AF243" i="6"/>
  <c r="AE224" i="6"/>
  <c r="AF244" i="6"/>
  <c r="AE225" i="6"/>
  <c r="AF245" i="6"/>
  <c r="AE226" i="6"/>
  <c r="AF246" i="6"/>
  <c r="AE227" i="6"/>
  <c r="AF247" i="6"/>
  <c r="AE228" i="6"/>
  <c r="AF248" i="6"/>
  <c r="AE229" i="6"/>
  <c r="AF249" i="6"/>
  <c r="AE230" i="6"/>
  <c r="AF250" i="6"/>
  <c r="AE231" i="6"/>
  <c r="AF251" i="6"/>
  <c r="AE232" i="6"/>
  <c r="AF252" i="6"/>
  <c r="AE233" i="6"/>
  <c r="AF253" i="6"/>
  <c r="AE234" i="6"/>
  <c r="AF254" i="6"/>
  <c r="AE235" i="6"/>
  <c r="AF255" i="6"/>
  <c r="AE236" i="6"/>
  <c r="AF256" i="6"/>
  <c r="AE237" i="6"/>
  <c r="AF257" i="6"/>
  <c r="AE238" i="6"/>
  <c r="AF258" i="6"/>
  <c r="AF259" i="6"/>
  <c r="AF223" i="6"/>
  <c r="AG243" i="6"/>
  <c r="AF224" i="6"/>
  <c r="AG244" i="6"/>
  <c r="AF225" i="6"/>
  <c r="AG245" i="6"/>
  <c r="AF226" i="6"/>
  <c r="AG246" i="6"/>
  <c r="AF227" i="6"/>
  <c r="AG247" i="6"/>
  <c r="AF228" i="6"/>
  <c r="AG248" i="6"/>
  <c r="AF229" i="6"/>
  <c r="AG249" i="6"/>
  <c r="AF230" i="6"/>
  <c r="AG250" i="6"/>
  <c r="AF231" i="6"/>
  <c r="AG251" i="6"/>
  <c r="AF232" i="6"/>
  <c r="AG252" i="6"/>
  <c r="AF233" i="6"/>
  <c r="AG253" i="6"/>
  <c r="AF234" i="6"/>
  <c r="AG254" i="6"/>
  <c r="AF235" i="6"/>
  <c r="AG255" i="6"/>
  <c r="AF236" i="6"/>
  <c r="AG256" i="6"/>
  <c r="AF237" i="6"/>
  <c r="AG257" i="6"/>
  <c r="AF238" i="6"/>
  <c r="AG258" i="6"/>
  <c r="AG259" i="6"/>
  <c r="AG223" i="6"/>
  <c r="AH243" i="6"/>
  <c r="AG224" i="6"/>
  <c r="AH244" i="6"/>
  <c r="AG225" i="6"/>
  <c r="AH245" i="6"/>
  <c r="AG226" i="6"/>
  <c r="AH246" i="6"/>
  <c r="AG227" i="6"/>
  <c r="AH247" i="6"/>
  <c r="AG228" i="6"/>
  <c r="AH248" i="6"/>
  <c r="AG229" i="6"/>
  <c r="AH249" i="6"/>
  <c r="AG230" i="6"/>
  <c r="AH250" i="6"/>
  <c r="AG231" i="6"/>
  <c r="AH251" i="6"/>
  <c r="AG232" i="6"/>
  <c r="AH252" i="6"/>
  <c r="AG233" i="6"/>
  <c r="AH253" i="6"/>
  <c r="AG234" i="6"/>
  <c r="AH254" i="6"/>
  <c r="AG235" i="6"/>
  <c r="AH255" i="6"/>
  <c r="AG236" i="6"/>
  <c r="AH256" i="6"/>
  <c r="AG237" i="6"/>
  <c r="AH257" i="6"/>
  <c r="AG238" i="6"/>
  <c r="AH258" i="6"/>
  <c r="AH259" i="6"/>
  <c r="AH223" i="6"/>
  <c r="AI243" i="6"/>
  <c r="AH224" i="6"/>
  <c r="AI244" i="6"/>
  <c r="AH225" i="6"/>
  <c r="AI245" i="6"/>
  <c r="AH226" i="6"/>
  <c r="AI246" i="6"/>
  <c r="AH227" i="6"/>
  <c r="AI247" i="6"/>
  <c r="AH228" i="6"/>
  <c r="AI248" i="6"/>
  <c r="AH229" i="6"/>
  <c r="AI249" i="6"/>
  <c r="AH230" i="6"/>
  <c r="AI250" i="6"/>
  <c r="AH231" i="6"/>
  <c r="AI251" i="6"/>
  <c r="AH232" i="6"/>
  <c r="AI252" i="6"/>
  <c r="AH233" i="6"/>
  <c r="AI253" i="6"/>
  <c r="AH234" i="6"/>
  <c r="AI254" i="6"/>
  <c r="AH235" i="6"/>
  <c r="AI255" i="6"/>
  <c r="AH236" i="6"/>
  <c r="AI256" i="6"/>
  <c r="AH237" i="6"/>
  <c r="AI257" i="6"/>
  <c r="AH238" i="6"/>
  <c r="AI258" i="6"/>
  <c r="AI259" i="6"/>
  <c r="AI223" i="6"/>
  <c r="AJ243" i="6"/>
  <c r="AI224" i="6"/>
  <c r="AJ244" i="6"/>
  <c r="AI225" i="6"/>
  <c r="AJ245" i="6"/>
  <c r="AI226" i="6"/>
  <c r="AJ246" i="6"/>
  <c r="AI227" i="6"/>
  <c r="AJ247" i="6"/>
  <c r="AI228" i="6"/>
  <c r="AJ248" i="6"/>
  <c r="AI229" i="6"/>
  <c r="AJ249" i="6"/>
  <c r="AI230" i="6"/>
  <c r="AJ250" i="6"/>
  <c r="AI231" i="6"/>
  <c r="AJ251" i="6"/>
  <c r="AI232" i="6"/>
  <c r="AJ252" i="6"/>
  <c r="AI233" i="6"/>
  <c r="AJ253" i="6"/>
  <c r="AI234" i="6"/>
  <c r="AJ254" i="6"/>
  <c r="AI235" i="6"/>
  <c r="AJ255" i="6"/>
  <c r="AI236" i="6"/>
  <c r="AJ256" i="6"/>
  <c r="AI237" i="6"/>
  <c r="AJ257" i="6"/>
  <c r="AI238" i="6"/>
  <c r="AJ258" i="6"/>
  <c r="AJ259" i="6"/>
  <c r="D259" i="6"/>
  <c r="E239" i="6"/>
  <c r="F239" i="6"/>
  <c r="G239" i="6"/>
  <c r="H239" i="6"/>
  <c r="I239" i="6"/>
  <c r="J239" i="6"/>
  <c r="K239" i="6"/>
  <c r="L239" i="6"/>
  <c r="M239" i="6"/>
  <c r="N239" i="6"/>
  <c r="O239" i="6"/>
  <c r="P239" i="6"/>
  <c r="Q239" i="6"/>
  <c r="R239" i="6"/>
  <c r="S239" i="6"/>
  <c r="T239" i="6"/>
  <c r="U239" i="6"/>
  <c r="V239" i="6"/>
  <c r="W239" i="6"/>
  <c r="X239" i="6"/>
  <c r="Y239" i="6"/>
  <c r="Z239" i="6"/>
  <c r="AA239" i="6"/>
  <c r="AB239" i="6"/>
  <c r="AC239" i="6"/>
  <c r="AD239" i="6"/>
  <c r="AE239" i="6"/>
  <c r="AF239" i="6"/>
  <c r="AG239" i="6"/>
  <c r="AH239" i="6"/>
  <c r="AI239" i="6"/>
  <c r="AJ223" i="6"/>
  <c r="AJ224" i="6"/>
  <c r="AJ225" i="6"/>
  <c r="AJ226" i="6"/>
  <c r="AJ227" i="6"/>
  <c r="AJ228" i="6"/>
  <c r="AJ229" i="6"/>
  <c r="AJ230" i="6"/>
  <c r="AJ231" i="6"/>
  <c r="AJ232" i="6"/>
  <c r="AJ233" i="6"/>
  <c r="AJ234" i="6"/>
  <c r="AJ235" i="6"/>
  <c r="AJ236" i="6"/>
  <c r="AJ237" i="6"/>
  <c r="AJ238" i="6"/>
  <c r="AJ239" i="6"/>
  <c r="D239" i="6"/>
  <c r="Z262" i="43"/>
  <c r="Z281" i="43"/>
  <c r="Z263" i="43"/>
  <c r="Z282" i="43"/>
  <c r="Z264" i="43"/>
  <c r="Z283" i="43"/>
  <c r="Z265" i="43"/>
  <c r="Z284" i="43"/>
  <c r="Z266" i="43"/>
  <c r="Z285" i="43"/>
  <c r="Z267" i="43"/>
  <c r="Z286" i="43"/>
  <c r="Z268" i="43"/>
  <c r="Z287" i="43"/>
  <c r="Z269" i="43"/>
  <c r="Z288" i="43"/>
  <c r="Z270" i="43"/>
  <c r="Z289" i="43"/>
  <c r="Z271" i="43"/>
  <c r="Z290" i="43"/>
  <c r="Z272" i="43"/>
  <c r="Z291" i="43"/>
  <c r="Z273" i="43"/>
  <c r="Z292" i="43"/>
  <c r="Z274" i="43"/>
  <c r="Z293" i="43"/>
  <c r="Z275" i="43"/>
  <c r="Z294" i="43"/>
  <c r="Z276" i="43"/>
  <c r="Z295" i="43"/>
  <c r="Z277" i="43"/>
  <c r="Z296" i="43"/>
  <c r="Z297" i="43"/>
  <c r="AA262" i="43"/>
  <c r="AA281" i="43"/>
  <c r="AA263" i="43"/>
  <c r="AA282" i="43"/>
  <c r="AA264" i="43"/>
  <c r="AA283" i="43"/>
  <c r="AA265" i="43"/>
  <c r="AA284" i="43"/>
  <c r="AA266" i="43"/>
  <c r="AA285" i="43"/>
  <c r="AA267" i="43"/>
  <c r="AA286" i="43"/>
  <c r="AA268" i="43"/>
  <c r="AA287" i="43"/>
  <c r="AA269" i="43"/>
  <c r="AA288" i="43"/>
  <c r="AA270" i="43"/>
  <c r="AA289" i="43"/>
  <c r="AA271" i="43"/>
  <c r="AA290" i="43"/>
  <c r="AA272" i="43"/>
  <c r="AA291" i="43"/>
  <c r="AA273" i="43"/>
  <c r="AA292" i="43"/>
  <c r="AA274" i="43"/>
  <c r="AA293" i="43"/>
  <c r="AA275" i="43"/>
  <c r="AA294" i="43"/>
  <c r="AA276" i="43"/>
  <c r="AA295" i="43"/>
  <c r="AA277" i="43"/>
  <c r="AA296" i="43"/>
  <c r="AA297" i="43"/>
  <c r="W28" i="42"/>
  <c r="W262" i="6"/>
  <c r="W281" i="6"/>
  <c r="W263" i="6"/>
  <c r="W282" i="6"/>
  <c r="W264" i="6"/>
  <c r="W283" i="6"/>
  <c r="W265" i="6"/>
  <c r="W284" i="6"/>
  <c r="W266" i="6"/>
  <c r="W285" i="6"/>
  <c r="W267" i="6"/>
  <c r="W286" i="6"/>
  <c r="W268" i="6"/>
  <c r="W287" i="6"/>
  <c r="W269" i="6"/>
  <c r="W288" i="6"/>
  <c r="W270" i="6"/>
  <c r="W289" i="6"/>
  <c r="W271" i="6"/>
  <c r="W290" i="6"/>
  <c r="W272" i="6"/>
  <c r="W291" i="6"/>
  <c r="W273" i="6"/>
  <c r="W292" i="6"/>
  <c r="W274" i="6"/>
  <c r="W293" i="6"/>
  <c r="W275" i="6"/>
  <c r="W294" i="6"/>
  <c r="W276" i="6"/>
  <c r="W295" i="6"/>
  <c r="W277" i="6"/>
  <c r="W296" i="6"/>
  <c r="W297" i="6"/>
  <c r="W29" i="42"/>
  <c r="W30" i="42"/>
  <c r="W32" i="42"/>
  <c r="AB262" i="43"/>
  <c r="AB281" i="43"/>
  <c r="AB263" i="43"/>
  <c r="AB282" i="43"/>
  <c r="AB264" i="43"/>
  <c r="AB283" i="43"/>
  <c r="AB265" i="43"/>
  <c r="AB284" i="43"/>
  <c r="AB266" i="43"/>
  <c r="AB285" i="43"/>
  <c r="AB267" i="43"/>
  <c r="AB286" i="43"/>
  <c r="AB268" i="43"/>
  <c r="AB287" i="43"/>
  <c r="AB269" i="43"/>
  <c r="AB288" i="43"/>
  <c r="AB270" i="43"/>
  <c r="AB289" i="43"/>
  <c r="AB271" i="43"/>
  <c r="AB290" i="43"/>
  <c r="AB272" i="43"/>
  <c r="AB291" i="43"/>
  <c r="AB273" i="43"/>
  <c r="AB292" i="43"/>
  <c r="AB274" i="43"/>
  <c r="AB293" i="43"/>
  <c r="AB275" i="43"/>
  <c r="AB294" i="43"/>
  <c r="AB276" i="43"/>
  <c r="AB295" i="43"/>
  <c r="AB277" i="43"/>
  <c r="AB296" i="43"/>
  <c r="AB297" i="43"/>
  <c r="X28" i="42"/>
  <c r="X262" i="6"/>
  <c r="X281" i="6"/>
  <c r="X263" i="6"/>
  <c r="X282" i="6"/>
  <c r="X264" i="6"/>
  <c r="X283" i="6"/>
  <c r="X265" i="6"/>
  <c r="X284" i="6"/>
  <c r="X266" i="6"/>
  <c r="X285" i="6"/>
  <c r="X267" i="6"/>
  <c r="X286" i="6"/>
  <c r="X268" i="6"/>
  <c r="X287" i="6"/>
  <c r="X269" i="6"/>
  <c r="X288" i="6"/>
  <c r="X270" i="6"/>
  <c r="X289" i="6"/>
  <c r="X271" i="6"/>
  <c r="X290" i="6"/>
  <c r="X272" i="6"/>
  <c r="X291" i="6"/>
  <c r="X273" i="6"/>
  <c r="X292" i="6"/>
  <c r="X274" i="6"/>
  <c r="X293" i="6"/>
  <c r="X275" i="6"/>
  <c r="X294" i="6"/>
  <c r="X276" i="6"/>
  <c r="X295" i="6"/>
  <c r="X277" i="6"/>
  <c r="X296" i="6"/>
  <c r="X297" i="6"/>
  <c r="X29" i="42"/>
  <c r="X30" i="42"/>
  <c r="X32" i="42"/>
  <c r="AC262" i="43"/>
  <c r="AC281" i="43"/>
  <c r="AC263" i="43"/>
  <c r="AC282" i="43"/>
  <c r="AC264" i="43"/>
  <c r="AC283" i="43"/>
  <c r="AC265" i="43"/>
  <c r="AC284" i="43"/>
  <c r="AC266" i="43"/>
  <c r="AC285" i="43"/>
  <c r="AC267" i="43"/>
  <c r="AC286" i="43"/>
  <c r="AC268" i="43"/>
  <c r="AC287" i="43"/>
  <c r="AC269" i="43"/>
  <c r="AC288" i="43"/>
  <c r="AC270" i="43"/>
  <c r="AC289" i="43"/>
  <c r="AC271" i="43"/>
  <c r="AC290" i="43"/>
  <c r="AC272" i="43"/>
  <c r="AC291" i="43"/>
  <c r="AC273" i="43"/>
  <c r="AC292" i="43"/>
  <c r="AC274" i="43"/>
  <c r="AC293" i="43"/>
  <c r="AC275" i="43"/>
  <c r="AC294" i="43"/>
  <c r="AC276" i="43"/>
  <c r="AC295" i="43"/>
  <c r="AC277" i="43"/>
  <c r="AC296" i="43"/>
  <c r="AC297" i="43"/>
  <c r="Y28" i="42"/>
  <c r="Y262" i="6"/>
  <c r="Y281" i="6"/>
  <c r="Y263" i="6"/>
  <c r="Y282" i="6"/>
  <c r="Y264" i="6"/>
  <c r="Y283" i="6"/>
  <c r="Y265" i="6"/>
  <c r="Y284" i="6"/>
  <c r="Y266" i="6"/>
  <c r="Y285" i="6"/>
  <c r="Y267" i="6"/>
  <c r="Y286" i="6"/>
  <c r="Y268" i="6"/>
  <c r="Y287" i="6"/>
  <c r="Y269" i="6"/>
  <c r="Y288" i="6"/>
  <c r="Y270" i="6"/>
  <c r="Y289" i="6"/>
  <c r="Y271" i="6"/>
  <c r="Y290" i="6"/>
  <c r="Y272" i="6"/>
  <c r="Y291" i="6"/>
  <c r="Y273" i="6"/>
  <c r="Y292" i="6"/>
  <c r="Y274" i="6"/>
  <c r="Y293" i="6"/>
  <c r="Y275" i="6"/>
  <c r="Y294" i="6"/>
  <c r="Y276" i="6"/>
  <c r="Y295" i="6"/>
  <c r="Y277" i="6"/>
  <c r="Y296" i="6"/>
  <c r="Y297" i="6"/>
  <c r="Y29" i="42"/>
  <c r="Y30" i="42"/>
  <c r="Y32" i="42"/>
  <c r="Z28" i="42"/>
  <c r="Z262" i="6"/>
  <c r="Z281" i="6"/>
  <c r="Z263" i="6"/>
  <c r="Z282" i="6"/>
  <c r="Z264" i="6"/>
  <c r="Z283" i="6"/>
  <c r="Z265" i="6"/>
  <c r="Z284" i="6"/>
  <c r="Z266" i="6"/>
  <c r="Z285" i="6"/>
  <c r="Z267" i="6"/>
  <c r="Z286" i="6"/>
  <c r="Z268" i="6"/>
  <c r="Z287" i="6"/>
  <c r="Z269" i="6"/>
  <c r="Z288" i="6"/>
  <c r="Z270" i="6"/>
  <c r="Z289" i="6"/>
  <c r="Z271" i="6"/>
  <c r="Z290" i="6"/>
  <c r="Z272" i="6"/>
  <c r="Z291" i="6"/>
  <c r="Z273" i="6"/>
  <c r="Z292" i="6"/>
  <c r="Z274" i="6"/>
  <c r="Z293" i="6"/>
  <c r="Z275" i="6"/>
  <c r="Z294" i="6"/>
  <c r="Z276" i="6"/>
  <c r="Z295" i="6"/>
  <c r="Z277" i="6"/>
  <c r="Z296" i="6"/>
  <c r="Z297" i="6"/>
  <c r="Z29" i="42"/>
  <c r="Z30" i="42"/>
  <c r="Z32" i="42"/>
  <c r="AD262" i="43"/>
  <c r="AD281" i="43"/>
  <c r="AD263" i="43"/>
  <c r="AD282" i="43"/>
  <c r="AD264" i="43"/>
  <c r="AD283" i="43"/>
  <c r="AD265" i="43"/>
  <c r="AD284" i="43"/>
  <c r="AD266" i="43"/>
  <c r="AD285" i="43"/>
  <c r="AD267" i="43"/>
  <c r="AD286" i="43"/>
  <c r="AD268" i="43"/>
  <c r="AD287" i="43"/>
  <c r="AD269" i="43"/>
  <c r="AD288" i="43"/>
  <c r="AD270" i="43"/>
  <c r="AD289" i="43"/>
  <c r="AD271" i="43"/>
  <c r="AD290" i="43"/>
  <c r="AD272" i="43"/>
  <c r="AD291" i="43"/>
  <c r="AD273" i="43"/>
  <c r="AD292" i="43"/>
  <c r="AD274" i="43"/>
  <c r="AD293" i="43"/>
  <c r="AD275" i="43"/>
  <c r="AD294" i="43"/>
  <c r="AD276" i="43"/>
  <c r="AD295" i="43"/>
  <c r="AD277" i="43"/>
  <c r="AD296" i="43"/>
  <c r="AD297" i="43"/>
  <c r="AE262" i="43"/>
  <c r="AE281" i="43"/>
  <c r="AE263" i="43"/>
  <c r="AE282" i="43"/>
  <c r="AE264" i="43"/>
  <c r="AE283" i="43"/>
  <c r="AE265" i="43"/>
  <c r="AE284" i="43"/>
  <c r="AE266" i="43"/>
  <c r="AE285" i="43"/>
  <c r="AE267" i="43"/>
  <c r="AE286" i="43"/>
  <c r="AE268" i="43"/>
  <c r="AE287" i="43"/>
  <c r="AE269" i="43"/>
  <c r="AE288" i="43"/>
  <c r="AE270" i="43"/>
  <c r="AE289" i="43"/>
  <c r="AE271" i="43"/>
  <c r="AE290" i="43"/>
  <c r="AE272" i="43"/>
  <c r="AE291" i="43"/>
  <c r="AE273" i="43"/>
  <c r="AE292" i="43"/>
  <c r="AE274" i="43"/>
  <c r="AE293" i="43"/>
  <c r="AE275" i="43"/>
  <c r="AE294" i="43"/>
  <c r="AE276" i="43"/>
  <c r="AE295" i="43"/>
  <c r="AE277" i="43"/>
  <c r="AE296" i="43"/>
  <c r="AE297" i="43"/>
  <c r="AF262" i="43"/>
  <c r="AF281" i="43"/>
  <c r="AF263" i="43"/>
  <c r="AF282" i="43"/>
  <c r="AF264" i="43"/>
  <c r="AF283" i="43"/>
  <c r="AF265" i="43"/>
  <c r="AF284" i="43"/>
  <c r="AF266" i="43"/>
  <c r="AF285" i="43"/>
  <c r="AF267" i="43"/>
  <c r="AF286" i="43"/>
  <c r="AF268" i="43"/>
  <c r="AF287" i="43"/>
  <c r="AF269" i="43"/>
  <c r="AF288" i="43"/>
  <c r="AF270" i="43"/>
  <c r="AF289" i="43"/>
  <c r="AF271" i="43"/>
  <c r="AF290" i="43"/>
  <c r="AF272" i="43"/>
  <c r="AF291" i="43"/>
  <c r="AF273" i="43"/>
  <c r="AF292" i="43"/>
  <c r="AF274" i="43"/>
  <c r="AF293" i="43"/>
  <c r="AF275" i="43"/>
  <c r="AF294" i="43"/>
  <c r="AF276" i="43"/>
  <c r="AF295" i="43"/>
  <c r="AF277" i="43"/>
  <c r="AF296" i="43"/>
  <c r="AF297" i="43"/>
  <c r="AA28" i="42"/>
  <c r="AA262" i="6"/>
  <c r="AA281" i="6"/>
  <c r="AA263" i="6"/>
  <c r="AA282" i="6"/>
  <c r="AA264" i="6"/>
  <c r="AA283" i="6"/>
  <c r="AA265" i="6"/>
  <c r="AA284" i="6"/>
  <c r="AA266" i="6"/>
  <c r="AA285" i="6"/>
  <c r="AA267" i="6"/>
  <c r="AA286" i="6"/>
  <c r="AA268" i="6"/>
  <c r="AA287" i="6"/>
  <c r="AA269" i="6"/>
  <c r="AA288" i="6"/>
  <c r="AA270" i="6"/>
  <c r="AA289" i="6"/>
  <c r="AA271" i="6"/>
  <c r="AA290" i="6"/>
  <c r="AA272" i="6"/>
  <c r="AA291" i="6"/>
  <c r="AA273" i="6"/>
  <c r="AA292" i="6"/>
  <c r="AA274" i="6"/>
  <c r="AA293" i="6"/>
  <c r="AA275" i="6"/>
  <c r="AA294" i="6"/>
  <c r="AA276" i="6"/>
  <c r="AA295" i="6"/>
  <c r="AA277" i="6"/>
  <c r="AA296" i="6"/>
  <c r="AA297" i="6"/>
  <c r="AA29" i="42"/>
  <c r="AA30" i="42"/>
  <c r="AA32" i="42"/>
  <c r="AG262" i="43"/>
  <c r="AG281" i="43"/>
  <c r="AG263" i="43"/>
  <c r="AG282" i="43"/>
  <c r="AG264" i="43"/>
  <c r="AG283" i="43"/>
  <c r="AG265" i="43"/>
  <c r="AG284" i="43"/>
  <c r="AG266" i="43"/>
  <c r="AG285" i="43"/>
  <c r="AG267" i="43"/>
  <c r="AG286" i="43"/>
  <c r="AG268" i="43"/>
  <c r="AG287" i="43"/>
  <c r="AG269" i="43"/>
  <c r="AG288" i="43"/>
  <c r="AG270" i="43"/>
  <c r="AG289" i="43"/>
  <c r="AG271" i="43"/>
  <c r="AG290" i="43"/>
  <c r="AG272" i="43"/>
  <c r="AG291" i="43"/>
  <c r="AG273" i="43"/>
  <c r="AG292" i="43"/>
  <c r="AG274" i="43"/>
  <c r="AG293" i="43"/>
  <c r="AG275" i="43"/>
  <c r="AG294" i="43"/>
  <c r="AG276" i="43"/>
  <c r="AG295" i="43"/>
  <c r="AG277" i="43"/>
  <c r="AG296" i="43"/>
  <c r="AG297" i="43"/>
  <c r="AB28" i="42"/>
  <c r="AB262" i="6"/>
  <c r="AB281" i="6"/>
  <c r="AB263" i="6"/>
  <c r="AB282" i="6"/>
  <c r="AB264" i="6"/>
  <c r="AB283" i="6"/>
  <c r="AB265" i="6"/>
  <c r="AB284" i="6"/>
  <c r="AB266" i="6"/>
  <c r="AB285" i="6"/>
  <c r="AB267" i="6"/>
  <c r="AB286" i="6"/>
  <c r="AB268" i="6"/>
  <c r="AB287" i="6"/>
  <c r="AB269" i="6"/>
  <c r="AB288" i="6"/>
  <c r="AB270" i="6"/>
  <c r="AB289" i="6"/>
  <c r="AB271" i="6"/>
  <c r="AB290" i="6"/>
  <c r="AB272" i="6"/>
  <c r="AB291" i="6"/>
  <c r="AB273" i="6"/>
  <c r="AB292" i="6"/>
  <c r="AB274" i="6"/>
  <c r="AB293" i="6"/>
  <c r="AB275" i="6"/>
  <c r="AB294" i="6"/>
  <c r="AB276" i="6"/>
  <c r="AB295" i="6"/>
  <c r="AB277" i="6"/>
  <c r="AB296" i="6"/>
  <c r="AB297" i="6"/>
  <c r="AB29" i="42"/>
  <c r="AB30" i="42"/>
  <c r="AB32" i="42"/>
  <c r="E459" i="6"/>
  <c r="E461" i="6"/>
  <c r="E485" i="43"/>
  <c r="F485" i="43"/>
  <c r="G485" i="43"/>
  <c r="H485" i="43"/>
  <c r="I485" i="43"/>
  <c r="J485" i="43"/>
  <c r="K485" i="43"/>
  <c r="L485" i="43"/>
  <c r="M485" i="43"/>
  <c r="N485" i="43"/>
  <c r="O485" i="43"/>
  <c r="P485" i="43"/>
  <c r="Q485" i="43"/>
  <c r="R485" i="43"/>
  <c r="S485" i="43"/>
  <c r="T485" i="43"/>
  <c r="U485" i="43"/>
  <c r="V485" i="43"/>
  <c r="W485" i="43"/>
  <c r="X485" i="43"/>
  <c r="Y485" i="43"/>
  <c r="Z485" i="43"/>
  <c r="AA485" i="43"/>
  <c r="AB485" i="43"/>
  <c r="AC485" i="43"/>
  <c r="AD485" i="43"/>
  <c r="AE485" i="43"/>
  <c r="AF459" i="43"/>
  <c r="AF461" i="43"/>
  <c r="AF485" i="43"/>
  <c r="AG459" i="43"/>
  <c r="AG461" i="43"/>
  <c r="AG485" i="43"/>
  <c r="AH459" i="43"/>
  <c r="AH461" i="43"/>
  <c r="AH485" i="43"/>
  <c r="AI459" i="43"/>
  <c r="AI461" i="43"/>
  <c r="AI485" i="43"/>
  <c r="AJ459" i="43"/>
  <c r="AJ461" i="43"/>
  <c r="AJ485" i="43"/>
  <c r="D485" i="43"/>
  <c r="AH262" i="43"/>
  <c r="AH281" i="43"/>
  <c r="AH263" i="43"/>
  <c r="AH282" i="43"/>
  <c r="AH264" i="43"/>
  <c r="AH283" i="43"/>
  <c r="AH265" i="43"/>
  <c r="AH284" i="43"/>
  <c r="AH266" i="43"/>
  <c r="AH285" i="43"/>
  <c r="AH267" i="43"/>
  <c r="AH286" i="43"/>
  <c r="AH268" i="43"/>
  <c r="AH287" i="43"/>
  <c r="AH269" i="43"/>
  <c r="AH288" i="43"/>
  <c r="AH270" i="43"/>
  <c r="AH289" i="43"/>
  <c r="AH271" i="43"/>
  <c r="AH290" i="43"/>
  <c r="AH272" i="43"/>
  <c r="AH291" i="43"/>
  <c r="AH273" i="43"/>
  <c r="AH292" i="43"/>
  <c r="AH274" i="43"/>
  <c r="AH293" i="43"/>
  <c r="AH275" i="43"/>
  <c r="AH294" i="43"/>
  <c r="AH276" i="43"/>
  <c r="AH295" i="43"/>
  <c r="AH277" i="43"/>
  <c r="AH296" i="43"/>
  <c r="AH297" i="43"/>
  <c r="AC28" i="42"/>
  <c r="AC262" i="6"/>
  <c r="AC281" i="6"/>
  <c r="AC263" i="6"/>
  <c r="AC282" i="6"/>
  <c r="AC264" i="6"/>
  <c r="AC283" i="6"/>
  <c r="AC265" i="6"/>
  <c r="AC284" i="6"/>
  <c r="AC266" i="6"/>
  <c r="AC285" i="6"/>
  <c r="AC267" i="6"/>
  <c r="AC286" i="6"/>
  <c r="AC268" i="6"/>
  <c r="AC287" i="6"/>
  <c r="AC269" i="6"/>
  <c r="AC288" i="6"/>
  <c r="AC270" i="6"/>
  <c r="AC289" i="6"/>
  <c r="AC271" i="6"/>
  <c r="AC290" i="6"/>
  <c r="AC272" i="6"/>
  <c r="AC291" i="6"/>
  <c r="AC273" i="6"/>
  <c r="AC292" i="6"/>
  <c r="AC274" i="6"/>
  <c r="AC293" i="6"/>
  <c r="AC275" i="6"/>
  <c r="AC294" i="6"/>
  <c r="AC276" i="6"/>
  <c r="AC295" i="6"/>
  <c r="AC277" i="6"/>
  <c r="AC296" i="6"/>
  <c r="AC297" i="6"/>
  <c r="AC29" i="42"/>
  <c r="AC30" i="42"/>
  <c r="AC32" i="42"/>
  <c r="E278" i="43"/>
  <c r="F278" i="43"/>
  <c r="G278" i="43"/>
  <c r="H278" i="43"/>
  <c r="I278" i="43"/>
  <c r="J278" i="43"/>
  <c r="K278" i="43"/>
  <c r="L278" i="43"/>
  <c r="M278" i="43"/>
  <c r="N278" i="43"/>
  <c r="O278" i="43"/>
  <c r="P278" i="43"/>
  <c r="Q278" i="43"/>
  <c r="R278" i="43"/>
  <c r="S278" i="43"/>
  <c r="T278" i="43"/>
  <c r="U278" i="43"/>
  <c r="V278" i="43"/>
  <c r="W278" i="43"/>
  <c r="X278" i="43"/>
  <c r="Y278" i="43"/>
  <c r="Z278" i="43"/>
  <c r="AA278" i="43"/>
  <c r="AB278" i="43"/>
  <c r="AC278" i="43"/>
  <c r="AD278" i="43"/>
  <c r="AE278" i="43"/>
  <c r="AF278" i="43"/>
  <c r="AG278" i="43"/>
  <c r="AH278" i="43"/>
  <c r="AI262" i="43"/>
  <c r="AI263" i="43"/>
  <c r="AI264" i="43"/>
  <c r="AI265" i="43"/>
  <c r="AI266" i="43"/>
  <c r="AI267" i="43"/>
  <c r="AI268" i="43"/>
  <c r="AI269" i="43"/>
  <c r="AI270" i="43"/>
  <c r="AI271" i="43"/>
  <c r="AI272" i="43"/>
  <c r="AI273" i="43"/>
  <c r="AI274" i="43"/>
  <c r="AI275" i="43"/>
  <c r="AI276" i="43"/>
  <c r="AI277" i="43"/>
  <c r="AI278" i="43"/>
  <c r="AI281" i="43"/>
  <c r="AJ262" i="43"/>
  <c r="AI282" i="43"/>
  <c r="AJ263" i="43"/>
  <c r="AI283" i="43"/>
  <c r="AJ264" i="43"/>
  <c r="AI284" i="43"/>
  <c r="AJ265" i="43"/>
  <c r="AI285" i="43"/>
  <c r="AJ266" i="43"/>
  <c r="AI286" i="43"/>
  <c r="AJ267" i="43"/>
  <c r="AI287" i="43"/>
  <c r="AJ268" i="43"/>
  <c r="AI288" i="43"/>
  <c r="AJ269" i="43"/>
  <c r="AI289" i="43"/>
  <c r="AJ270" i="43"/>
  <c r="AI290" i="43"/>
  <c r="AJ271" i="43"/>
  <c r="AI291" i="43"/>
  <c r="AJ272" i="43"/>
  <c r="AI292" i="43"/>
  <c r="AJ273" i="43"/>
  <c r="AI293" i="43"/>
  <c r="AJ274" i="43"/>
  <c r="AI294" i="43"/>
  <c r="AJ275" i="43"/>
  <c r="AI295" i="43"/>
  <c r="AJ276" i="43"/>
  <c r="AI296" i="43"/>
  <c r="AJ277" i="43"/>
  <c r="AJ278" i="43"/>
  <c r="D278" i="43"/>
  <c r="AD28" i="42"/>
  <c r="AD262" i="6"/>
  <c r="AD281" i="6"/>
  <c r="AD263" i="6"/>
  <c r="AD282" i="6"/>
  <c r="AD264" i="6"/>
  <c r="AD283" i="6"/>
  <c r="AD265" i="6"/>
  <c r="AD284" i="6"/>
  <c r="AD266" i="6"/>
  <c r="AD285" i="6"/>
  <c r="AD267" i="6"/>
  <c r="AD286" i="6"/>
  <c r="AD268" i="6"/>
  <c r="AD287" i="6"/>
  <c r="AD269" i="6"/>
  <c r="AD288" i="6"/>
  <c r="AD270" i="6"/>
  <c r="AD289" i="6"/>
  <c r="AD271" i="6"/>
  <c r="AD290" i="6"/>
  <c r="AD272" i="6"/>
  <c r="AD291" i="6"/>
  <c r="AD273" i="6"/>
  <c r="AD292" i="6"/>
  <c r="AD274" i="6"/>
  <c r="AD293" i="6"/>
  <c r="AD275" i="6"/>
  <c r="AD294" i="6"/>
  <c r="AD276" i="6"/>
  <c r="AD295" i="6"/>
  <c r="AD277" i="6"/>
  <c r="AD296" i="6"/>
  <c r="AD297" i="6"/>
  <c r="AD29" i="42"/>
  <c r="AD30" i="42"/>
  <c r="AD32" i="42"/>
  <c r="AJ281" i="43"/>
  <c r="AJ282" i="43"/>
  <c r="AJ283" i="43"/>
  <c r="AJ284" i="43"/>
  <c r="AJ285" i="43"/>
  <c r="AJ286" i="43"/>
  <c r="AJ287" i="43"/>
  <c r="AJ288" i="43"/>
  <c r="AJ289" i="43"/>
  <c r="AJ290" i="43"/>
  <c r="AJ291" i="43"/>
  <c r="AJ292" i="43"/>
  <c r="AJ293" i="43"/>
  <c r="AJ294" i="43"/>
  <c r="AJ295" i="43"/>
  <c r="AJ296" i="43"/>
  <c r="AJ297" i="43"/>
  <c r="AI297" i="43"/>
  <c r="AE28" i="42"/>
  <c r="AE262" i="6"/>
  <c r="AE281" i="6"/>
  <c r="AE263" i="6"/>
  <c r="AE282" i="6"/>
  <c r="AE264" i="6"/>
  <c r="AE283" i="6"/>
  <c r="AE265" i="6"/>
  <c r="AE284" i="6"/>
  <c r="AE266" i="6"/>
  <c r="AE285" i="6"/>
  <c r="AE267" i="6"/>
  <c r="AE286" i="6"/>
  <c r="AE268" i="6"/>
  <c r="AE287" i="6"/>
  <c r="AE269" i="6"/>
  <c r="AE288" i="6"/>
  <c r="AE270" i="6"/>
  <c r="AE289" i="6"/>
  <c r="AE271" i="6"/>
  <c r="AE290" i="6"/>
  <c r="AE272" i="6"/>
  <c r="AE291" i="6"/>
  <c r="AE273" i="6"/>
  <c r="AE292" i="6"/>
  <c r="AE274" i="6"/>
  <c r="AE293" i="6"/>
  <c r="AE275" i="6"/>
  <c r="AE294" i="6"/>
  <c r="AE276" i="6"/>
  <c r="AE295" i="6"/>
  <c r="AE277" i="6"/>
  <c r="AE296" i="6"/>
  <c r="AE297" i="6"/>
  <c r="AE29" i="42"/>
  <c r="AE30" i="42"/>
  <c r="AE32" i="42"/>
  <c r="AF28" i="42"/>
  <c r="AF262" i="6"/>
  <c r="AF281" i="6"/>
  <c r="AF263" i="6"/>
  <c r="AF282" i="6"/>
  <c r="AF264" i="6"/>
  <c r="AF283" i="6"/>
  <c r="AF265" i="6"/>
  <c r="AF284" i="6"/>
  <c r="AF266" i="6"/>
  <c r="AF285" i="6"/>
  <c r="AF267" i="6"/>
  <c r="AF286" i="6"/>
  <c r="AF268" i="6"/>
  <c r="AF287" i="6"/>
  <c r="AF269" i="6"/>
  <c r="AF288" i="6"/>
  <c r="AF270" i="6"/>
  <c r="AF289" i="6"/>
  <c r="AF271" i="6"/>
  <c r="AF290" i="6"/>
  <c r="AF272" i="6"/>
  <c r="AF291" i="6"/>
  <c r="AF273" i="6"/>
  <c r="AF292" i="6"/>
  <c r="AF274" i="6"/>
  <c r="AF293" i="6"/>
  <c r="AF275" i="6"/>
  <c r="AF294" i="6"/>
  <c r="AF276" i="6"/>
  <c r="AF295" i="6"/>
  <c r="AF277" i="6"/>
  <c r="AF296" i="6"/>
  <c r="AF297" i="6"/>
  <c r="AF29" i="42"/>
  <c r="AF30" i="42"/>
  <c r="AF32" i="42"/>
  <c r="F527" i="6"/>
  <c r="G527" i="6"/>
  <c r="H527" i="6"/>
  <c r="I527" i="6"/>
  <c r="J527" i="6"/>
  <c r="K527" i="6"/>
  <c r="L527" i="6"/>
  <c r="M527" i="6"/>
  <c r="N527" i="6"/>
  <c r="O527" i="6"/>
  <c r="P527" i="6"/>
  <c r="Q527" i="6"/>
  <c r="R527" i="6"/>
  <c r="S527" i="6"/>
  <c r="T527" i="6"/>
  <c r="U527" i="6"/>
  <c r="V527" i="6"/>
  <c r="W527" i="6"/>
  <c r="X527" i="6"/>
  <c r="Y527" i="6"/>
  <c r="Z527" i="6"/>
  <c r="AA527" i="6"/>
  <c r="AB527" i="6"/>
  <c r="AC527" i="6"/>
  <c r="AD527" i="6"/>
  <c r="AE527" i="6"/>
  <c r="AE523" i="6"/>
  <c r="AD523" i="6"/>
  <c r="AC523" i="6"/>
  <c r="AB523" i="6"/>
  <c r="AA523" i="6"/>
  <c r="Z523" i="6"/>
  <c r="Y523" i="6"/>
  <c r="X523" i="6"/>
  <c r="W523" i="6"/>
  <c r="V523" i="6"/>
  <c r="U523" i="6"/>
  <c r="T523" i="6"/>
  <c r="S523" i="6"/>
  <c r="R523" i="6"/>
  <c r="Q523" i="6"/>
  <c r="P523" i="6"/>
  <c r="O523" i="6"/>
  <c r="N523" i="6"/>
  <c r="M523" i="6"/>
  <c r="L523" i="6"/>
  <c r="K523" i="6"/>
  <c r="J523" i="6"/>
  <c r="I523" i="6"/>
  <c r="H523" i="6"/>
  <c r="G523" i="6"/>
  <c r="F523" i="6"/>
  <c r="E523" i="6"/>
  <c r="AG28" i="42"/>
  <c r="AG262" i="6"/>
  <c r="AG281" i="6"/>
  <c r="AG263" i="6"/>
  <c r="AG282" i="6"/>
  <c r="AG264" i="6"/>
  <c r="AG283" i="6"/>
  <c r="AG265" i="6"/>
  <c r="AG284" i="6"/>
  <c r="AG266" i="6"/>
  <c r="AG285" i="6"/>
  <c r="AG267" i="6"/>
  <c r="AG286" i="6"/>
  <c r="AG268" i="6"/>
  <c r="AG287" i="6"/>
  <c r="AG269" i="6"/>
  <c r="AG288" i="6"/>
  <c r="AG270" i="6"/>
  <c r="AG289" i="6"/>
  <c r="AG271" i="6"/>
  <c r="AG290" i="6"/>
  <c r="AG272" i="6"/>
  <c r="AG291" i="6"/>
  <c r="AG273" i="6"/>
  <c r="AG292" i="6"/>
  <c r="AG274" i="6"/>
  <c r="AG293" i="6"/>
  <c r="AG275" i="6"/>
  <c r="AG294" i="6"/>
  <c r="AG276" i="6"/>
  <c r="AG295" i="6"/>
  <c r="AG277" i="6"/>
  <c r="AG296" i="6"/>
  <c r="AG297" i="6"/>
  <c r="AG29" i="42"/>
  <c r="AG30" i="42"/>
  <c r="AG32" i="42"/>
  <c r="AH28" i="42"/>
  <c r="AH262" i="6"/>
  <c r="AH281" i="6"/>
  <c r="AH263" i="6"/>
  <c r="AH282" i="6"/>
  <c r="AH264" i="6"/>
  <c r="AH283" i="6"/>
  <c r="AH265" i="6"/>
  <c r="AH284" i="6"/>
  <c r="AH266" i="6"/>
  <c r="AH285" i="6"/>
  <c r="AH267" i="6"/>
  <c r="AH286" i="6"/>
  <c r="AH268" i="6"/>
  <c r="AH287" i="6"/>
  <c r="AH269" i="6"/>
  <c r="AH288" i="6"/>
  <c r="AH270" i="6"/>
  <c r="AH289" i="6"/>
  <c r="AH271" i="6"/>
  <c r="AH290" i="6"/>
  <c r="AH272" i="6"/>
  <c r="AH291" i="6"/>
  <c r="AH273" i="6"/>
  <c r="AH292" i="6"/>
  <c r="AH274" i="6"/>
  <c r="AH293" i="6"/>
  <c r="AH275" i="6"/>
  <c r="AH294" i="6"/>
  <c r="AH276" i="6"/>
  <c r="AH295" i="6"/>
  <c r="AH277" i="6"/>
  <c r="AH296" i="6"/>
  <c r="AH297" i="6"/>
  <c r="AH29" i="42"/>
  <c r="AH30" i="42"/>
  <c r="AH32" i="42"/>
  <c r="E278" i="6"/>
  <c r="F278" i="6"/>
  <c r="G278" i="6"/>
  <c r="H278" i="6"/>
  <c r="I278" i="6"/>
  <c r="J278" i="6"/>
  <c r="K278" i="6"/>
  <c r="L278" i="6"/>
  <c r="M278" i="6"/>
  <c r="N278" i="6"/>
  <c r="O278" i="6"/>
  <c r="P278" i="6"/>
  <c r="Q278" i="6"/>
  <c r="R278" i="6"/>
  <c r="S278" i="6"/>
  <c r="T278" i="6"/>
  <c r="U278" i="6"/>
  <c r="V278" i="6"/>
  <c r="W278" i="6"/>
  <c r="X278" i="6"/>
  <c r="Y278" i="6"/>
  <c r="Z278" i="6"/>
  <c r="AA278" i="6"/>
  <c r="AB278" i="6"/>
  <c r="AC278" i="6"/>
  <c r="AD278" i="6"/>
  <c r="AE278" i="6"/>
  <c r="AF278" i="6"/>
  <c r="AG278" i="6"/>
  <c r="AH278" i="6"/>
  <c r="AI262" i="6"/>
  <c r="AI263" i="6"/>
  <c r="AI264" i="6"/>
  <c r="AI265" i="6"/>
  <c r="AI266" i="6"/>
  <c r="AI267" i="6"/>
  <c r="AI268" i="6"/>
  <c r="AI269" i="6"/>
  <c r="AI270" i="6"/>
  <c r="AI271" i="6"/>
  <c r="AI272" i="6"/>
  <c r="AI273" i="6"/>
  <c r="AI274" i="6"/>
  <c r="AI275" i="6"/>
  <c r="AI276" i="6"/>
  <c r="AI277" i="6"/>
  <c r="AI278" i="6"/>
  <c r="AI281" i="6"/>
  <c r="AJ262" i="6"/>
  <c r="AI282" i="6"/>
  <c r="AJ263" i="6"/>
  <c r="AI283" i="6"/>
  <c r="AJ264" i="6"/>
  <c r="AI284" i="6"/>
  <c r="AJ265" i="6"/>
  <c r="AI285" i="6"/>
  <c r="AJ266" i="6"/>
  <c r="AI286" i="6"/>
  <c r="AJ267" i="6"/>
  <c r="AI287" i="6"/>
  <c r="AJ268" i="6"/>
  <c r="AI288" i="6"/>
  <c r="AJ269" i="6"/>
  <c r="AI289" i="6"/>
  <c r="AJ270" i="6"/>
  <c r="AI290" i="6"/>
  <c r="AJ271" i="6"/>
  <c r="AI291" i="6"/>
  <c r="AJ272" i="6"/>
  <c r="AI292" i="6"/>
  <c r="AJ273" i="6"/>
  <c r="AI293" i="6"/>
  <c r="AJ274" i="6"/>
  <c r="AI294" i="6"/>
  <c r="AJ275" i="6"/>
  <c r="AI295" i="6"/>
  <c r="AJ276" i="6"/>
  <c r="AI296" i="6"/>
  <c r="AJ277" i="6"/>
  <c r="AJ278" i="6"/>
  <c r="D278" i="6"/>
  <c r="AI28" i="42"/>
  <c r="AI297" i="6"/>
  <c r="AI29" i="42"/>
  <c r="AI30" i="42"/>
  <c r="AI32" i="42"/>
  <c r="AJ28" i="42"/>
  <c r="AJ281" i="6"/>
  <c r="AJ282" i="6"/>
  <c r="AJ283" i="6"/>
  <c r="AJ284" i="6"/>
  <c r="AJ285" i="6"/>
  <c r="AJ286" i="6"/>
  <c r="AJ287" i="6"/>
  <c r="AJ288" i="6"/>
  <c r="AJ289" i="6"/>
  <c r="AJ290" i="6"/>
  <c r="AJ291" i="6"/>
  <c r="AJ292" i="6"/>
  <c r="AJ293" i="6"/>
  <c r="AJ294" i="6"/>
  <c r="AJ295" i="6"/>
  <c r="AJ296" i="6"/>
  <c r="AJ297" i="6"/>
  <c r="AJ29" i="42"/>
  <c r="AJ30" i="42"/>
  <c r="AJ32" i="42"/>
  <c r="D32" i="42"/>
  <c r="D454" i="43"/>
  <c r="AJ459" i="6"/>
  <c r="AJ461" i="6"/>
  <c r="AI459" i="6"/>
  <c r="AI461" i="6"/>
  <c r="AH459" i="6"/>
  <c r="AH461" i="6"/>
  <c r="AG459" i="6"/>
  <c r="AG461" i="6"/>
  <c r="AF459" i="6"/>
  <c r="AF461" i="6"/>
  <c r="AE459" i="6"/>
  <c r="AE461" i="6"/>
  <c r="AD459" i="6"/>
  <c r="AD461" i="6"/>
  <c r="AC459" i="6"/>
  <c r="AC461" i="6"/>
  <c r="AB459" i="6"/>
  <c r="AB461" i="6"/>
  <c r="AA459" i="6"/>
  <c r="AA461" i="6"/>
  <c r="Z459" i="6"/>
  <c r="Z461" i="6"/>
  <c r="Y459" i="6"/>
  <c r="Y461" i="6"/>
  <c r="X459" i="6"/>
  <c r="X461" i="6"/>
  <c r="W459" i="6"/>
  <c r="W461" i="6"/>
  <c r="V459" i="6"/>
  <c r="V461" i="6"/>
  <c r="U459" i="6"/>
  <c r="U461" i="6"/>
  <c r="T459" i="6"/>
  <c r="T461" i="6"/>
  <c r="S459" i="6"/>
  <c r="S461" i="6"/>
  <c r="R459" i="6"/>
  <c r="R461" i="6"/>
  <c r="Q459" i="6"/>
  <c r="Q461" i="6"/>
  <c r="P459" i="6"/>
  <c r="P461" i="6"/>
  <c r="O459" i="6"/>
  <c r="O461" i="6"/>
  <c r="N459" i="6"/>
  <c r="N461" i="6"/>
  <c r="M459" i="6"/>
  <c r="M461" i="6"/>
  <c r="L459" i="6"/>
  <c r="L461" i="6"/>
  <c r="K459" i="6"/>
  <c r="K461" i="6"/>
  <c r="J459" i="6"/>
  <c r="J461" i="6"/>
  <c r="I459" i="6"/>
  <c r="I461" i="6"/>
  <c r="H459" i="6"/>
  <c r="H461" i="6"/>
  <c r="G459" i="6"/>
  <c r="G461" i="6"/>
  <c r="F459" i="6"/>
  <c r="F461" i="6"/>
  <c r="E487" i="43"/>
  <c r="E489" i="43"/>
  <c r="F484" i="43"/>
  <c r="F487" i="43"/>
  <c r="F489" i="43"/>
  <c r="G484" i="43"/>
  <c r="G487" i="43"/>
  <c r="G489" i="43"/>
  <c r="H484" i="43"/>
  <c r="H487" i="43"/>
  <c r="H489" i="43"/>
  <c r="I484" i="43"/>
  <c r="I487" i="43"/>
  <c r="I489" i="43"/>
  <c r="J484" i="43"/>
  <c r="J487" i="43"/>
  <c r="J489" i="43"/>
  <c r="K484" i="43"/>
  <c r="K487" i="43"/>
  <c r="K489" i="43"/>
  <c r="L484" i="43"/>
  <c r="L487" i="43"/>
  <c r="L489" i="43"/>
  <c r="M484" i="43"/>
  <c r="M487" i="43"/>
  <c r="M489" i="43"/>
  <c r="N484" i="43"/>
  <c r="N487" i="43"/>
  <c r="N489" i="43"/>
  <c r="O484" i="43"/>
  <c r="O487" i="43"/>
  <c r="O489" i="43"/>
  <c r="P484" i="43"/>
  <c r="P487" i="43"/>
  <c r="P489" i="43"/>
  <c r="Q484" i="43"/>
  <c r="Q487" i="43"/>
  <c r="Q489" i="43"/>
  <c r="R484" i="43"/>
  <c r="R487" i="43"/>
  <c r="R489" i="43"/>
  <c r="S484" i="43"/>
  <c r="S487" i="43"/>
  <c r="S489" i="43"/>
  <c r="T484" i="43"/>
  <c r="T487" i="43"/>
  <c r="T489" i="43"/>
  <c r="U484" i="43"/>
  <c r="U487" i="43"/>
  <c r="U489" i="43"/>
  <c r="V484" i="43"/>
  <c r="V487" i="43"/>
  <c r="V489" i="43"/>
  <c r="W484" i="43"/>
  <c r="W487" i="43"/>
  <c r="W489" i="43"/>
  <c r="X484" i="43"/>
  <c r="X487" i="43"/>
  <c r="X489" i="43"/>
  <c r="Y484" i="43"/>
  <c r="Y487" i="43"/>
  <c r="Y489" i="43"/>
  <c r="Z484" i="43"/>
  <c r="Z487" i="43"/>
  <c r="Z489" i="43"/>
  <c r="AA484" i="43"/>
  <c r="AA487" i="43"/>
  <c r="AA489" i="43"/>
  <c r="AB484" i="43"/>
  <c r="AB487" i="43"/>
  <c r="AB489" i="43"/>
  <c r="AC484" i="43"/>
  <c r="AC487" i="43"/>
  <c r="AC489" i="43"/>
  <c r="AD484" i="43"/>
  <c r="AD487" i="43"/>
  <c r="AD489" i="43"/>
  <c r="AE484" i="43"/>
  <c r="AE487" i="43"/>
  <c r="AE489" i="43"/>
  <c r="AF484" i="43"/>
  <c r="AF487" i="43"/>
  <c r="AF489" i="43"/>
  <c r="AG484" i="43"/>
  <c r="AG487" i="43"/>
  <c r="AG489" i="43"/>
  <c r="AH484" i="43"/>
  <c r="AH487" i="43"/>
  <c r="AH489" i="43"/>
  <c r="AI484" i="43"/>
  <c r="AI487" i="43"/>
  <c r="AI489" i="43"/>
  <c r="AJ484" i="43"/>
  <c r="AJ487" i="43"/>
  <c r="AJ489" i="43"/>
  <c r="D489" i="43"/>
  <c r="D136" i="43"/>
  <c r="D136" i="6"/>
  <c r="D447" i="6"/>
  <c r="D148" i="6"/>
  <c r="D148" i="43"/>
  <c r="D447" i="43"/>
  <c r="AI57" i="6"/>
  <c r="AI318" i="6"/>
  <c r="AH57" i="6"/>
  <c r="AH318" i="6"/>
  <c r="AG57" i="6"/>
  <c r="AG318" i="6"/>
  <c r="AF57" i="6"/>
  <c r="AF318" i="6"/>
  <c r="AE57" i="6"/>
  <c r="AE318" i="6"/>
  <c r="AD57" i="6"/>
  <c r="AD318" i="6"/>
  <c r="AC57" i="6"/>
  <c r="AC318" i="6"/>
  <c r="AB57" i="6"/>
  <c r="AB318" i="6"/>
  <c r="AA57" i="6"/>
  <c r="AA318" i="6"/>
  <c r="Z57" i="6"/>
  <c r="Z318" i="6"/>
  <c r="Y57" i="6"/>
  <c r="Y318" i="6"/>
  <c r="X57" i="6"/>
  <c r="X318" i="6"/>
  <c r="W57" i="6"/>
  <c r="W318" i="6"/>
  <c r="V57" i="6"/>
  <c r="V318" i="6"/>
  <c r="U57" i="6"/>
  <c r="U318" i="6"/>
  <c r="T57" i="6"/>
  <c r="T318" i="6"/>
  <c r="S57" i="6"/>
  <c r="S318" i="6"/>
  <c r="R57" i="6"/>
  <c r="R318" i="6"/>
  <c r="Q57" i="6"/>
  <c r="Q318" i="6"/>
  <c r="P57" i="6"/>
  <c r="P318" i="6"/>
  <c r="O57" i="6"/>
  <c r="O318" i="6"/>
  <c r="N57" i="6"/>
  <c r="N318" i="6"/>
  <c r="M57" i="6"/>
  <c r="M318" i="6"/>
  <c r="L57" i="6"/>
  <c r="L318" i="6"/>
  <c r="K57" i="6"/>
  <c r="K318" i="6"/>
  <c r="J57" i="6"/>
  <c r="J318" i="6"/>
  <c r="I57" i="6"/>
  <c r="I318" i="6"/>
  <c r="H57" i="6"/>
  <c r="H318" i="6"/>
  <c r="G57" i="6"/>
  <c r="G318" i="6"/>
  <c r="F57" i="6"/>
  <c r="F318" i="6"/>
  <c r="E57" i="6"/>
  <c r="E318" i="6"/>
  <c r="D149" i="6"/>
  <c r="E317" i="43"/>
  <c r="F317" i="43"/>
  <c r="G317" i="43"/>
  <c r="H317" i="43"/>
  <c r="I317" i="43"/>
  <c r="J317" i="43"/>
  <c r="K317" i="43"/>
  <c r="L317" i="43"/>
  <c r="M317" i="43"/>
  <c r="N317" i="43"/>
  <c r="O317" i="43"/>
  <c r="P317" i="43"/>
  <c r="Q317" i="43"/>
  <c r="R317" i="43"/>
  <c r="S317" i="43"/>
  <c r="T317" i="43"/>
  <c r="U317" i="43"/>
  <c r="V317" i="43"/>
  <c r="W317" i="43"/>
  <c r="X317" i="43"/>
  <c r="Y317" i="43"/>
  <c r="Z317" i="43"/>
  <c r="AA317" i="43"/>
  <c r="AB317" i="43"/>
  <c r="AC317" i="43"/>
  <c r="AD317" i="43"/>
  <c r="AE317" i="43"/>
  <c r="AF317" i="43"/>
  <c r="AG317" i="43"/>
  <c r="AH317" i="43"/>
  <c r="AI317" i="43"/>
  <c r="AJ317" i="43"/>
  <c r="D149" i="43"/>
  <c r="AE522" i="6"/>
  <c r="AD522" i="6"/>
  <c r="AC522" i="6"/>
  <c r="AB522" i="6"/>
  <c r="AA522" i="6"/>
  <c r="Z522" i="6"/>
  <c r="Y522" i="6"/>
  <c r="X522" i="6"/>
  <c r="W522" i="6"/>
  <c r="V522" i="6"/>
  <c r="U522" i="6"/>
  <c r="T522" i="6"/>
  <c r="S522" i="6"/>
  <c r="R522" i="6"/>
  <c r="Q522" i="6"/>
  <c r="P522" i="6"/>
  <c r="O522" i="6"/>
  <c r="N522" i="6"/>
  <c r="M522" i="6"/>
  <c r="L522" i="6"/>
  <c r="K522" i="6"/>
  <c r="J522" i="6"/>
  <c r="I522" i="6"/>
  <c r="H522" i="6"/>
  <c r="G522" i="6"/>
  <c r="F522" i="6"/>
  <c r="E522" i="6"/>
  <c r="E361" i="6"/>
  <c r="F361" i="6"/>
  <c r="G361" i="6"/>
  <c r="H361" i="6"/>
  <c r="I361" i="6"/>
  <c r="J361" i="6"/>
  <c r="K361" i="6"/>
  <c r="L361" i="6"/>
  <c r="M361" i="6"/>
  <c r="N361" i="6"/>
  <c r="O361" i="6"/>
  <c r="P361" i="6"/>
  <c r="Q361" i="6"/>
  <c r="R361" i="6"/>
  <c r="S361" i="6"/>
  <c r="T361" i="6"/>
  <c r="U361" i="6"/>
  <c r="V361" i="6"/>
  <c r="W361" i="6"/>
  <c r="X361" i="6"/>
  <c r="Y361" i="6"/>
  <c r="Z361" i="6"/>
  <c r="AA361" i="6"/>
  <c r="AB361" i="6"/>
  <c r="AC361" i="6"/>
  <c r="AD361" i="6"/>
  <c r="AE361" i="6"/>
  <c r="AF361" i="6"/>
  <c r="AG361" i="6"/>
  <c r="AH361" i="6"/>
  <c r="AI361" i="6"/>
  <c r="AJ361" i="6"/>
  <c r="D361" i="6"/>
  <c r="E361" i="43"/>
  <c r="F361" i="43"/>
  <c r="G361" i="43"/>
  <c r="H361" i="43"/>
  <c r="I361" i="43"/>
  <c r="J361" i="43"/>
  <c r="K361" i="43"/>
  <c r="L361" i="43"/>
  <c r="M361" i="43"/>
  <c r="N361" i="43"/>
  <c r="O361" i="43"/>
  <c r="P361" i="43"/>
  <c r="Q361" i="43"/>
  <c r="R361" i="43"/>
  <c r="S361" i="43"/>
  <c r="T361" i="43"/>
  <c r="U361" i="43"/>
  <c r="V361" i="43"/>
  <c r="W361" i="43"/>
  <c r="X361" i="43"/>
  <c r="Y361" i="43"/>
  <c r="Z361" i="43"/>
  <c r="AA361" i="43"/>
  <c r="AB361" i="43"/>
  <c r="AC361" i="43"/>
  <c r="AD361" i="43"/>
  <c r="AE361" i="43"/>
  <c r="AF361" i="43"/>
  <c r="AG361" i="43"/>
  <c r="AH361" i="43"/>
  <c r="AI361" i="43"/>
  <c r="AJ361" i="43"/>
  <c r="D361" i="43"/>
  <c r="P102" i="42"/>
  <c r="Q102" i="42"/>
  <c r="R102" i="42"/>
  <c r="S102" i="42"/>
  <c r="T102" i="42"/>
  <c r="U102" i="42"/>
  <c r="V102" i="42"/>
  <c r="W102" i="42"/>
  <c r="X102" i="42"/>
  <c r="Y102" i="42"/>
  <c r="Z102" i="42"/>
  <c r="AA102" i="42"/>
  <c r="AB102" i="42"/>
  <c r="AC102" i="42"/>
  <c r="AD102" i="42"/>
  <c r="AE102" i="42"/>
  <c r="AF102" i="42"/>
  <c r="AG102" i="42"/>
  <c r="AH102" i="42"/>
  <c r="AI102" i="42"/>
  <c r="AJ102" i="42"/>
  <c r="D102" i="42"/>
  <c r="AJ107" i="42"/>
  <c r="D79" i="6"/>
  <c r="D465" i="6"/>
  <c r="D474" i="6"/>
  <c r="D66" i="6"/>
  <c r="D467" i="6"/>
  <c r="D465" i="43"/>
  <c r="D79" i="43"/>
  <c r="D63" i="6"/>
  <c r="D474" i="43"/>
  <c r="D64" i="6"/>
  <c r="D65" i="6"/>
  <c r="D466" i="6"/>
  <c r="D65" i="43"/>
  <c r="D466" i="43"/>
  <c r="D47" i="6"/>
  <c r="AJ89" i="6"/>
  <c r="AJ88" i="6"/>
  <c r="AJ57" i="6"/>
  <c r="AJ318" i="6"/>
  <c r="D64" i="43"/>
  <c r="D459" i="6"/>
  <c r="D461" i="6"/>
  <c r="D66" i="43"/>
  <c r="D467" i="43"/>
  <c r="D63" i="43"/>
  <c r="AJ57" i="43"/>
  <c r="AJ318" i="43"/>
  <c r="D47" i="43"/>
  <c r="AJ89" i="43"/>
  <c r="AJ88" i="43"/>
  <c r="AI107" i="42"/>
  <c r="D459" i="43"/>
  <c r="D461" i="43"/>
  <c r="AI88" i="6"/>
  <c r="AI89" i="6"/>
  <c r="D172" i="6"/>
  <c r="D172" i="43"/>
  <c r="AI89" i="43"/>
  <c r="AI88" i="43"/>
  <c r="AH107" i="42"/>
  <c r="AH89" i="6"/>
  <c r="AH88" i="6"/>
  <c r="AH89" i="43"/>
  <c r="AH88" i="43"/>
  <c r="AG107" i="42"/>
  <c r="AG89" i="6"/>
  <c r="AG88" i="6"/>
  <c r="AF107" i="42"/>
  <c r="AG88" i="43"/>
  <c r="AG89" i="43"/>
  <c r="AF89" i="6"/>
  <c r="AF88" i="6"/>
  <c r="AF89" i="43"/>
  <c r="AF88" i="43"/>
  <c r="AE107" i="42"/>
  <c r="AD107" i="42"/>
  <c r="AE88" i="43"/>
  <c r="AE89" i="43"/>
  <c r="AE89" i="6"/>
  <c r="AE88" i="6"/>
  <c r="AD89" i="6"/>
  <c r="AD88" i="6"/>
  <c r="AD89" i="43"/>
  <c r="AD88" i="43"/>
  <c r="AC107" i="42"/>
  <c r="AC88" i="6"/>
  <c r="AC89" i="6"/>
  <c r="AC88" i="43"/>
  <c r="AC89" i="43"/>
  <c r="AB107" i="42"/>
  <c r="AA107" i="42"/>
  <c r="AB89" i="43"/>
  <c r="AB88" i="43"/>
  <c r="AB89" i="6"/>
  <c r="AB88" i="6"/>
  <c r="AA88" i="6"/>
  <c r="AA89" i="6"/>
  <c r="Z107" i="42"/>
  <c r="AA88" i="43"/>
  <c r="AA89" i="43"/>
  <c r="Z89" i="6"/>
  <c r="Z88" i="6"/>
  <c r="Z89" i="43"/>
  <c r="Z88" i="43"/>
  <c r="Y107" i="42"/>
  <c r="Y88" i="43"/>
  <c r="Y89" i="43"/>
  <c r="X107" i="42"/>
  <c r="Y88" i="6"/>
  <c r="Y89" i="6"/>
  <c r="X89" i="6"/>
  <c r="X88" i="6"/>
  <c r="X89" i="43"/>
  <c r="X88" i="43"/>
  <c r="W107" i="42"/>
  <c r="W89" i="43"/>
  <c r="W88" i="43"/>
  <c r="W89" i="6"/>
  <c r="W88" i="6"/>
  <c r="V107" i="42"/>
  <c r="V89" i="6"/>
  <c r="V88" i="6"/>
  <c r="V89" i="43"/>
  <c r="V88" i="43"/>
  <c r="U107" i="42"/>
  <c r="U88" i="6"/>
  <c r="U89" i="6"/>
  <c r="U88" i="43"/>
  <c r="U89" i="43"/>
  <c r="T107" i="42"/>
  <c r="T89" i="43"/>
  <c r="T88" i="43"/>
  <c r="T89" i="6"/>
  <c r="T88" i="6"/>
  <c r="S107" i="42"/>
  <c r="S88" i="6"/>
  <c r="S89" i="6"/>
  <c r="S88" i="43"/>
  <c r="S89" i="43"/>
  <c r="R107" i="42"/>
  <c r="R89" i="43"/>
  <c r="R88" i="43"/>
  <c r="Q107" i="42"/>
  <c r="R89" i="6"/>
  <c r="R88" i="6"/>
  <c r="Q88" i="6"/>
  <c r="Q89" i="6"/>
  <c r="Q88" i="43"/>
  <c r="Q89" i="43"/>
  <c r="P107" i="42"/>
  <c r="P89" i="43"/>
  <c r="P88" i="43"/>
  <c r="P89" i="6"/>
  <c r="P88" i="6"/>
  <c r="O88" i="6"/>
  <c r="O89" i="6"/>
  <c r="O89" i="43"/>
  <c r="O88" i="43"/>
  <c r="N89" i="43"/>
  <c r="N88" i="43"/>
  <c r="N89" i="6"/>
  <c r="N88" i="6"/>
  <c r="M88" i="6"/>
  <c r="M89" i="6"/>
  <c r="M88" i="43"/>
  <c r="M89" i="43"/>
  <c r="L89" i="6"/>
  <c r="L88" i="6"/>
  <c r="L89" i="43"/>
  <c r="L88" i="43"/>
  <c r="K89" i="6"/>
  <c r="K88" i="6"/>
  <c r="K88" i="43"/>
  <c r="K89" i="43"/>
  <c r="J89" i="6"/>
  <c r="J88" i="6"/>
  <c r="J89" i="43"/>
  <c r="J88" i="43"/>
  <c r="I88" i="6"/>
  <c r="I89" i="6"/>
  <c r="I88" i="43"/>
  <c r="I89" i="43"/>
  <c r="H89" i="6"/>
  <c r="H88" i="6"/>
  <c r="H89" i="43"/>
  <c r="H88" i="43"/>
  <c r="G88" i="6"/>
  <c r="G89" i="6"/>
  <c r="G88" i="43"/>
  <c r="G89" i="43"/>
  <c r="F89" i="6"/>
  <c r="F88" i="6"/>
  <c r="F89" i="43"/>
  <c r="F88" i="43"/>
  <c r="E88" i="6"/>
  <c r="E89" i="6"/>
  <c r="E88" i="43"/>
  <c r="E89" i="43"/>
  <c r="B88" i="43"/>
  <c r="B89" i="43"/>
  <c r="B88" i="6"/>
  <c r="C23" i="7"/>
  <c r="B89" i="6"/>
  <c r="C24" i="7"/>
  <c r="B77" i="43"/>
  <c r="B77" i="6"/>
  <c r="C25" i="7"/>
  <c r="C27" i="7"/>
  <c r="B3" i="6"/>
  <c r="B3" i="15"/>
  <c r="B3" i="43"/>
  <c r="B2" i="3"/>
  <c r="C2" i="32"/>
  <c r="B2" i="4"/>
  <c r="B3" i="42"/>
  <c r="E312" i="6"/>
  <c r="E313" i="6"/>
  <c r="E316" i="6"/>
  <c r="E317" i="6"/>
  <c r="F312" i="6"/>
  <c r="F313" i="6"/>
  <c r="F316" i="6"/>
  <c r="F317" i="6"/>
  <c r="G312" i="6"/>
  <c r="G313" i="6"/>
  <c r="G316" i="6"/>
  <c r="G317" i="6"/>
  <c r="H312" i="6"/>
  <c r="H313" i="6"/>
  <c r="H316" i="6"/>
  <c r="H317" i="6"/>
  <c r="I312" i="6"/>
  <c r="I313" i="6"/>
  <c r="I316" i="6"/>
  <c r="I317" i="6"/>
  <c r="J312" i="6"/>
  <c r="J313" i="6"/>
  <c r="J316" i="6"/>
  <c r="J317" i="6"/>
  <c r="K312" i="6"/>
  <c r="K313" i="6"/>
  <c r="K316" i="6"/>
  <c r="K317" i="6"/>
  <c r="L312" i="6"/>
  <c r="L313" i="6"/>
  <c r="L316" i="6"/>
  <c r="L317" i="6"/>
  <c r="M312" i="6"/>
  <c r="M313" i="6"/>
  <c r="M316" i="6"/>
  <c r="M317" i="6"/>
  <c r="N312" i="6"/>
  <c r="N313" i="6"/>
  <c r="N316" i="6"/>
  <c r="N317" i="6"/>
  <c r="O312" i="6"/>
  <c r="O313" i="6"/>
  <c r="O316" i="6"/>
  <c r="O317" i="6"/>
  <c r="P312" i="6"/>
  <c r="P313" i="6"/>
  <c r="P316" i="6"/>
  <c r="P317" i="6"/>
  <c r="Q312" i="6"/>
  <c r="Q313" i="6"/>
  <c r="Q316" i="6"/>
  <c r="Q317" i="6"/>
  <c r="R312" i="6"/>
  <c r="R313" i="6"/>
  <c r="R316" i="6"/>
  <c r="R317" i="6"/>
  <c r="S312" i="6"/>
  <c r="S313" i="6"/>
  <c r="S316" i="6"/>
  <c r="S317" i="6"/>
  <c r="T312" i="6"/>
  <c r="T313" i="6"/>
  <c r="T316" i="6"/>
  <c r="T317" i="6"/>
  <c r="U312" i="6"/>
  <c r="U313" i="6"/>
  <c r="U316" i="6"/>
  <c r="U317" i="6"/>
  <c r="V312" i="6"/>
  <c r="V313" i="6"/>
  <c r="V316" i="6"/>
  <c r="V317" i="6"/>
  <c r="W312" i="6"/>
  <c r="W313" i="6"/>
  <c r="W316" i="6"/>
  <c r="W317" i="6"/>
  <c r="X312" i="6"/>
  <c r="X313" i="6"/>
  <c r="X316" i="6"/>
  <c r="X317" i="6"/>
  <c r="Y312" i="6"/>
  <c r="Y313" i="6"/>
  <c r="Y316" i="6"/>
  <c r="Y317" i="6"/>
  <c r="Z312" i="6"/>
  <c r="Z313" i="6"/>
  <c r="Z316" i="6"/>
  <c r="Z317" i="6"/>
  <c r="AA312" i="6"/>
  <c r="AA313" i="6"/>
  <c r="AA316" i="6"/>
  <c r="AA317" i="6"/>
  <c r="AB312" i="6"/>
  <c r="AB313" i="6"/>
  <c r="AB316" i="6"/>
  <c r="AB317" i="6"/>
  <c r="AC312" i="6"/>
  <c r="AC313" i="6"/>
  <c r="AC316" i="6"/>
  <c r="AC317" i="6"/>
  <c r="AD312" i="6"/>
  <c r="AD313" i="6"/>
  <c r="AD316" i="6"/>
  <c r="AD317" i="6"/>
  <c r="AE312" i="6"/>
  <c r="AE313" i="6"/>
  <c r="AE316" i="6"/>
  <c r="AE317" i="6"/>
  <c r="AF312" i="6"/>
  <c r="AF313" i="6"/>
  <c r="AF316" i="6"/>
  <c r="AF317" i="6"/>
  <c r="AG312" i="6"/>
  <c r="AG313" i="6"/>
  <c r="AG316" i="6"/>
  <c r="AG317" i="6"/>
  <c r="AH312" i="6"/>
  <c r="AH313" i="6"/>
  <c r="AH316" i="6"/>
  <c r="AH317" i="6"/>
  <c r="AI312" i="6"/>
  <c r="AI313" i="6"/>
  <c r="AI316" i="6"/>
  <c r="AI317" i="6"/>
  <c r="AJ312" i="6"/>
  <c r="AJ313" i="6"/>
  <c r="AJ316" i="6"/>
  <c r="AJ317" i="6"/>
  <c r="AJ454" i="6"/>
  <c r="AJ52" i="42"/>
  <c r="AJ55" i="42"/>
  <c r="AJ97" i="42"/>
  <c r="AJ100" i="42"/>
  <c r="AJ106" i="42"/>
  <c r="E454" i="6"/>
  <c r="F454" i="6"/>
  <c r="G454" i="6"/>
  <c r="H454" i="6"/>
  <c r="I454" i="6"/>
  <c r="J454" i="6"/>
  <c r="K454" i="6"/>
  <c r="L454" i="6"/>
  <c r="M454" i="6"/>
  <c r="N454" i="6"/>
  <c r="O454" i="6"/>
  <c r="P454" i="6"/>
  <c r="Q454" i="6"/>
  <c r="R454" i="6"/>
  <c r="S454" i="6"/>
  <c r="T454" i="6"/>
  <c r="U454" i="6"/>
  <c r="V454" i="6"/>
  <c r="W454" i="6"/>
  <c r="X454" i="6"/>
  <c r="Y454" i="6"/>
  <c r="Z454" i="6"/>
  <c r="AA454" i="6"/>
  <c r="AB454" i="6"/>
  <c r="AC454" i="6"/>
  <c r="AD454" i="6"/>
  <c r="AE454" i="6"/>
  <c r="AF454" i="6"/>
  <c r="AG454" i="6"/>
  <c r="AH454" i="6"/>
  <c r="AI454" i="6"/>
  <c r="D454" i="6"/>
  <c r="E52" i="42"/>
  <c r="F52" i="42"/>
  <c r="G52" i="42"/>
  <c r="H52" i="42"/>
  <c r="I52" i="42"/>
  <c r="J52" i="42"/>
  <c r="K52" i="42"/>
  <c r="L52" i="42"/>
  <c r="M52" i="42"/>
  <c r="N52" i="42"/>
  <c r="O52" i="42"/>
  <c r="P52" i="42"/>
  <c r="Q52" i="42"/>
  <c r="R52" i="42"/>
  <c r="S52" i="42"/>
  <c r="T52" i="42"/>
  <c r="U52" i="42"/>
  <c r="V52" i="42"/>
  <c r="W52" i="42"/>
  <c r="X52" i="42"/>
  <c r="Y52" i="42"/>
  <c r="Z52" i="42"/>
  <c r="AA52" i="42"/>
  <c r="AB52" i="42"/>
  <c r="AC52" i="42"/>
  <c r="AD52" i="42"/>
  <c r="AE52" i="42"/>
  <c r="AF52" i="42"/>
  <c r="AG52" i="42"/>
  <c r="AH52" i="42"/>
  <c r="AI52" i="42"/>
  <c r="D52" i="42"/>
  <c r="F456" i="6"/>
  <c r="F485" i="6"/>
  <c r="E456" i="6"/>
  <c r="E485" i="6"/>
  <c r="E487" i="6"/>
  <c r="F484" i="6"/>
  <c r="F487" i="6"/>
  <c r="F489" i="6"/>
  <c r="G456" i="6"/>
  <c r="G485" i="6"/>
  <c r="G484" i="6"/>
  <c r="G487" i="6"/>
  <c r="G489" i="6"/>
  <c r="H456" i="6"/>
  <c r="H485" i="6"/>
  <c r="H484" i="6"/>
  <c r="H487" i="6"/>
  <c r="H489" i="6"/>
  <c r="I456" i="6"/>
  <c r="I485" i="6"/>
  <c r="I484" i="6"/>
  <c r="I487" i="6"/>
  <c r="I489" i="6"/>
  <c r="J456" i="6"/>
  <c r="J485" i="6"/>
  <c r="J484" i="6"/>
  <c r="J487" i="6"/>
  <c r="J489" i="6"/>
  <c r="K456" i="6"/>
  <c r="K485" i="6"/>
  <c r="K484" i="6"/>
  <c r="K487" i="6"/>
  <c r="K489" i="6"/>
  <c r="L456" i="6"/>
  <c r="L485" i="6"/>
  <c r="L484" i="6"/>
  <c r="L487" i="6"/>
  <c r="L489" i="6"/>
  <c r="M456" i="6"/>
  <c r="M485" i="6"/>
  <c r="M484" i="6"/>
  <c r="M487" i="6"/>
  <c r="M489" i="6"/>
  <c r="N456" i="6"/>
  <c r="N485" i="6"/>
  <c r="N484" i="6"/>
  <c r="N487" i="6"/>
  <c r="N489" i="6"/>
  <c r="O456" i="6"/>
  <c r="O485" i="6"/>
  <c r="O484" i="6"/>
  <c r="O487" i="6"/>
  <c r="O489" i="6"/>
  <c r="P456" i="6"/>
  <c r="P485" i="6"/>
  <c r="P484" i="6"/>
  <c r="P487" i="6"/>
  <c r="P489" i="6"/>
  <c r="Q456" i="6"/>
  <c r="Q485" i="6"/>
  <c r="Q484" i="6"/>
  <c r="Q487" i="6"/>
  <c r="Q489" i="6"/>
  <c r="R456" i="6"/>
  <c r="R485" i="6"/>
  <c r="R484" i="6"/>
  <c r="R487" i="6"/>
  <c r="R489" i="6"/>
  <c r="S456" i="6"/>
  <c r="S485" i="6"/>
  <c r="S484" i="6"/>
  <c r="S487" i="6"/>
  <c r="S489" i="6"/>
  <c r="T456" i="6"/>
  <c r="T485" i="6"/>
  <c r="T484" i="6"/>
  <c r="T487" i="6"/>
  <c r="T489" i="6"/>
  <c r="U456" i="6"/>
  <c r="U485" i="6"/>
  <c r="U484" i="6"/>
  <c r="U487" i="6"/>
  <c r="U489" i="6"/>
  <c r="V456" i="6"/>
  <c r="V485" i="6"/>
  <c r="V484" i="6"/>
  <c r="V487" i="6"/>
  <c r="V489" i="6"/>
  <c r="W456" i="6"/>
  <c r="W485" i="6"/>
  <c r="W484" i="6"/>
  <c r="W487" i="6"/>
  <c r="W489" i="6"/>
  <c r="X456" i="6"/>
  <c r="X485" i="6"/>
  <c r="X484" i="6"/>
  <c r="X487" i="6"/>
  <c r="X489" i="6"/>
  <c r="Y456" i="6"/>
  <c r="Y485" i="6"/>
  <c r="Y484" i="6"/>
  <c r="Y487" i="6"/>
  <c r="Y489" i="6"/>
  <c r="Z456" i="6"/>
  <c r="Z485" i="6"/>
  <c r="Z484" i="6"/>
  <c r="Z487" i="6"/>
  <c r="Z489" i="6"/>
  <c r="AA456" i="6"/>
  <c r="AA485" i="6"/>
  <c r="AA484" i="6"/>
  <c r="AA487" i="6"/>
  <c r="AA489" i="6"/>
  <c r="AB456" i="6"/>
  <c r="AB485" i="6"/>
  <c r="AB484" i="6"/>
  <c r="AB487" i="6"/>
  <c r="AB489" i="6"/>
  <c r="AC456" i="6"/>
  <c r="AC485" i="6"/>
  <c r="AC484" i="6"/>
  <c r="AC487" i="6"/>
  <c r="AC489" i="6"/>
  <c r="AD456" i="6"/>
  <c r="AD485" i="6"/>
  <c r="AD484" i="6"/>
  <c r="AD487" i="6"/>
  <c r="AD489" i="6"/>
  <c r="AE456" i="6"/>
  <c r="AE485" i="6"/>
  <c r="AE484" i="6"/>
  <c r="AE487" i="6"/>
  <c r="AE489" i="6"/>
  <c r="AF456" i="6"/>
  <c r="AF485" i="6"/>
  <c r="AF484" i="6"/>
  <c r="AF487" i="6"/>
  <c r="AF489" i="6"/>
  <c r="AG456" i="6"/>
  <c r="AG485" i="6"/>
  <c r="AG484" i="6"/>
  <c r="AG487" i="6"/>
  <c r="AG489" i="6"/>
  <c r="AH456" i="6"/>
  <c r="AH485" i="6"/>
  <c r="AH484" i="6"/>
  <c r="AH487" i="6"/>
  <c r="AH489" i="6"/>
  <c r="AI456" i="6"/>
  <c r="AI485" i="6"/>
  <c r="AI484" i="6"/>
  <c r="AI487" i="6"/>
  <c r="AI489" i="6"/>
  <c r="AJ456" i="6"/>
  <c r="AJ485" i="6"/>
  <c r="AJ484" i="6"/>
  <c r="AJ487" i="6"/>
  <c r="AJ489" i="6"/>
  <c r="E489" i="6"/>
  <c r="D489" i="6"/>
  <c r="AI55" i="42"/>
  <c r="AI97" i="42"/>
  <c r="AI100" i="42"/>
  <c r="AI106" i="42"/>
  <c r="AH55" i="42"/>
  <c r="AH97" i="42"/>
  <c r="AH100" i="42"/>
  <c r="AH106" i="42"/>
  <c r="AG55" i="42"/>
  <c r="AG97" i="42"/>
  <c r="AG100" i="42"/>
  <c r="AG106" i="42"/>
  <c r="E521" i="6"/>
  <c r="E525" i="6"/>
  <c r="E528" i="6"/>
  <c r="E529" i="6"/>
  <c r="F521" i="6"/>
  <c r="F525" i="6"/>
  <c r="F528" i="6"/>
  <c r="F529" i="6"/>
  <c r="F546" i="6"/>
  <c r="G521" i="6"/>
  <c r="G525" i="6"/>
  <c r="G528" i="6"/>
  <c r="G529" i="6"/>
  <c r="G546" i="6"/>
  <c r="H521" i="6"/>
  <c r="H525" i="6"/>
  <c r="H528" i="6"/>
  <c r="H529" i="6"/>
  <c r="H546" i="6"/>
  <c r="I521" i="6"/>
  <c r="I525" i="6"/>
  <c r="I528" i="6"/>
  <c r="I529" i="6"/>
  <c r="I546" i="6"/>
  <c r="J521" i="6"/>
  <c r="J525" i="6"/>
  <c r="J528" i="6"/>
  <c r="J529" i="6"/>
  <c r="J546" i="6"/>
  <c r="K521" i="6"/>
  <c r="K525" i="6"/>
  <c r="K528" i="6"/>
  <c r="K529" i="6"/>
  <c r="K546" i="6"/>
  <c r="L521" i="6"/>
  <c r="L525" i="6"/>
  <c r="L528" i="6"/>
  <c r="L529" i="6"/>
  <c r="L546" i="6"/>
  <c r="M521" i="6"/>
  <c r="M525" i="6"/>
  <c r="M528" i="6"/>
  <c r="M529" i="6"/>
  <c r="M546" i="6"/>
  <c r="N521" i="6"/>
  <c r="N525" i="6"/>
  <c r="N528" i="6"/>
  <c r="N529" i="6"/>
  <c r="N546" i="6"/>
  <c r="O521" i="6"/>
  <c r="O525" i="6"/>
  <c r="O528" i="6"/>
  <c r="O529" i="6"/>
  <c r="O546" i="6"/>
  <c r="P521" i="6"/>
  <c r="P525" i="6"/>
  <c r="P528" i="6"/>
  <c r="P529" i="6"/>
  <c r="P546" i="6"/>
  <c r="Q521" i="6"/>
  <c r="Q525" i="6"/>
  <c r="Q528" i="6"/>
  <c r="Q529" i="6"/>
  <c r="Q546" i="6"/>
  <c r="R521" i="6"/>
  <c r="R525" i="6"/>
  <c r="R528" i="6"/>
  <c r="R529" i="6"/>
  <c r="R546" i="6"/>
  <c r="S521" i="6"/>
  <c r="S525" i="6"/>
  <c r="S528" i="6"/>
  <c r="S529" i="6"/>
  <c r="S546" i="6"/>
  <c r="T521" i="6"/>
  <c r="T525" i="6"/>
  <c r="T528" i="6"/>
  <c r="T529" i="6"/>
  <c r="T546" i="6"/>
  <c r="U521" i="6"/>
  <c r="U525" i="6"/>
  <c r="U528" i="6"/>
  <c r="U529" i="6"/>
  <c r="U546" i="6"/>
  <c r="V521" i="6"/>
  <c r="V525" i="6"/>
  <c r="V528" i="6"/>
  <c r="V529" i="6"/>
  <c r="V546" i="6"/>
  <c r="W521" i="6"/>
  <c r="W525" i="6"/>
  <c r="W528" i="6"/>
  <c r="W529" i="6"/>
  <c r="W546" i="6"/>
  <c r="X521" i="6"/>
  <c r="X525" i="6"/>
  <c r="X528" i="6"/>
  <c r="X529" i="6"/>
  <c r="X546" i="6"/>
  <c r="Y521" i="6"/>
  <c r="Y525" i="6"/>
  <c r="Y528" i="6"/>
  <c r="Y529" i="6"/>
  <c r="Y546" i="6"/>
  <c r="Z521" i="6"/>
  <c r="Z525" i="6"/>
  <c r="Z528" i="6"/>
  <c r="Z529" i="6"/>
  <c r="Z546" i="6"/>
  <c r="AA521" i="6"/>
  <c r="AA525" i="6"/>
  <c r="AA528" i="6"/>
  <c r="AA529" i="6"/>
  <c r="AA546" i="6"/>
  <c r="AB521" i="6"/>
  <c r="AB525" i="6"/>
  <c r="AB528" i="6"/>
  <c r="AB529" i="6"/>
  <c r="AB546" i="6"/>
  <c r="AC521" i="6"/>
  <c r="AC525" i="6"/>
  <c r="AC528" i="6"/>
  <c r="AC529" i="6"/>
  <c r="AC546" i="6"/>
  <c r="AD521" i="6"/>
  <c r="AD525" i="6"/>
  <c r="AD528" i="6"/>
  <c r="AD529" i="6"/>
  <c r="AD546" i="6"/>
  <c r="AE521" i="6"/>
  <c r="AE525" i="6"/>
  <c r="AE528" i="6"/>
  <c r="AE529" i="6"/>
  <c r="AE546" i="6"/>
  <c r="AF55" i="42"/>
  <c r="AF97" i="42"/>
  <c r="AF100" i="42"/>
  <c r="AF106" i="42"/>
  <c r="AE55" i="42"/>
  <c r="AE97" i="42"/>
  <c r="AE100" i="42"/>
  <c r="AE106" i="42"/>
  <c r="AD55" i="42"/>
  <c r="AD97" i="42"/>
  <c r="AD100" i="42"/>
  <c r="AD106" i="42"/>
  <c r="AC55" i="42"/>
  <c r="AC97" i="42"/>
  <c r="AC100" i="42"/>
  <c r="AC106" i="42"/>
  <c r="E55" i="42"/>
  <c r="E97" i="42"/>
  <c r="E100" i="42"/>
  <c r="F55" i="42"/>
  <c r="F97" i="42"/>
  <c r="F100" i="42"/>
  <c r="G55" i="42"/>
  <c r="G97" i="42"/>
  <c r="G100" i="42"/>
  <c r="H55" i="42"/>
  <c r="H97" i="42"/>
  <c r="H100" i="42"/>
  <c r="I55" i="42"/>
  <c r="I97" i="42"/>
  <c r="I100" i="42"/>
  <c r="J55" i="42"/>
  <c r="J97" i="42"/>
  <c r="J100" i="42"/>
  <c r="K55" i="42"/>
  <c r="K97" i="42"/>
  <c r="K100" i="42"/>
  <c r="L55" i="42"/>
  <c r="L97" i="42"/>
  <c r="L100" i="42"/>
  <c r="M55" i="42"/>
  <c r="M97" i="42"/>
  <c r="M100" i="42"/>
  <c r="N55" i="42"/>
  <c r="N97" i="42"/>
  <c r="N100" i="42"/>
  <c r="O55" i="42"/>
  <c r="O97" i="42"/>
  <c r="O100" i="42"/>
  <c r="P55" i="42"/>
  <c r="P97" i="42"/>
  <c r="P100" i="42"/>
  <c r="Q55" i="42"/>
  <c r="Q97" i="42"/>
  <c r="Q100" i="42"/>
  <c r="R55" i="42"/>
  <c r="R97" i="42"/>
  <c r="R100" i="42"/>
  <c r="S55" i="42"/>
  <c r="S97" i="42"/>
  <c r="S100" i="42"/>
  <c r="T55" i="42"/>
  <c r="T97" i="42"/>
  <c r="T100" i="42"/>
  <c r="U55" i="42"/>
  <c r="U97" i="42"/>
  <c r="U100" i="42"/>
  <c r="V55" i="42"/>
  <c r="V97" i="42"/>
  <c r="V100" i="42"/>
  <c r="W55" i="42"/>
  <c r="W97" i="42"/>
  <c r="W100" i="42"/>
  <c r="X55" i="42"/>
  <c r="X97" i="42"/>
  <c r="X100" i="42"/>
  <c r="Y55" i="42"/>
  <c r="Y97" i="42"/>
  <c r="Y100" i="42"/>
  <c r="Z55" i="42"/>
  <c r="Z97" i="42"/>
  <c r="Z100" i="42"/>
  <c r="AA55" i="42"/>
  <c r="AA97" i="42"/>
  <c r="AA100" i="42"/>
  <c r="AB55" i="42"/>
  <c r="AB97" i="42"/>
  <c r="AB100" i="42"/>
  <c r="D100" i="42"/>
  <c r="D485" i="6"/>
  <c r="AB106" i="42"/>
  <c r="D97" i="42"/>
  <c r="AA106" i="42"/>
  <c r="D55" i="42"/>
  <c r="Z106" i="42"/>
  <c r="Y106" i="42"/>
  <c r="X106" i="42"/>
  <c r="W106" i="42"/>
  <c r="V106" i="42"/>
  <c r="U106" i="42"/>
  <c r="T106" i="42"/>
  <c r="S106" i="42"/>
  <c r="R106" i="42"/>
  <c r="Q106" i="42"/>
  <c r="P106" i="42"/>
  <c r="G106" i="42"/>
  <c r="H106" i="42"/>
  <c r="I106" i="42"/>
  <c r="J106" i="42"/>
  <c r="K106" i="42"/>
  <c r="L106" i="42"/>
  <c r="M106" i="42"/>
  <c r="N106" i="42"/>
  <c r="O106" i="42"/>
  <c r="E106" i="42"/>
  <c r="F106" i="42"/>
  <c r="D106" i="42"/>
  <c r="D111" i="42"/>
  <c r="C21" i="7"/>
  <c r="D538" i="6"/>
  <c r="C11" i="7"/>
  <c r="D534" i="6"/>
  <c r="C7" i="7"/>
  <c r="D537" i="6"/>
  <c r="C10" i="7"/>
  <c r="D533" i="6"/>
  <c r="C6" i="7"/>
  <c r="D539" i="6"/>
  <c r="C12" i="7"/>
  <c r="D535" i="6"/>
  <c r="C8" i="7"/>
  <c r="D456" i="6"/>
  <c r="E526" i="6"/>
  <c r="E545" i="6"/>
  <c r="F526" i="6"/>
  <c r="F545" i="6"/>
  <c r="G526" i="6"/>
  <c r="G545" i="6"/>
  <c r="H526" i="6"/>
  <c r="H545" i="6"/>
  <c r="I526" i="6"/>
  <c r="I545" i="6"/>
  <c r="J526" i="6"/>
  <c r="J545" i="6"/>
  <c r="K526" i="6"/>
  <c r="K545" i="6"/>
  <c r="L526" i="6"/>
  <c r="L545" i="6"/>
  <c r="M526" i="6"/>
  <c r="M545" i="6"/>
  <c r="N526" i="6"/>
  <c r="N545" i="6"/>
  <c r="O526" i="6"/>
  <c r="O545" i="6"/>
  <c r="P526" i="6"/>
  <c r="P545" i="6"/>
  <c r="Q526" i="6"/>
  <c r="Q545" i="6"/>
  <c r="R526" i="6"/>
  <c r="R545" i="6"/>
  <c r="S526" i="6"/>
  <c r="S545" i="6"/>
  <c r="T526" i="6"/>
  <c r="T545" i="6"/>
  <c r="U526" i="6"/>
  <c r="U545" i="6"/>
  <c r="V526" i="6"/>
  <c r="V545" i="6"/>
  <c r="W526" i="6"/>
  <c r="W545" i="6"/>
  <c r="X526" i="6"/>
  <c r="X545" i="6"/>
  <c r="Y526" i="6"/>
  <c r="Y545" i="6"/>
  <c r="Z526" i="6"/>
  <c r="Z545" i="6"/>
  <c r="AA526" i="6"/>
  <c r="AA545" i="6"/>
  <c r="AB526" i="6"/>
  <c r="AB545" i="6"/>
  <c r="AC526" i="6"/>
  <c r="AC545" i="6"/>
  <c r="AD526" i="6"/>
  <c r="AD545" i="6"/>
  <c r="AE526" i="6"/>
  <c r="AE545" i="6"/>
  <c r="D545" i="6" a="1"/>
  <c r="D545" i="6"/>
  <c r="C18" i="7"/>
  <c r="E546" i="6"/>
  <c r="D546" i="6" a="1"/>
  <c r="D546" i="6"/>
  <c r="C19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F31" authorId="0" shapeId="0" xr:uid="{00000000-0006-0000-0300-000001000000}">
      <text>
        <r>
          <rPr>
            <sz val="9"/>
            <color indexed="81"/>
            <rFont val="Tahoma"/>
            <family val="2"/>
            <charset val="204"/>
          </rPr>
          <t>устанавливается равным 0,75, если не указано иное значение</t>
        </r>
      </text>
    </comment>
    <comment ref="C82" authorId="0" shapeId="0" xr:uid="{00000000-0006-0000-0300-000002000000}">
      <text>
        <r>
          <rPr>
            <sz val="9"/>
            <color indexed="81"/>
            <rFont val="Tahoma"/>
            <family val="2"/>
            <charset val="204"/>
          </rPr>
          <t xml:space="preserve">устанавливается «Экономически обоснованный тариф», если не указано иное
</t>
        </r>
      </text>
    </comment>
    <comment ref="B133" authorId="0" shapeId="0" xr:uid="{00000000-0006-0000-0300-000003000000}">
      <text>
        <r>
          <rPr>
            <sz val="9"/>
            <color indexed="81"/>
            <rFont val="Tahoma"/>
            <family val="2"/>
            <charset val="204"/>
          </rPr>
          <t>устанавливается «ИРЦ», если не указано иное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Автор</author>
  </authors>
  <commentList>
    <comment ref="D61" authorId="0" shapeId="0" xr:uid="{00000000-0006-0000-0800-000001000000}">
      <text>
        <r>
          <rPr>
            <sz val="9"/>
            <color indexed="81"/>
            <rFont val="Tahoma"/>
            <family val="2"/>
            <charset val="204"/>
          </rPr>
          <t>Статистический сборник Россия в цифрах 2018. Таб 23-22. РЕНТАБЕЛЬНОСТЬ ПРОДАННЫХ ТОВАРОВ, ПРОДУКЦИИ (РАБОТ, УСЛУГ) И АКТИВОВ ОРГАНИЗАЦИЙ ПО ВИДАМ 
ЭКОНОМИЧЕСКОЙ ДЕЯТЕЛЬНОСТИ
по виду экономической деятельности "Строительство инженерных сооружений"</t>
        </r>
      </text>
    </comment>
    <comment ref="D62" authorId="0" shapeId="0" xr:uid="{00000000-0006-0000-0800-000002000000}">
      <text>
        <r>
          <rPr>
            <sz val="9"/>
            <color indexed="81"/>
            <rFont val="Tahoma"/>
            <family val="2"/>
            <charset val="204"/>
          </rPr>
          <t>Данные Росстата. СТРУКТУРА ЗАТРАТ НА ПРОИЗВОДСТВО СТРОИТЕЛЬНЫХ РАБОТ</t>
        </r>
      </text>
    </comment>
    <comment ref="D63" authorId="0" shapeId="0" xr:uid="{00000000-0006-0000-0800-000003000000}">
      <text>
        <r>
          <rPr>
            <sz val="9"/>
            <color indexed="81"/>
            <rFont val="Tahoma"/>
            <family val="2"/>
            <charset val="204"/>
          </rPr>
          <t>Данные Росстата. СТРУКТУРА ЗАТРАТ НА ПРОИЗВОДСТВО СТРОИТЕЛЬНЫХ РАБОТ</t>
        </r>
      </text>
    </comment>
  </commentList>
</comments>
</file>

<file path=xl/sharedStrings.xml><?xml version="1.0" encoding="utf-8"?>
<sst xmlns="http://schemas.openxmlformats.org/spreadsheetml/2006/main" count="1052" uniqueCount="483">
  <si>
    <t>Инфляция</t>
  </si>
  <si>
    <t>Индексы инфляции</t>
  </si>
  <si>
    <t>ИПЦ</t>
  </si>
  <si>
    <t>ИЦП</t>
  </si>
  <si>
    <t>ИКУ</t>
  </si>
  <si>
    <t>ИКВ</t>
  </si>
  <si>
    <t>Налоги</t>
  </si>
  <si>
    <t>Налог на имущество</t>
  </si>
  <si>
    <t>НДС</t>
  </si>
  <si>
    <t>Налог на прибыль</t>
  </si>
  <si>
    <t>НДФЛ</t>
  </si>
  <si>
    <t>Пенсионный фонд РФ</t>
  </si>
  <si>
    <t>Фонд социального страхования РФ</t>
  </si>
  <si>
    <t>Федеральный фонд ОМС</t>
  </si>
  <si>
    <t>Содержание</t>
  </si>
  <si>
    <t>Начало</t>
  </si>
  <si>
    <t>Окончание</t>
  </si>
  <si>
    <t>Капитальные затраты</t>
  </si>
  <si>
    <t>Итого</t>
  </si>
  <si>
    <t>%</t>
  </si>
  <si>
    <t>лет</t>
  </si>
  <si>
    <t>Проверка корректности модели</t>
  </si>
  <si>
    <t>Сроки</t>
  </si>
  <si>
    <t>Выручка</t>
  </si>
  <si>
    <t>Операционные расходы</t>
  </si>
  <si>
    <t>Сроки и даты</t>
  </si>
  <si>
    <t>Индекс</t>
  </si>
  <si>
    <t>Индексация</t>
  </si>
  <si>
    <t>Индекс реальных цен</t>
  </si>
  <si>
    <t>ИРЦ</t>
  </si>
  <si>
    <t>Капитализированные расходы</t>
  </si>
  <si>
    <t>Капитализированные проценты</t>
  </si>
  <si>
    <t>Первоначальная стоимость</t>
  </si>
  <si>
    <t>Амортизация</t>
  </si>
  <si>
    <t>Ввод</t>
  </si>
  <si>
    <t>Срок</t>
  </si>
  <si>
    <t>Остаточная стоимость</t>
  </si>
  <si>
    <t>Проценты начисленные</t>
  </si>
  <si>
    <t>Капитализированные комиссии</t>
  </si>
  <si>
    <t>Инвестиционная стадия</t>
  </si>
  <si>
    <t>Эксплуатационная стадия</t>
  </si>
  <si>
    <t>Расходы</t>
  </si>
  <si>
    <t>Налог на прибыль, начисленный</t>
  </si>
  <si>
    <t>Ставки налогов</t>
  </si>
  <si>
    <t>Налог на добавленную стоимость</t>
  </si>
  <si>
    <t>Бюджет</t>
  </si>
  <si>
    <t>РБ</t>
  </si>
  <si>
    <t>ФБ</t>
  </si>
  <si>
    <t xml:space="preserve">     Часть бюджета Субъекта РФ</t>
  </si>
  <si>
    <t xml:space="preserve">     Часть федерального бюджета</t>
  </si>
  <si>
    <t>Исходящий НДС</t>
  </si>
  <si>
    <t xml:space="preserve">     НДС по выручке</t>
  </si>
  <si>
    <t>Входящий НДС</t>
  </si>
  <si>
    <t xml:space="preserve">     НДС по расходам</t>
  </si>
  <si>
    <t xml:space="preserve">     НДС по капитальным затратам</t>
  </si>
  <si>
    <t>НДС за период</t>
  </si>
  <si>
    <t>Возмещение (уплата) НДС</t>
  </si>
  <si>
    <t>НДС к возмещению (уплате)</t>
  </si>
  <si>
    <t>Ставки НДС</t>
  </si>
  <si>
    <t xml:space="preserve">     Ставка исходящего НДС</t>
  </si>
  <si>
    <t xml:space="preserve">     Ставка входящего НДС</t>
  </si>
  <si>
    <t>Налоговый учет</t>
  </si>
  <si>
    <t>Валовая прибыль</t>
  </si>
  <si>
    <t>Проценты по кредитам</t>
  </si>
  <si>
    <t>Прибыль до налогообложения</t>
  </si>
  <si>
    <t>Налогооблагаемая прибыль</t>
  </si>
  <si>
    <t>Ставка налога на прибыль</t>
  </si>
  <si>
    <t>Налог на прибыль, уплаченный</t>
  </si>
  <si>
    <t>Задолженность по уплате налога на прибыль</t>
  </si>
  <si>
    <t>Потребность в финансировании</t>
  </si>
  <si>
    <t>Финансирование</t>
  </si>
  <si>
    <t>Бюджетные средства</t>
  </si>
  <si>
    <t>Собственные средства</t>
  </si>
  <si>
    <t>Заемные средства</t>
  </si>
  <si>
    <t>Возмещение НДС по капитальным затратам</t>
  </si>
  <si>
    <t>Структура финансирования</t>
  </si>
  <si>
    <t xml:space="preserve">     Окончание выборки кредита</t>
  </si>
  <si>
    <t>Выборка кредита</t>
  </si>
  <si>
    <t>Погашение кредита</t>
  </si>
  <si>
    <t>Кредит</t>
  </si>
  <si>
    <t>Баланс на начало периода</t>
  </si>
  <si>
    <t>Баланс на конец периода</t>
  </si>
  <si>
    <t>Проценты</t>
  </si>
  <si>
    <t>Проценты, начисленные</t>
  </si>
  <si>
    <t>Проценты, уплаченные</t>
  </si>
  <si>
    <t>Задолженность по уплате процентов</t>
  </si>
  <si>
    <t>База начисления комиссии</t>
  </si>
  <si>
    <t>Задолженность по уплате комиссии</t>
  </si>
  <si>
    <t>Ставка процента (годовая)</t>
  </si>
  <si>
    <t xml:space="preserve"> </t>
  </si>
  <si>
    <t>Ставка процента (за период)</t>
  </si>
  <si>
    <t>Операционная деятельность</t>
  </si>
  <si>
    <t>Денежный поток по операционной деятельности</t>
  </si>
  <si>
    <t>Инвестиционная деятельность</t>
  </si>
  <si>
    <t>Денежный поток по инвестиционной деятельности</t>
  </si>
  <si>
    <t>Финансовая деятельность</t>
  </si>
  <si>
    <t>Собственные средства инвесторов</t>
  </si>
  <si>
    <t xml:space="preserve">     Привлечение заемных средств</t>
  </si>
  <si>
    <t xml:space="preserve">     Погашение заемных средств</t>
  </si>
  <si>
    <t>Денежный поток по финансовой деятельности</t>
  </si>
  <si>
    <t>Остаток денежных средств на начало периода</t>
  </si>
  <si>
    <t>Денежный поток за период</t>
  </si>
  <si>
    <t>Остаток денежных средств на конец периода</t>
  </si>
  <si>
    <t>Параметры анализа чувствительности</t>
  </si>
  <si>
    <t>Стоимость финансирования</t>
  </si>
  <si>
    <t>Изменение</t>
  </si>
  <si>
    <t>Шаг</t>
  </si>
  <si>
    <t>Макроэкономические показатели</t>
  </si>
  <si>
    <t>Макро</t>
  </si>
  <si>
    <t>Источники финансирования</t>
  </si>
  <si>
    <t>Результаты</t>
  </si>
  <si>
    <t>Комиссии уплаченные</t>
  </si>
  <si>
    <t>Накопленный убыток на начало периода</t>
  </si>
  <si>
    <t>Дисконт-фактор</t>
  </si>
  <si>
    <t>Показатели эффективности</t>
  </si>
  <si>
    <t>тыс. руб.</t>
  </si>
  <si>
    <t>Капитальные затраты (внебюджетные средства)</t>
  </si>
  <si>
    <t>Строительство</t>
  </si>
  <si>
    <t xml:space="preserve">     Дивиденды</t>
  </si>
  <si>
    <t>тыс. руб./год</t>
  </si>
  <si>
    <t>Показатели</t>
  </si>
  <si>
    <t>Чувствительность к изменению капитальных затрат</t>
  </si>
  <si>
    <t>Прочие затраты на Инвестиционной стадии</t>
  </si>
  <si>
    <t>Капитализируемые расходы</t>
  </si>
  <si>
    <t>Расходы в ценах соответствующих лет</t>
  </si>
  <si>
    <t>Ставка комиссии за предоставление кредита</t>
  </si>
  <si>
    <t>Комиссия за предоставление кредита, начисленная</t>
  </si>
  <si>
    <t>Комиссии</t>
  </si>
  <si>
    <t>Ставка комиссии за обязательство</t>
  </si>
  <si>
    <t>Комиссия за обязательство, начисленная</t>
  </si>
  <si>
    <t>Комиссии начисленные</t>
  </si>
  <si>
    <t>Дата</t>
  </si>
  <si>
    <t>Версия</t>
  </si>
  <si>
    <t>Флаг окончания Инвестиционной стадии</t>
  </si>
  <si>
    <t>Ставка комиссии за обязательство (за период)</t>
  </si>
  <si>
    <t>Индексы пересчета</t>
  </si>
  <si>
    <t>Разнесение Капитализируемых расходов по капзатратам</t>
  </si>
  <si>
    <t>Вложения во внеоборотные активы</t>
  </si>
  <si>
    <t>Капзатраты в ценах соответствующих лет</t>
  </si>
  <si>
    <t>Прочие Затраты в ценах соответствующих лет</t>
  </si>
  <si>
    <t xml:space="preserve">     Срок погашения кредита</t>
  </si>
  <si>
    <t>ИТОГО</t>
  </si>
  <si>
    <t>График капитальных затрат (в %)</t>
  </si>
  <si>
    <t xml:space="preserve">   Проценты на инвестиционной стадии</t>
  </si>
  <si>
    <t xml:space="preserve">    Темп роста </t>
  </si>
  <si>
    <t xml:space="preserve">    Индекс-дефлятор ВВП</t>
  </si>
  <si>
    <t>Проверка совпадение источников и направления финансирования</t>
  </si>
  <si>
    <t>Проверка неотрицательности остатка денежных средств</t>
  </si>
  <si>
    <t>Чувствительность к изменению выручки</t>
  </si>
  <si>
    <t>Страховые взносы</t>
  </si>
  <si>
    <t>Единица</t>
  </si>
  <si>
    <t>измерения</t>
  </si>
  <si>
    <t>прогноз</t>
  </si>
  <si>
    <t>Индекс  потребительских цен</t>
  </si>
  <si>
    <t xml:space="preserve">    на конец года </t>
  </si>
  <si>
    <t>% к декабрю</t>
  </si>
  <si>
    <t xml:space="preserve">    в среднем за год</t>
  </si>
  <si>
    <t>% г/г</t>
  </si>
  <si>
    <t xml:space="preserve">    Номинальный объем</t>
  </si>
  <si>
    <t>млрд. руб.</t>
  </si>
  <si>
    <t xml:space="preserve">    индекс промышленного производства </t>
  </si>
  <si>
    <t xml:space="preserve">    Индекс-дефлятор (по сопоставимому кругу предприятий)</t>
  </si>
  <si>
    <t xml:space="preserve">Продукция сельского хозяйства </t>
  </si>
  <si>
    <t xml:space="preserve">    Индекс-дефлятор</t>
  </si>
  <si>
    <t xml:space="preserve">Инвестиции в основной капитал </t>
  </si>
  <si>
    <t>Оборот розничной торговли</t>
  </si>
  <si>
    <t xml:space="preserve"> Объем платных услуг населению</t>
  </si>
  <si>
    <t xml:space="preserve">    Темп роста</t>
  </si>
  <si>
    <t>руб./мес.</t>
  </si>
  <si>
    <t xml:space="preserve">     Номинальное значение</t>
  </si>
  <si>
    <t>Экспорт товаров</t>
  </si>
  <si>
    <t>млрд. долл. США</t>
  </si>
  <si>
    <t xml:space="preserve">     Темп роста в номинальном выражении</t>
  </si>
  <si>
    <t xml:space="preserve">     Темп роста в реальном выражении</t>
  </si>
  <si>
    <t>Импорт товаров</t>
  </si>
  <si>
    <t>Торговый баланс</t>
  </si>
  <si>
    <t xml:space="preserve">     к ВВП</t>
  </si>
  <si>
    <t>Счет текущих операций</t>
  </si>
  <si>
    <t>млн.чел.</t>
  </si>
  <si>
    <t>Уровень безработицы</t>
  </si>
  <si>
    <t>Производительность труда</t>
  </si>
  <si>
    <t>Сельское хозяйство</t>
  </si>
  <si>
    <t>Платные услуги населению</t>
  </si>
  <si>
    <t>Инфляция (ИПЦ) среднегодовая</t>
  </si>
  <si>
    <t xml:space="preserve">     Взнос в УК</t>
  </si>
  <si>
    <t>Доходность собственных средств</t>
  </si>
  <si>
    <t>Доходность заемных средств</t>
  </si>
  <si>
    <t>Чувствительность к изменению доходности заемных средств</t>
  </si>
  <si>
    <t>Чувствительность к изменению доходности собственных средств</t>
  </si>
  <si>
    <t xml:space="preserve">     Ключевая ставка ЦБ РФ</t>
  </si>
  <si>
    <t xml:space="preserve">     Ставка по кредиту</t>
  </si>
  <si>
    <t>Налоговый щит</t>
  </si>
  <si>
    <t xml:space="preserve">     Стоимость собственного капитала</t>
  </si>
  <si>
    <t>Чувствительность к изменению индексов инфляции</t>
  </si>
  <si>
    <t>Всего за период</t>
  </si>
  <si>
    <t>Долгосрочный прогноз социально-экономического развития Российской Федерации до 2036 года (базовый вариант)</t>
  </si>
  <si>
    <t>Цена на нефть, долл. за баррель</t>
  </si>
  <si>
    <t xml:space="preserve">Валовый внутренний продукт </t>
  </si>
  <si>
    <t xml:space="preserve">Объем отгруженной продукции (работ. услуг) </t>
  </si>
  <si>
    <t xml:space="preserve">% </t>
  </si>
  <si>
    <t xml:space="preserve">доля инвестицей в основной капитал </t>
  </si>
  <si>
    <t>Фонд заработной платы работников организаций</t>
  </si>
  <si>
    <t>Номинальная начисленная среднемесячная заработная плата работников организаций</t>
  </si>
  <si>
    <t>Реальная заработная плата  работников организаций</t>
  </si>
  <si>
    <t>Реальные располагаемые денежные доходы населения</t>
  </si>
  <si>
    <t>Прожиточный минимум в среднем на душу населения (в среднем за год) *</t>
  </si>
  <si>
    <t>трудоспособного населения*</t>
  </si>
  <si>
    <t>пенсионеров*</t>
  </si>
  <si>
    <t>детей*</t>
  </si>
  <si>
    <t>Экспорт ТЭК</t>
  </si>
  <si>
    <t>Экспорт услуг</t>
  </si>
  <si>
    <t>Приток (-)/отток (+) капитала</t>
  </si>
  <si>
    <t>Изменение валютных резервов                                    ('-' -снижение, '+' -рост)</t>
  </si>
  <si>
    <t>Численность рабочей силы</t>
  </si>
  <si>
    <t>Численность занятых в экономике</t>
  </si>
  <si>
    <t>Общая численность безработных граждан</t>
  </si>
  <si>
    <t>% к рабочей силе</t>
  </si>
  <si>
    <t>Курс Доллара</t>
  </si>
  <si>
    <t>рублей за доллар</t>
  </si>
  <si>
    <t>Госкапвложения БС</t>
  </si>
  <si>
    <t>*Прожиточный минимум рассчитан исходя из действующей потребительской корзины</t>
  </si>
  <si>
    <t>В части до 2024 года Прогноз соответствует Прогнозу социально-экономического развития  на 2019 и плановый период до 2020 и 2021 годов и Прогнозу социально-экономического развития до 2024 года, одобренным на заседании Правительства Российской Федерации 20 сентября 2018 года.</t>
  </si>
  <si>
    <t>http://economy.gov.ru/minec/about/structure/depmacro/201828113</t>
  </si>
  <si>
    <t>Финансовая модель 
оценки проектов модернизации в целях предоставления финансовой поддержки за счет средств Фонда ЖКХ</t>
  </si>
  <si>
    <t>Годовые затраты, тыс.руб.</t>
  </si>
  <si>
    <t>Стоимость, тыс. руб. без НДС</t>
  </si>
  <si>
    <t>Итого по Проекту</t>
  </si>
  <si>
    <t>Расчет НВВ</t>
  </si>
  <si>
    <t>Текущие расходы</t>
  </si>
  <si>
    <t>Индекс эффективности расходов</t>
  </si>
  <si>
    <t>Неподконтрольные расходы</t>
  </si>
  <si>
    <t>Объем полезного отпуска тепловой энергии</t>
  </si>
  <si>
    <t>Индекс изменения количества активов</t>
  </si>
  <si>
    <t>Гкал</t>
  </si>
  <si>
    <t>Уровень потерь тепловой энергии</t>
  </si>
  <si>
    <t>Удельное потребление электроэнергии</t>
  </si>
  <si>
    <t>кВт*ч/Гкал</t>
  </si>
  <si>
    <t>куб.м./Гкал</t>
  </si>
  <si>
    <t>Удельный расход воды</t>
  </si>
  <si>
    <t>Цена на электроэнергию</t>
  </si>
  <si>
    <t>тыс.руб./куб.м.</t>
  </si>
  <si>
    <t>тыс.руб./кВт*ч</t>
  </si>
  <si>
    <t>Цена на воду</t>
  </si>
  <si>
    <t>тут/Гкал</t>
  </si>
  <si>
    <t>тыс.руб./тут</t>
  </si>
  <si>
    <t>Индекс цен на уголь</t>
  </si>
  <si>
    <t>Индекс цен на газ</t>
  </si>
  <si>
    <t>Индекс цен на электроэнергию</t>
  </si>
  <si>
    <t>Индекс цен на воду</t>
  </si>
  <si>
    <t>Расходы на топливо</t>
  </si>
  <si>
    <t>Расходы на покупку топлива, энергетических ресурсов, воды</t>
  </si>
  <si>
    <t>Расходы на электроэнергию и воду</t>
  </si>
  <si>
    <t>Нормативная прибыль</t>
  </si>
  <si>
    <t>Предпринимательская прибыль</t>
  </si>
  <si>
    <t>Нормативная прибыль (нормативный уровень прибыли)</t>
  </si>
  <si>
    <t>ИТОГО НВВ</t>
  </si>
  <si>
    <t>Индекс-дефлятор инвестиций</t>
  </si>
  <si>
    <r>
      <t>Прогноз индексов-дефляторов и инфляции до 2036 г. (в %, за год к предыдущему году)</t>
    </r>
    <r>
      <rPr>
        <b/>
        <u/>
        <sz val="14"/>
        <color indexed="8"/>
        <rFont val="Times New Roman"/>
        <family val="1"/>
        <charset val="204"/>
      </rPr>
      <t xml:space="preserve"> (базовый вариант)</t>
    </r>
  </si>
  <si>
    <t>Промышленность (BCDE)</t>
  </si>
  <si>
    <t>Добыча полезных ископаемых (Раздел B)</t>
  </si>
  <si>
    <t xml:space="preserve">Добыча топливно-энергетических полезных ископаемых (05, 06+09) </t>
  </si>
  <si>
    <t>Добыча угля (05)</t>
  </si>
  <si>
    <t>Добыча сырой нефти и природного газа (06+09)</t>
  </si>
  <si>
    <t xml:space="preserve">Добыча металлических руд и прочих полезных ископаемых (07, 08) </t>
  </si>
  <si>
    <t>Добыча металлических руд (07)</t>
  </si>
  <si>
    <t>Добыча прочих полезных ископаемых (08)</t>
  </si>
  <si>
    <t>Обрабатывающие производства (Раздел C)</t>
  </si>
  <si>
    <t>Производство пищевых продуктов, напитков и табачных изделий (10, 11, 12)</t>
  </si>
  <si>
    <t>Производство текстильных изделий, 
Производство одежды, 
Производство кожи и изделий из кожи (13, 14, 15)</t>
  </si>
  <si>
    <t>Обработка древесины и производство изделий из дерева и пробки, кроме мебели, производство изделий из соломки и материалов для плетения (16)</t>
  </si>
  <si>
    <t>Производство бумаги и бумажных изделий (17)</t>
  </si>
  <si>
    <t>Производство нефтепродуктов (19.2)</t>
  </si>
  <si>
    <t>Производство химических веществ и химических продуктов, Производство лекарственных средств и материалов, применяемых в медицинских целях, 
Производство резиновых и пластмассовых изделий (20, 21, 22)</t>
  </si>
  <si>
    <t>Производство прочей неметаллической минеральной продукции (23)</t>
  </si>
  <si>
    <t>Производство готовых металлических изделий, кроме машин и оборудования (25)</t>
  </si>
  <si>
    <t xml:space="preserve">Производство черных металлов 
(24.1, 24.2, 24.3, 24.5) </t>
  </si>
  <si>
    <t>Производство основных драгоценных металлов и прочих цветных металлов, производство ядерного топлива (24.4)</t>
  </si>
  <si>
    <t>Продукция машиностроения (26, 27, 28, 29, 30, 33)</t>
  </si>
  <si>
    <t>Обеспечение электрической энергией, газом и паром; кондиционирование воздуха (35)</t>
  </si>
  <si>
    <t>Водоснабжение; водоотведение, организация сбора и утилизация отходов, деятельность по ликвидации загрязнений (Раздел E)</t>
  </si>
  <si>
    <t>Транспорт, вкл. Трубопроводный</t>
  </si>
  <si>
    <r>
      <t>Инвестиции в основной капитал</t>
    </r>
    <r>
      <rPr>
        <b/>
        <vertAlign val="superscript"/>
        <sz val="11"/>
        <rFont val="Times New Roman"/>
        <family val="1"/>
        <charset val="204"/>
      </rPr>
      <t xml:space="preserve"> 1</t>
    </r>
  </si>
  <si>
    <r>
      <rPr>
        <vertAlign val="superscript"/>
        <sz val="10"/>
        <color theme="1"/>
        <rFont val="Times New Roman"/>
        <family val="1"/>
        <charset val="204"/>
      </rPr>
      <t>1</t>
    </r>
    <r>
      <rPr>
        <sz val="10"/>
        <color theme="1"/>
        <rFont val="Times New Roman"/>
        <family val="1"/>
        <charset val="204"/>
      </rPr>
      <t xml:space="preserve"> -за счет всех источников финансирования</t>
    </r>
  </si>
  <si>
    <t>Индекс цен на электрическую энергию, газ и пар</t>
  </si>
  <si>
    <t>Индекс цен на водоснабжение и водоотведение</t>
  </si>
  <si>
    <t>Налоги и страховые взносы</t>
  </si>
  <si>
    <t>Базовый уровень операционных расходов</t>
  </si>
  <si>
    <t>Коэффициент эластичности активов</t>
  </si>
  <si>
    <t>Прочие расходы на инвестиционной стадии</t>
  </si>
  <si>
    <t>НДС в/из бюджета</t>
  </si>
  <si>
    <t>Источники финансирования капитальных затрат</t>
  </si>
  <si>
    <t>Средства бюджета субъекта РФ</t>
  </si>
  <si>
    <t>Средства местного бюджета</t>
  </si>
  <si>
    <t>С финансовой поддержкой за счет средств Фонда</t>
  </si>
  <si>
    <t xml:space="preserve">Средства Фонда </t>
  </si>
  <si>
    <t>Капитальные затраты, с НДС</t>
  </si>
  <si>
    <t xml:space="preserve">   Банковские комиссии</t>
  </si>
  <si>
    <t>ИТОГО объем финансирования</t>
  </si>
  <si>
    <t>ИТОГО Источники финансирования</t>
  </si>
  <si>
    <t>БЕЗ финансовой поддержки за счет средств Фонда</t>
  </si>
  <si>
    <t xml:space="preserve">   Собственные средства</t>
  </si>
  <si>
    <t xml:space="preserve">   Заемные средства</t>
  </si>
  <si>
    <t>доля возмещаемого НДС (не за счет бюджетных субсидий)</t>
  </si>
  <si>
    <t>Выплата процентов по кредиту</t>
  </si>
  <si>
    <t>WACC t</t>
  </si>
  <si>
    <t xml:space="preserve">     Требуемая доходность средств Фонда и бюджетоа субъекта РФ и местного</t>
  </si>
  <si>
    <t xml:space="preserve">     Собственный капитал</t>
  </si>
  <si>
    <t xml:space="preserve">     Заемный капитал</t>
  </si>
  <si>
    <t>Средства Фонда и бюджетов субъекта РФ и местного</t>
  </si>
  <si>
    <t xml:space="preserve">     Средства Фонда и бюджетов субъекта РФ и местного</t>
  </si>
  <si>
    <t>для расчета WACC</t>
  </si>
  <si>
    <t>OCF, чистый операционный денежный поток</t>
  </si>
  <si>
    <t>ICF, чистый инвестиционный денежный поток</t>
  </si>
  <si>
    <t>FCF</t>
  </si>
  <si>
    <t>Накопленный FCF</t>
  </si>
  <si>
    <t>i, проценты по кредиту</t>
  </si>
  <si>
    <t>Дисконтированный FCF</t>
  </si>
  <si>
    <t>Накопленный дисконтированный FCF</t>
  </si>
  <si>
    <t xml:space="preserve">IRR (T3) = </t>
  </si>
  <si>
    <t xml:space="preserve">NPV (T1) = </t>
  </si>
  <si>
    <t xml:space="preserve">NPV (T2) = </t>
  </si>
  <si>
    <t xml:space="preserve">NPV (T3) = </t>
  </si>
  <si>
    <t>PBP, лет</t>
  </si>
  <si>
    <t>DPBP, лет</t>
  </si>
  <si>
    <t>Объем финансирования, тыс.руб., с НДС в ценах соответствующих лет</t>
  </si>
  <si>
    <t>Со средствами Фонда</t>
  </si>
  <si>
    <t>Без средств Фонда</t>
  </si>
  <si>
    <t>Показатели эффективности Проекта</t>
  </si>
  <si>
    <t>Долгосрочные параметры регулирования</t>
  </si>
  <si>
    <t>Источники финансирования, тыс.руб.</t>
  </si>
  <si>
    <t>Чувствительность к изменению текущих расходов</t>
  </si>
  <si>
    <t>Год начала проекта</t>
  </si>
  <si>
    <t>Год начала Эксплуатационной стадии</t>
  </si>
  <si>
    <t xml:space="preserve">     Дата предоставления кредита</t>
  </si>
  <si>
    <t>Стоимость капитала</t>
  </si>
  <si>
    <t>Размер бюджетных средств</t>
  </si>
  <si>
    <t>Ввод в эксплуатацию</t>
  </si>
  <si>
    <t>Учет объекта при уменьшении налоговой базы</t>
  </si>
  <si>
    <t>вспомогательный расчет - Проценты по кредитам</t>
  </si>
  <si>
    <t>Срок амортизации, лет</t>
  </si>
  <si>
    <t>Исходные данные</t>
  </si>
  <si>
    <t>Вводные данные для расчетов</t>
  </si>
  <si>
    <t>Результаты расчетов показателей эффективности</t>
  </si>
  <si>
    <t xml:space="preserve">Расчеты проекта со средствами Фонда </t>
  </si>
  <si>
    <t xml:space="preserve">Расчеты проекта без средств Фонда </t>
  </si>
  <si>
    <t>Лист</t>
  </si>
  <si>
    <t>Назначение</t>
  </si>
  <si>
    <t>Приложения</t>
  </si>
  <si>
    <t>МЭР РФ - Индексы_2018-2036</t>
  </si>
  <si>
    <t>МЭР РФ - Дефляторы 2035 баз.</t>
  </si>
  <si>
    <t>Индексы инфляции - Прогноз МЭР РФ до 2036 г.</t>
  </si>
  <si>
    <t>Дефляторы - Прогноз МЭР РФ до 2036 г.</t>
  </si>
  <si>
    <t>ФИНАНСИРОВАНИЕ</t>
  </si>
  <si>
    <t>ДОХОДЫ/РАСХОДЫ</t>
  </si>
  <si>
    <t>ОСНОВНЫЕ СРЕДСТВА</t>
  </si>
  <si>
    <t>ИНВЕСТИЦИИ</t>
  </si>
  <si>
    <t>год</t>
  </si>
  <si>
    <t>Объем финансирования</t>
  </si>
  <si>
    <t>ПОКАЗАТЕЛИ ЭФФЕКТИВНОСТИ</t>
  </si>
  <si>
    <t>НАЛОГИ</t>
  </si>
  <si>
    <t>СРОКИ</t>
  </si>
  <si>
    <t>Налоговый учет: расчет амортизации, снижающей налогооблагаемую базу по налогу на прибыль</t>
  </si>
  <si>
    <t>ИНФЛЯЦИЯ, НАЛОГИ</t>
  </si>
  <si>
    <t>Расчет_С_Фондом</t>
  </si>
  <si>
    <t>Расчет_БЕЗ_Фонда</t>
  </si>
  <si>
    <t>Капзатраты_Выручка</t>
  </si>
  <si>
    <t>Расчет капитальных затрат, Расчет НВВ</t>
  </si>
  <si>
    <t>ЗАПОЛНЕНИЕ НЕ ТРЕБУЕТСЯ</t>
  </si>
  <si>
    <t>ЗАПОЛНЕНИЕ НЕ ТРЕБУЕТСЯ. АВТОМАТИЧЕСКИЙ РАСЧЕТ</t>
  </si>
  <si>
    <t>Комментарий для пользователя</t>
  </si>
  <si>
    <t>ЛИСТ ДЛЯ ВВОДА ИСХОДНЫХ ДАННЫХ</t>
  </si>
  <si>
    <t>Расчетный период</t>
  </si>
  <si>
    <t>Дата начала Расчетного периода</t>
  </si>
  <si>
    <t xml:space="preserve">     Отсрочка выплаты кредита</t>
  </si>
  <si>
    <t>Прочие расходы на Эксплуатационной стадии, в ценах безового года, без НДС</t>
  </si>
  <si>
    <t>НДС облагается?</t>
  </si>
  <si>
    <t>статья 1 прочих расходов - указать наименование</t>
  </si>
  <si>
    <t>статья 2 прочих расходов</t>
  </si>
  <si>
    <t>статья 3 прочих расходов</t>
  </si>
  <si>
    <t>статья 4 прочих расходов</t>
  </si>
  <si>
    <t>статья 5 прочих расходов</t>
  </si>
  <si>
    <t>статья 6 прочих расходов</t>
  </si>
  <si>
    <t>Проверка - средства инвестора не менее 20%</t>
  </si>
  <si>
    <t>Проверка - средства инвестора и бюджета (регионального/местного) не менее 40%</t>
  </si>
  <si>
    <t xml:space="preserve">IRR (T1) = </t>
  </si>
  <si>
    <t xml:space="preserve">IRR (T2) = </t>
  </si>
  <si>
    <t>WACC (T3)</t>
  </si>
  <si>
    <t>WACC (T1)</t>
  </si>
  <si>
    <t>WACC (T2)</t>
  </si>
  <si>
    <t xml:space="preserve">WACC (T1) = </t>
  </si>
  <si>
    <t xml:space="preserve">WACC (T2) = </t>
  </si>
  <si>
    <t xml:space="preserve">WACC (T3) = </t>
  </si>
  <si>
    <t>тыс. руб. в год, , в ценах базового года, без НДС</t>
  </si>
  <si>
    <t>Капитальные затраты в ценах соответствующих лет, без НДС</t>
  </si>
  <si>
    <t>Капитальные затраты по проекту (для расчетов), без НДС, в ценах соответствующих лет</t>
  </si>
  <si>
    <t>Согласованный тариф</t>
  </si>
  <si>
    <t>тыс. руб./Гкал</t>
  </si>
  <si>
    <t>Сравнение тарифов</t>
  </si>
  <si>
    <t>Экономически обоснованный тариф</t>
  </si>
  <si>
    <t>Разница между экономически обоснованным и согласованным тарифом</t>
  </si>
  <si>
    <t>Дополнительные источники доходов (без учета НДС)</t>
  </si>
  <si>
    <t>темп роста</t>
  </si>
  <si>
    <t>Для расчета бюджетной эффективности</t>
  </si>
  <si>
    <t>Доля ФОТ в операционных расходах</t>
  </si>
  <si>
    <t>Стоимость основных средств на начало периода</t>
  </si>
  <si>
    <t>Стоимость основных средств на конец периода</t>
  </si>
  <si>
    <t>Налогооблагаемая база</t>
  </si>
  <si>
    <t>Ставка налога на имущество</t>
  </si>
  <si>
    <t>ФОТ</t>
  </si>
  <si>
    <t>Ставка НДФЛ</t>
  </si>
  <si>
    <t>Ставка страховых взносов</t>
  </si>
  <si>
    <t>ИТОГО Прямой налоговый поток и поступления во внебюджетные фонды</t>
  </si>
  <si>
    <t>ПРЯМОЙ Налоговый поток и поступления во внебюджетные фонды</t>
  </si>
  <si>
    <t>Рентабельность проданных работ, услуг</t>
  </si>
  <si>
    <t>Выручка строительных компаний</t>
  </si>
  <si>
    <t>Затраты строительных компаний</t>
  </si>
  <si>
    <t>Доля материальных затрат в затратах на производство строительных работ</t>
  </si>
  <si>
    <t>Доля затрат на оплату труда</t>
  </si>
  <si>
    <t>Материальные затраты</t>
  </si>
  <si>
    <t>ИТОГО КОСВЕННЫЙ налоговый поток и поступления во внебюджетные фонды</t>
  </si>
  <si>
    <t>КОСВЕННЫЙ Налоговый поток и поступления во внебюджетные фонды</t>
  </si>
  <si>
    <t>BCF – бюджетный денежный поток и поступления во внебюджетные фонды</t>
  </si>
  <si>
    <t>BCF indirect - косвенный налоговый денежный поток и поступления во небюджетные фонды</t>
  </si>
  <si>
    <t xml:space="preserve">INV – объем финансовой поддержки из средств Фонда и средств бюджета субъекта Российской Федерации, средств местного бюджета </t>
  </si>
  <si>
    <t>Ос – остаточная стоимость объектов</t>
  </si>
  <si>
    <t xml:space="preserve">BI - Индекс бюджетной эффективности </t>
  </si>
  <si>
    <t>Дисконтированный BCF</t>
  </si>
  <si>
    <t>Дисконтированный INV</t>
  </si>
  <si>
    <t>BCF direct - прямой налоговый денежный поток и поступления во внебюджетные фонды</t>
  </si>
  <si>
    <t>Бюджет_Эффективность</t>
  </si>
  <si>
    <t>Расчет бюджетной эффективности</t>
  </si>
  <si>
    <t>ПРОГНОЗНЫЙ ОТЧЕТ О ДВИЖЕНИИ ДЕНЕЖНЫХ СРЕДСТВ</t>
  </si>
  <si>
    <t>Проверка - совпадение источников и направления финансирования</t>
  </si>
  <si>
    <t>Наименование Проекта</t>
  </si>
  <si>
    <t>Субъект РФ/муниципальное образование</t>
  </si>
  <si>
    <t>Дисконт-фактор (без средств Фонда)</t>
  </si>
  <si>
    <t>NPV (T3) - без средств Фонда</t>
  </si>
  <si>
    <t>коэффициент необходимого увеличения выручки</t>
  </si>
  <si>
    <t>Справочно - Оценка тарифа для окупаемости без средств Фонда</t>
  </si>
  <si>
    <t>Тариф для окупаемости без Фонда</t>
  </si>
  <si>
    <t>Выбор тарифа для расчетов в модели</t>
  </si>
  <si>
    <t>Выручка в зависимости от тарифа</t>
  </si>
  <si>
    <t>Выбранный тариф для расчетов</t>
  </si>
  <si>
    <t>Тариф для окупаемости без средств Фонда (ориентировочная оценка)</t>
  </si>
  <si>
    <t>Вспомогательный расчет 1</t>
  </si>
  <si>
    <t>Вспомогательный расчет 2</t>
  </si>
  <si>
    <t>Требуемая выручка для окупаемости без средств Фонда(ориентировочная оценка)</t>
  </si>
  <si>
    <t>для проектов, реализуемых в сфере теплоснабжения</t>
  </si>
  <si>
    <t>Год ввода в эксплуатацию</t>
  </si>
  <si>
    <t>Год окончания Расчетного периода</t>
  </si>
  <si>
    <t xml:space="preserve">     Схема погашения кредита (аннуитет/дифференцированные)</t>
  </si>
  <si>
    <t xml:space="preserve">     Начало погашения кредита</t>
  </si>
  <si>
    <t xml:space="preserve">     Окончание погашения кредита</t>
  </si>
  <si>
    <t>Реконструкция Объекта №1</t>
  </si>
  <si>
    <t>-</t>
  </si>
  <si>
    <t>Дата начала Инвестиционной стадии</t>
  </si>
  <si>
    <t>Дата начала Эксплуатационной стадии</t>
  </si>
  <si>
    <t>Дата окончания Расчетного периода</t>
  </si>
  <si>
    <t>Дата окончания Инвестиционной стадии (определяется по Графику капитальных затрат)</t>
  </si>
  <si>
    <t>Длительность Инвестиционной стадии (определяется по Графику капзатрат)</t>
  </si>
  <si>
    <t>Удельный расход условного топлива (уголь)</t>
  </si>
  <si>
    <t>Удельный расход условного топлива (газ)</t>
  </si>
  <si>
    <t>Удельный расход условного топлива (другое топливо)</t>
  </si>
  <si>
    <t>Цена на условное топливо (уголь)</t>
  </si>
  <si>
    <t>Цена на условное топливо (газ)</t>
  </si>
  <si>
    <t>Цена на условное топливо (другое топливо)</t>
  </si>
  <si>
    <t>Индекс цен на другое топливо</t>
  </si>
  <si>
    <t>Амортизация учтена в тарифе только в части инвестиций инвестора?</t>
  </si>
  <si>
    <t>Расчет - Текущие расходы</t>
  </si>
  <si>
    <t>Удельный расход условного топлива (дизельное топливо)</t>
  </si>
  <si>
    <t>Удельный расход условного топлива (биотопливо)</t>
  </si>
  <si>
    <t>Индекс цен на дизельное топливо</t>
  </si>
  <si>
    <t>Индекс цен на биотопливо</t>
  </si>
  <si>
    <t>Цена на условное топливо (дизельное топливо)</t>
  </si>
  <si>
    <t>Цена на условное топливо (биотопливо)</t>
  </si>
  <si>
    <t>уголь</t>
  </si>
  <si>
    <t>газ</t>
  </si>
  <si>
    <t>дизельное топливо</t>
  </si>
  <si>
    <t>биотопливо</t>
  </si>
  <si>
    <t>другое топливо</t>
  </si>
  <si>
    <t>Доля топлива в производстве тепловой энергии</t>
  </si>
  <si>
    <t>v5.2</t>
  </si>
  <si>
    <t>Собственные нужды котельных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</si>
</sst>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5">
    <numFmt numFmtId="43" formatCode="_-* #,##0.00\ _₽_-;\-* #,##0.00\ _₽_-;_-* &quot;-&quot;??\ _₽_-;_-@_-"/>
    <numFmt numFmtId="164" formatCode="_-* #,##0.00_р_._-;\-* #,##0.00_р_._-;_-* &quot;-&quot;??_р_._-;_-@_-"/>
    <numFmt numFmtId="165" formatCode="#,##0;\(#,##0\);&quot;-&quot;"/>
    <numFmt numFmtId="166" formatCode="#,##0.0;\(#,##0.0\);&quot;-&quot;"/>
    <numFmt numFmtId="167" formatCode="#,##0.00;\(#,##0.00\);&quot;-&quot;"/>
    <numFmt numFmtId="168" formatCode="[=0]&quot;Нет&quot;;[=1]&quot;Да&quot;"/>
    <numFmt numFmtId="169" formatCode="#,##0;\(#,##0\);&quot;&quot;"/>
    <numFmt numFmtId="170" formatCode="_-* #,##0\ _₽_-;\-* #,##0\ _₽_-;_-* &quot;-&quot;??\ _₽_-;_-@_-"/>
    <numFmt numFmtId="171" formatCode="0.0"/>
    <numFmt numFmtId="172" formatCode="0.0000"/>
    <numFmt numFmtId="173" formatCode="#,##0.000;\(#,##0.000\);&quot;-&quot;"/>
    <numFmt numFmtId="174" formatCode="0.0%"/>
    <numFmt numFmtId="175" formatCode="0.000"/>
    <numFmt numFmtId="176" formatCode="0_)"/>
    <numFmt numFmtId="177" formatCode="d\ mmmm\,\ yyyy"/>
    <numFmt numFmtId="178" formatCode="#,##0;\-#,##0;&quot;-&quot;"/>
    <numFmt numFmtId="179" formatCode="#,##0.00;\-#,##0.00;&quot;-&quot;"/>
    <numFmt numFmtId="180" formatCode="#,##0%;\-#,##0%;&quot;- &quot;"/>
    <numFmt numFmtId="181" formatCode="#,##0.0%;\-#,##0.0%;&quot;- &quot;"/>
    <numFmt numFmtId="182" formatCode="#,##0.00%;\-#,##0.00%;&quot;- &quot;"/>
    <numFmt numFmtId="183" formatCode="#,##0.0;\-#,##0.0;&quot;-&quot;"/>
    <numFmt numFmtId="184" formatCode="_-* #,##0\ _D_M_-;\-* #,##0\ _D_M_-;_-* &quot;-&quot;\ _D_M_-;_-@_-"/>
    <numFmt numFmtId="185" formatCode="_-* #,##0.00\ _D_M_-;\-* #,##0.00\ _D_M_-;_-* &quot;-&quot;??\ _D_M_-;_-@_-"/>
    <numFmt numFmtId="186" formatCode="0%;\(0%\)"/>
    <numFmt numFmtId="187" formatCode="\ \ @"/>
    <numFmt numFmtId="188" formatCode="\ \ \ \ @"/>
    <numFmt numFmtId="189" formatCode="#,##0.00_р_."/>
    <numFmt numFmtId="190" formatCode="_(* #,##0.00_);_(* \(#,##0.00\);_(* &quot;-&quot;??_);_(@_)"/>
    <numFmt numFmtId="191" formatCode="#,##0.0000;\(#,##0.0000\);&quot;-&quot;"/>
    <numFmt numFmtId="192" formatCode="0.000%"/>
    <numFmt numFmtId="193" formatCode="_-* #,##0.0\ _₽_-;\-* #,##0.0\ _₽_-;_-* &quot;-&quot;??\ _₽_-;_-@_-"/>
    <numFmt numFmtId="194" formatCode="0.00_)"/>
    <numFmt numFmtId="195" formatCode="[=0]&quot;Со средствами Фонда&quot;;[=1]&quot;БЕЗ средств Фонда&quot;"/>
    <numFmt numFmtId="196" formatCode="0.0000%"/>
    <numFmt numFmtId="197" formatCode="[=0]&quot;Аннуитет&quot;;[=1]&quot;Дифференц&quot;"/>
  </numFmts>
  <fonts count="124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1"/>
      <color rgb="FF00B050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i/>
      <sz val="11"/>
      <color theme="9" tint="-0.249977111117893"/>
      <name val="Calibri"/>
      <family val="2"/>
      <charset val="204"/>
      <scheme val="minor"/>
    </font>
    <font>
      <b/>
      <i/>
      <u/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u/>
      <sz val="11"/>
      <color theme="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20"/>
      <color theme="1"/>
      <name val="Calibri"/>
      <family val="2"/>
      <charset val="204"/>
      <scheme val="minor"/>
    </font>
    <font>
      <b/>
      <sz val="24"/>
      <color theme="0"/>
      <name val="Calibri"/>
      <family val="2"/>
      <charset val="204"/>
      <scheme val="minor"/>
    </font>
    <font>
      <sz val="16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u/>
      <sz val="11"/>
      <color rgb="FFFF0000"/>
      <name val="Calibri"/>
      <family val="2"/>
      <charset val="204"/>
      <scheme val="minor"/>
    </font>
    <font>
      <sz val="10"/>
      <name val="Arial Cyr"/>
      <charset val="204"/>
    </font>
    <font>
      <b/>
      <sz val="13"/>
      <name val="Times New Roman CYR"/>
      <family val="1"/>
      <charset val="204"/>
    </font>
    <font>
      <sz val="16"/>
      <name val="Arial"/>
      <family val="2"/>
      <charset val="204"/>
    </font>
    <font>
      <i/>
      <sz val="16"/>
      <name val="Arial"/>
      <family val="2"/>
      <charset val="204"/>
    </font>
    <font>
      <sz val="10"/>
      <name val="Helv"/>
    </font>
    <font>
      <sz val="12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color indexed="8"/>
      <name val="Verdana"/>
      <family val="2"/>
      <charset val="204"/>
    </font>
    <font>
      <sz val="10"/>
      <name val="Arial Cyr"/>
      <family val="2"/>
      <charset val="204"/>
    </font>
    <font>
      <sz val="10"/>
      <name val="Helv"/>
      <charset val="204"/>
    </font>
    <font>
      <b/>
      <sz val="10"/>
      <color indexed="9"/>
      <name val="Verdana"/>
      <family val="2"/>
      <charset val="204"/>
    </font>
    <font>
      <sz val="10"/>
      <color indexed="9"/>
      <name val="Arial"/>
      <family val="2"/>
      <charset val="204"/>
    </font>
    <font>
      <sz val="12"/>
      <name val="Times New Roman Cyr"/>
      <charset val="204"/>
    </font>
    <font>
      <u/>
      <sz val="10"/>
      <color indexed="12"/>
      <name val="Arial Cyr"/>
      <charset val="204"/>
    </font>
    <font>
      <sz val="12"/>
      <color indexed="8"/>
      <name val="Courier New Cyr"/>
      <charset val="204"/>
    </font>
    <font>
      <sz val="10"/>
      <name val="Courier"/>
      <family val="1"/>
      <charset val="204"/>
    </font>
    <font>
      <b/>
      <u/>
      <sz val="11"/>
      <color indexed="8"/>
      <name val="Times New Roman Cyr"/>
      <family val="1"/>
      <charset val="204"/>
    </font>
    <font>
      <b/>
      <sz val="12"/>
      <color indexed="8"/>
      <name val="Times New Roman"/>
      <family val="1"/>
      <charset val="204"/>
    </font>
    <font>
      <b/>
      <sz val="12"/>
      <color indexed="16"/>
      <name val="Courier New Cyr"/>
      <charset val="204"/>
    </font>
    <font>
      <b/>
      <sz val="12"/>
      <color indexed="12"/>
      <name val="Courier New Cyr"/>
      <charset val="204"/>
    </font>
    <font>
      <b/>
      <sz val="12"/>
      <color indexed="8"/>
      <name val="Courier New Cyr"/>
      <charset val="204"/>
    </font>
    <font>
      <b/>
      <sz val="11"/>
      <name val="Times New Roman"/>
      <family val="1"/>
      <charset val="204"/>
    </font>
    <font>
      <sz val="12"/>
      <color indexed="16"/>
      <name val="Courier New Cyr"/>
      <charset val="204"/>
    </font>
    <font>
      <sz val="12"/>
      <color indexed="12"/>
      <name val="Courier New Cyr"/>
      <charset val="204"/>
    </font>
    <font>
      <b/>
      <i/>
      <sz val="12"/>
      <color indexed="16"/>
      <name val="Courier New Cyr"/>
      <charset val="204"/>
    </font>
    <font>
      <sz val="11"/>
      <color indexed="8"/>
      <name val="Times New Roman Cyr"/>
      <family val="1"/>
      <charset val="204"/>
    </font>
    <font>
      <sz val="10"/>
      <color indexed="8"/>
      <name val="Courier New CYR"/>
      <charset val="204"/>
    </font>
    <font>
      <sz val="11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sz val="11"/>
      <color indexed="20"/>
      <name val="Calibri"/>
      <family val="2"/>
      <charset val="204"/>
    </font>
    <font>
      <sz val="10"/>
      <color indexed="8"/>
      <name val="Arial"/>
      <family val="2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"/>
      <family val="2"/>
    </font>
    <font>
      <b/>
      <sz val="11"/>
      <name val="Arial Cyr"/>
    </font>
    <font>
      <b/>
      <sz val="11"/>
      <color indexed="8"/>
      <name val="Calibri"/>
      <family val="2"/>
    </font>
    <font>
      <sz val="10"/>
      <color indexed="12"/>
      <name val="Arial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2"/>
      <name val="Arial"/>
      <family val="2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0"/>
      <color indexed="14"/>
      <name val="Arial"/>
      <family val="2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17"/>
      <name val="Calibri"/>
      <family val="2"/>
    </font>
    <font>
      <b/>
      <sz val="11"/>
      <color indexed="63"/>
      <name val="Calibri"/>
      <family val="2"/>
      <charset val="204"/>
    </font>
    <font>
      <sz val="10"/>
      <color indexed="10"/>
      <name val="Arial"/>
      <family val="2"/>
    </font>
    <font>
      <sz val="8"/>
      <name val="Arial"/>
      <family val="2"/>
    </font>
    <font>
      <sz val="10"/>
      <color indexed="39"/>
      <name val="Arial"/>
      <family val="2"/>
    </font>
    <font>
      <b/>
      <sz val="10"/>
      <color indexed="63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04"/>
    </font>
    <font>
      <sz val="10"/>
      <color indexed="63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18"/>
      <name val="Arial"/>
      <family val="2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8"/>
      <name val="Arial"/>
      <family val="2"/>
      <charset val="204"/>
    </font>
    <font>
      <sz val="10"/>
      <name val="Tahoma"/>
      <family val="2"/>
      <charset val="204"/>
    </font>
    <font>
      <sz val="12"/>
      <name val="Times New Roman Cyr"/>
    </font>
    <font>
      <sz val="10"/>
      <name val="Arial Cyr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TimesNewRomanPSMT"/>
      <family val="2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26"/>
      <name val="Times New Roman"/>
      <family val="1"/>
      <charset val="204"/>
    </font>
    <font>
      <b/>
      <sz val="18"/>
      <name val="Times New Roman Cyr"/>
      <family val="1"/>
      <charset val="204"/>
    </font>
    <font>
      <b/>
      <sz val="14"/>
      <color indexed="8"/>
      <name val="Times New Roman"/>
      <family val="1"/>
      <charset val="204"/>
    </font>
    <font>
      <b/>
      <u/>
      <sz val="14"/>
      <color indexed="8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vertAlign val="superscript"/>
      <sz val="10"/>
      <color theme="1"/>
      <name val="Times New Roman"/>
      <family val="1"/>
      <charset val="204"/>
    </font>
    <font>
      <b/>
      <sz val="11"/>
      <color rgb="FFDDDDDD"/>
      <name val="Times New Roman"/>
      <family val="1"/>
      <charset val="204"/>
    </font>
    <font>
      <sz val="10"/>
      <name val="Courier New Cyr"/>
      <charset val="204"/>
    </font>
    <font>
      <sz val="10"/>
      <color indexed="8"/>
      <name val="Courier"/>
      <family val="1"/>
      <charset val="204"/>
    </font>
    <font>
      <b/>
      <sz val="11"/>
      <color indexed="16"/>
      <name val="Times New Roman"/>
      <family val="1"/>
      <charset val="204"/>
    </font>
    <font>
      <sz val="12"/>
      <color indexed="8"/>
      <name val="Cambria"/>
      <family val="1"/>
      <charset val="204"/>
      <scheme val="major"/>
    </font>
    <font>
      <sz val="11"/>
      <color indexed="8"/>
      <name val="Courier New CYR"/>
      <charset val="204"/>
    </font>
    <font>
      <u/>
      <sz val="12"/>
      <color theme="10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0"/>
      <name val="Calibri"/>
      <family val="2"/>
      <charset val="204"/>
      <scheme val="minor"/>
    </font>
    <font>
      <b/>
      <sz val="16"/>
      <color rgb="FFFF0000"/>
      <name val="Calibri"/>
      <family val="2"/>
      <charset val="204"/>
      <scheme val="minor"/>
    </font>
    <font>
      <b/>
      <u/>
      <sz val="11"/>
      <color theme="4" tint="-0.249977111117893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16"/>
      <color theme="1"/>
      <name val="Calibri"/>
      <family val="2"/>
      <charset val="204"/>
      <scheme val="minor"/>
    </font>
  </fonts>
  <fills count="109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0"/>
        <bgColor indexed="64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10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5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  <bgColor indexed="64"/>
      </patternFill>
    </fill>
    <fill>
      <patternFill patternType="solid">
        <fgColor indexed="35"/>
        <bgColor indexed="23"/>
      </patternFill>
    </fill>
    <fill>
      <patternFill patternType="solid">
        <fgColor indexed="35"/>
        <bgColor indexed="55"/>
      </patternFill>
    </fill>
    <fill>
      <patternFill patternType="solid">
        <fgColor indexed="23"/>
      </patternFill>
    </fill>
    <fill>
      <patternFill patternType="solid">
        <fgColor indexed="55"/>
        <bgColor indexed="64"/>
      </patternFill>
    </fill>
    <fill>
      <patternFill patternType="solid">
        <fgColor indexed="35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A9CBFD"/>
        <bgColor indexed="64"/>
      </patternFill>
    </fill>
    <fill>
      <patternFill patternType="solid">
        <fgColor rgb="FFFFFF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51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hair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63"/>
      </left>
      <right style="hair">
        <color indexed="63"/>
      </right>
      <top style="hair">
        <color indexed="63"/>
      </top>
      <bottom style="hair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676">
    <xf numFmtId="0" fontId="0" fillId="0" borderId="0"/>
    <xf numFmtId="0" fontId="3" fillId="0" borderId="0" applyNumberFormat="0" applyFill="0" applyBorder="0" applyAlignment="0" applyProtection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9" fillId="0" borderId="0"/>
    <xf numFmtId="0" fontId="19" fillId="0" borderId="0"/>
    <xf numFmtId="0" fontId="25" fillId="0" borderId="0"/>
    <xf numFmtId="0" fontId="29" fillId="0" borderId="0"/>
    <xf numFmtId="0" fontId="31" fillId="0" borderId="0">
      <alignment vertical="top"/>
    </xf>
    <xf numFmtId="0" fontId="29" fillId="0" borderId="0"/>
    <xf numFmtId="0" fontId="32" fillId="12" borderId="22" applyNumberFormat="0">
      <alignment readingOrder="1"/>
      <protection locked="0"/>
    </xf>
    <xf numFmtId="0" fontId="33" fillId="0" borderId="0"/>
    <xf numFmtId="0" fontId="29" fillId="0" borderId="0"/>
    <xf numFmtId="0" fontId="34" fillId="0" borderId="0"/>
    <xf numFmtId="0" fontId="23" fillId="0" borderId="0" applyFont="0" applyFill="0" applyBorder="0" applyAlignment="0" applyProtection="0"/>
    <xf numFmtId="0" fontId="29" fillId="0" borderId="0"/>
    <xf numFmtId="2" fontId="35" fillId="13" borderId="23" applyProtection="0"/>
    <xf numFmtId="2" fontId="35" fillId="13" borderId="23" applyProtection="0"/>
    <xf numFmtId="2" fontId="36" fillId="0" borderId="0" applyFill="0" applyBorder="0" applyProtection="0"/>
    <xf numFmtId="2" fontId="32" fillId="0" borderId="0" applyFill="0" applyBorder="0" applyProtection="0"/>
    <xf numFmtId="2" fontId="32" fillId="14" borderId="23" applyProtection="0"/>
    <xf numFmtId="2" fontId="32" fillId="15" borderId="23" applyProtection="0"/>
    <xf numFmtId="2" fontId="32" fillId="16" borderId="23" applyProtection="0"/>
    <xf numFmtId="2" fontId="32" fillId="16" borderId="23" applyProtection="0">
      <alignment horizontal="center"/>
    </xf>
    <xf numFmtId="2" fontId="32" fillId="15" borderId="23" applyProtection="0">
      <alignment horizontal="center"/>
    </xf>
    <xf numFmtId="0" fontId="25" fillId="0" borderId="0"/>
    <xf numFmtId="0" fontId="37" fillId="0" borderId="0"/>
    <xf numFmtId="0" fontId="12" fillId="0" borderId="0"/>
    <xf numFmtId="9" fontId="25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34" fillId="0" borderId="0"/>
    <xf numFmtId="176" fontId="40" fillId="0" borderId="0"/>
    <xf numFmtId="0" fontId="34" fillId="0" borderId="0"/>
    <xf numFmtId="0" fontId="33" fillId="0" borderId="0"/>
    <xf numFmtId="0" fontId="29" fillId="0" borderId="0"/>
    <xf numFmtId="0" fontId="33" fillId="0" borderId="0"/>
    <xf numFmtId="0" fontId="33" fillId="0" borderId="0"/>
    <xf numFmtId="0" fontId="29" fillId="0" borderId="0"/>
    <xf numFmtId="0" fontId="33" fillId="0" borderId="0"/>
    <xf numFmtId="0" fontId="34" fillId="0" borderId="0"/>
    <xf numFmtId="0" fontId="33" fillId="0" borderId="0"/>
    <xf numFmtId="0" fontId="29" fillId="0" borderId="0"/>
    <xf numFmtId="0" fontId="19" fillId="0" borderId="0"/>
    <xf numFmtId="0" fontId="3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2" fillId="17" borderId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3" borderId="0" applyNumberFormat="0" applyBorder="0" applyAlignment="0" applyProtection="0"/>
    <xf numFmtId="0" fontId="53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53" fillId="21" borderId="0" applyNumberFormat="0" applyBorder="0" applyAlignment="0" applyProtection="0"/>
    <xf numFmtId="0" fontId="53" fillId="24" borderId="0" applyNumberFormat="0" applyBorder="0" applyAlignment="0" applyProtection="0"/>
    <xf numFmtId="0" fontId="53" fillId="27" borderId="0" applyNumberFormat="0" applyBorder="0" applyAlignment="0" applyProtection="0"/>
    <xf numFmtId="0" fontId="54" fillId="28" borderId="0" applyNumberFormat="0" applyBorder="0" applyAlignment="0" applyProtection="0"/>
    <xf numFmtId="0" fontId="54" fillId="25" borderId="0" applyNumberFormat="0" applyBorder="0" applyAlignment="0" applyProtection="0"/>
    <xf numFmtId="0" fontId="54" fillId="26" borderId="0" applyNumberFormat="0" applyBorder="0" applyAlignment="0" applyProtection="0"/>
    <xf numFmtId="0" fontId="54" fillId="29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4" fillId="32" borderId="0" applyNumberFormat="0" applyBorder="0" applyAlignment="0" applyProtection="0"/>
    <xf numFmtId="0" fontId="55" fillId="33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4" borderId="0" applyNumberFormat="0" applyBorder="0" applyAlignment="0" applyProtection="0"/>
    <xf numFmtId="0" fontId="55" fillId="35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5" fillId="36" borderId="0" applyNumberFormat="0" applyBorder="0" applyAlignment="0" applyProtection="0"/>
    <xf numFmtId="0" fontId="56" fillId="37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9" borderId="0" applyNumberFormat="0" applyBorder="0" applyAlignment="0" applyProtection="0"/>
    <xf numFmtId="0" fontId="54" fillId="40" borderId="0" applyNumberFormat="0" applyBorder="0" applyAlignment="0" applyProtection="0"/>
    <xf numFmtId="0" fontId="55" fillId="41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3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5" fillId="44" borderId="0" applyNumberFormat="0" applyBorder="0" applyAlignment="0" applyProtection="0"/>
    <xf numFmtId="0" fontId="56" fillId="45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3" borderId="0" applyNumberFormat="0" applyBorder="0" applyAlignment="0" applyProtection="0"/>
    <xf numFmtId="0" fontId="56" fillId="46" borderId="0" applyNumberFormat="0" applyBorder="0" applyAlignment="0" applyProtection="0"/>
    <xf numFmtId="0" fontId="54" fillId="47" borderId="0" applyNumberFormat="0" applyBorder="0" applyAlignment="0" applyProtection="0"/>
    <xf numFmtId="0" fontId="55" fillId="48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9" borderId="0" applyNumberFormat="0" applyBorder="0" applyAlignment="0" applyProtection="0"/>
    <xf numFmtId="0" fontId="55" fillId="44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6" fillId="36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1" borderId="0" applyNumberFormat="0" applyBorder="0" applyAlignment="0" applyProtection="0"/>
    <xf numFmtId="0" fontId="56" fillId="52" borderId="0" applyNumberFormat="0" applyBorder="0" applyAlignment="0" applyProtection="0"/>
    <xf numFmtId="0" fontId="54" fillId="29" borderId="0" applyNumberFormat="0" applyBorder="0" applyAlignment="0" applyProtection="0"/>
    <xf numFmtId="0" fontId="55" fillId="44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42" borderId="0" applyNumberFormat="0" applyBorder="0" applyAlignment="0" applyProtection="0"/>
    <xf numFmtId="0" fontId="55" fillId="36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5" fillId="45" borderId="0" applyNumberFormat="0" applyBorder="0" applyAlignment="0" applyProtection="0"/>
    <xf numFmtId="0" fontId="56" fillId="36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44" borderId="0" applyNumberFormat="0" applyBorder="0" applyAlignment="0" applyProtection="0"/>
    <xf numFmtId="0" fontId="56" fillId="53" borderId="0" applyNumberFormat="0" applyBorder="0" applyAlignment="0" applyProtection="0"/>
    <xf numFmtId="0" fontId="54" fillId="30" borderId="0" applyNumberFormat="0" applyBorder="0" applyAlignment="0" applyProtection="0"/>
    <xf numFmtId="0" fontId="55" fillId="33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48" borderId="0" applyNumberFormat="0" applyBorder="0" applyAlignment="0" applyProtection="0"/>
    <xf numFmtId="0" fontId="55" fillId="35" borderId="0" applyNumberFormat="0" applyBorder="0" applyAlignment="0" applyProtection="0"/>
    <xf numFmtId="0" fontId="56" fillId="35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6" fillId="38" borderId="0" applyNumberFormat="0" applyBorder="0" applyAlignment="0" applyProtection="0"/>
    <xf numFmtId="0" fontId="54" fillId="54" borderId="0" applyNumberFormat="0" applyBorder="0" applyAlignment="0" applyProtection="0"/>
    <xf numFmtId="0" fontId="55" fillId="55" borderId="0" applyNumberFormat="0" applyBorder="0" applyAlignment="0" applyProtection="0"/>
    <xf numFmtId="0" fontId="55" fillId="43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5" fillId="56" borderId="0" applyNumberFormat="0" applyBorder="0" applyAlignment="0" applyProtection="0"/>
    <xf numFmtId="0" fontId="56" fillId="56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7" borderId="0" applyNumberFormat="0" applyBorder="0" applyAlignment="0" applyProtection="0"/>
    <xf numFmtId="0" fontId="56" fillId="58" borderId="0" applyNumberFormat="0" applyBorder="0" applyAlignment="0" applyProtection="0"/>
    <xf numFmtId="0" fontId="25" fillId="0" borderId="0"/>
    <xf numFmtId="49" fontId="52" fillId="20" borderId="11">
      <alignment horizontal="left" vertical="top"/>
      <protection locked="0"/>
    </xf>
    <xf numFmtId="49" fontId="52" fillId="20" borderId="11">
      <alignment horizontal="left" vertical="top"/>
      <protection locked="0"/>
    </xf>
    <xf numFmtId="49" fontId="52" fillId="0" borderId="11">
      <alignment horizontal="left" vertical="top"/>
      <protection locked="0"/>
    </xf>
    <xf numFmtId="49" fontId="52" fillId="0" borderId="11">
      <alignment horizontal="left" vertical="top"/>
      <protection locked="0"/>
    </xf>
    <xf numFmtId="49" fontId="52" fillId="59" borderId="11">
      <alignment horizontal="left" vertical="top"/>
      <protection locked="0"/>
    </xf>
    <xf numFmtId="49" fontId="52" fillId="59" borderId="11">
      <alignment horizontal="left" vertical="top"/>
      <protection locked="0"/>
    </xf>
    <xf numFmtId="0" fontId="52" fillId="0" borderId="0">
      <alignment horizontal="left" vertical="top" wrapText="1"/>
    </xf>
    <xf numFmtId="0" fontId="57" fillId="0" borderId="25">
      <alignment horizontal="left" vertical="top" wrapText="1"/>
    </xf>
    <xf numFmtId="49" fontId="25" fillId="0" borderId="0">
      <alignment horizontal="left" vertical="top" wrapText="1"/>
      <protection locked="0"/>
    </xf>
    <xf numFmtId="0" fontId="58" fillId="0" borderId="0">
      <alignment horizontal="left" vertical="top" wrapText="1"/>
    </xf>
    <xf numFmtId="49" fontId="25" fillId="0" borderId="11">
      <alignment horizontal="center" vertical="top" wrapText="1"/>
      <protection locked="0"/>
    </xf>
    <xf numFmtId="49" fontId="25" fillId="0" borderId="11">
      <alignment horizontal="center" vertical="top" wrapText="1"/>
      <protection locked="0"/>
    </xf>
    <xf numFmtId="49" fontId="52" fillId="0" borderId="0">
      <alignment horizontal="right" vertical="top"/>
      <protection locked="0"/>
    </xf>
    <xf numFmtId="49" fontId="52" fillId="20" borderId="11">
      <alignment horizontal="right" vertical="top"/>
      <protection locked="0"/>
    </xf>
    <xf numFmtId="49" fontId="52" fillId="20" borderId="11">
      <alignment horizontal="right" vertical="top"/>
      <protection locked="0"/>
    </xf>
    <xf numFmtId="0" fontId="52" fillId="20" borderId="11">
      <alignment horizontal="right" vertical="top"/>
      <protection locked="0"/>
    </xf>
    <xf numFmtId="0" fontId="52" fillId="20" borderId="11">
      <alignment horizontal="right" vertical="top"/>
      <protection locked="0"/>
    </xf>
    <xf numFmtId="49" fontId="52" fillId="0" borderId="11">
      <alignment horizontal="right" vertical="top"/>
      <protection locked="0"/>
    </xf>
    <xf numFmtId="49" fontId="52" fillId="0" borderId="11">
      <alignment horizontal="right" vertical="top"/>
      <protection locked="0"/>
    </xf>
    <xf numFmtId="0" fontId="52" fillId="0" borderId="11">
      <alignment horizontal="right" vertical="top"/>
      <protection locked="0"/>
    </xf>
    <xf numFmtId="0" fontId="52" fillId="0" borderId="11">
      <alignment horizontal="right" vertical="top"/>
      <protection locked="0"/>
    </xf>
    <xf numFmtId="49" fontId="52" fillId="59" borderId="11">
      <alignment horizontal="right" vertical="top"/>
      <protection locked="0"/>
    </xf>
    <xf numFmtId="49" fontId="52" fillId="59" borderId="11">
      <alignment horizontal="right" vertical="top"/>
      <protection locked="0"/>
    </xf>
    <xf numFmtId="0" fontId="52" fillId="59" borderId="11">
      <alignment horizontal="right" vertical="top"/>
      <protection locked="0"/>
    </xf>
    <xf numFmtId="0" fontId="52" fillId="59" borderId="11">
      <alignment horizontal="right" vertical="top"/>
      <protection locked="0"/>
    </xf>
    <xf numFmtId="49" fontId="25" fillId="0" borderId="0">
      <alignment horizontal="right" vertical="top" wrapText="1"/>
      <protection locked="0"/>
    </xf>
    <xf numFmtId="0" fontId="58" fillId="0" borderId="0">
      <alignment horizontal="right" vertical="top" wrapText="1"/>
    </xf>
    <xf numFmtId="49" fontId="25" fillId="0" borderId="0">
      <alignment horizontal="center" vertical="top" wrapText="1"/>
      <protection locked="0"/>
    </xf>
    <xf numFmtId="0" fontId="57" fillId="0" borderId="25">
      <alignment horizontal="center" vertical="top" wrapText="1"/>
    </xf>
    <xf numFmtId="49" fontId="52" fillId="0" borderId="11">
      <alignment horizontal="center" vertical="top" wrapText="1"/>
      <protection locked="0"/>
    </xf>
    <xf numFmtId="49" fontId="52" fillId="0" borderId="11">
      <alignment horizontal="center" vertical="top" wrapText="1"/>
      <protection locked="0"/>
    </xf>
    <xf numFmtId="0" fontId="52" fillId="0" borderId="11">
      <alignment horizontal="center" vertical="top" wrapText="1"/>
      <protection locked="0"/>
    </xf>
    <xf numFmtId="0" fontId="52" fillId="0" borderId="11">
      <alignment horizontal="center" vertical="top" wrapText="1"/>
      <protection locked="0"/>
    </xf>
    <xf numFmtId="0" fontId="59" fillId="19" borderId="0" applyNumberFormat="0" applyBorder="0" applyAlignment="0" applyProtection="0"/>
    <xf numFmtId="178" fontId="60" fillId="0" borderId="0" applyFill="0" applyBorder="0" applyAlignment="0"/>
    <xf numFmtId="179" fontId="60" fillId="0" borderId="0" applyFill="0" applyBorder="0" applyAlignment="0"/>
    <xf numFmtId="180" fontId="60" fillId="0" borderId="0" applyFill="0" applyBorder="0" applyAlignment="0"/>
    <xf numFmtId="181" fontId="60" fillId="0" borderId="0" applyFill="0" applyBorder="0" applyAlignment="0"/>
    <xf numFmtId="182" fontId="60" fillId="0" borderId="0" applyFill="0" applyBorder="0" applyAlignment="0"/>
    <xf numFmtId="178" fontId="60" fillId="0" borderId="0" applyFill="0" applyBorder="0" applyAlignment="0"/>
    <xf numFmtId="183" fontId="60" fillId="0" borderId="0" applyFill="0" applyBorder="0" applyAlignment="0"/>
    <xf numFmtId="179" fontId="60" fillId="0" borderId="0" applyFill="0" applyBorder="0" applyAlignment="0"/>
    <xf numFmtId="0" fontId="61" fillId="60" borderId="22" applyNumberFormat="0" applyAlignment="0" applyProtection="0"/>
    <xf numFmtId="0" fontId="62" fillId="61" borderId="26" applyNumberFormat="0" applyAlignment="0" applyProtection="0"/>
    <xf numFmtId="178" fontId="6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25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25" fillId="0" borderId="0"/>
    <xf numFmtId="0" fontId="25" fillId="0" borderId="0"/>
    <xf numFmtId="14" fontId="60" fillId="0" borderId="0" applyFill="0" applyBorder="0" applyAlignment="0"/>
    <xf numFmtId="0" fontId="64" fillId="0" borderId="0" applyNumberFormat="0" applyFill="0" applyBorder="0" applyAlignment="0" applyProtection="0"/>
    <xf numFmtId="184" fontId="19" fillId="0" borderId="0" applyFont="0" applyFill="0" applyBorder="0" applyAlignment="0" applyProtection="0"/>
    <xf numFmtId="185" fontId="19" fillId="0" borderId="0" applyFont="0" applyFill="0" applyBorder="0" applyAlignment="0" applyProtection="0"/>
    <xf numFmtId="0" fontId="65" fillId="62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4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6" borderId="0" applyNumberFormat="0" applyBorder="0" applyAlignment="0" applyProtection="0"/>
    <xf numFmtId="178" fontId="66" fillId="0" borderId="0" applyFill="0" applyBorder="0" applyAlignment="0"/>
    <xf numFmtId="179" fontId="66" fillId="0" borderId="0" applyFill="0" applyBorder="0" applyAlignment="0"/>
    <xf numFmtId="178" fontId="66" fillId="0" borderId="0" applyFill="0" applyBorder="0" applyAlignment="0"/>
    <xf numFmtId="183" fontId="66" fillId="0" borderId="0" applyFill="0" applyBorder="0" applyAlignment="0"/>
    <xf numFmtId="179" fontId="66" fillId="0" borderId="0" applyFill="0" applyBorder="0" applyAlignment="0"/>
    <xf numFmtId="0" fontId="67" fillId="0" borderId="0" applyNumberFormat="0" applyFill="0" applyBorder="0" applyAlignment="0" applyProtection="0"/>
    <xf numFmtId="0" fontId="68" fillId="2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55" fillId="50" borderId="0" applyNumberFormat="0" applyBorder="0" applyAlignment="0" applyProtection="0"/>
    <xf numFmtId="0" fontId="69" fillId="0" borderId="7" applyNumberFormat="0" applyAlignment="0" applyProtection="0">
      <alignment horizontal="left" vertical="center"/>
    </xf>
    <xf numFmtId="0" fontId="69" fillId="0" borderId="12">
      <alignment horizontal="left" vertical="center"/>
    </xf>
    <xf numFmtId="0" fontId="70" fillId="0" borderId="27" applyNumberFormat="0" applyFill="0" applyAlignment="0" applyProtection="0"/>
    <xf numFmtId="0" fontId="71" fillId="0" borderId="28" applyNumberFormat="0" applyFill="0" applyAlignment="0" applyProtection="0"/>
    <xf numFmtId="0" fontId="72" fillId="0" borderId="29" applyNumberFormat="0" applyFill="0" applyAlignment="0" applyProtection="0"/>
    <xf numFmtId="0" fontId="72" fillId="0" borderId="0" applyNumberFormat="0" applyFill="0" applyBorder="0" applyAlignment="0" applyProtection="0"/>
    <xf numFmtId="0" fontId="73" fillId="23" borderId="22" applyNumberFormat="0" applyAlignment="0" applyProtection="0"/>
    <xf numFmtId="178" fontId="74" fillId="0" borderId="0" applyFill="0" applyBorder="0" applyAlignment="0"/>
    <xf numFmtId="179" fontId="74" fillId="0" borderId="0" applyFill="0" applyBorder="0" applyAlignment="0"/>
    <xf numFmtId="178" fontId="74" fillId="0" borderId="0" applyFill="0" applyBorder="0" applyAlignment="0"/>
    <xf numFmtId="183" fontId="74" fillId="0" borderId="0" applyFill="0" applyBorder="0" applyAlignment="0"/>
    <xf numFmtId="179" fontId="74" fillId="0" borderId="0" applyFill="0" applyBorder="0" applyAlignment="0"/>
    <xf numFmtId="0" fontId="75" fillId="0" borderId="30" applyNumberFormat="0" applyFill="0" applyAlignment="0" applyProtection="0"/>
    <xf numFmtId="0" fontId="25" fillId="0" borderId="0"/>
    <xf numFmtId="0" fontId="76" fillId="67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77" fillId="56" borderId="0" applyNumberFormat="0" applyBorder="0" applyAlignment="0" applyProtection="0"/>
    <xf numFmtId="0" fontId="52" fillId="0" borderId="31"/>
    <xf numFmtId="0" fontId="53" fillId="0" borderId="0"/>
    <xf numFmtId="0" fontId="20" fillId="68" borderId="0"/>
    <xf numFmtId="0" fontId="20" fillId="68" borderId="0"/>
    <xf numFmtId="0" fontId="25" fillId="0" borderId="0"/>
    <xf numFmtId="0" fontId="25" fillId="69" borderId="32" applyNumberFormat="0" applyFont="0" applyAlignment="0" applyProtection="0"/>
    <xf numFmtId="0" fontId="20" fillId="55" borderId="33" applyNumberFormat="0" applyFont="0" applyAlignment="0" applyProtection="0"/>
    <xf numFmtId="0" fontId="20" fillId="55" borderId="33" applyNumberFormat="0" applyFont="0" applyAlignment="0" applyProtection="0"/>
    <xf numFmtId="0" fontId="20" fillId="55" borderId="33" applyNumberFormat="0" applyFont="0" applyAlignment="0" applyProtection="0"/>
    <xf numFmtId="0" fontId="20" fillId="55" borderId="33" applyNumberFormat="0" applyFont="0" applyAlignment="0" applyProtection="0"/>
    <xf numFmtId="0" fontId="78" fillId="60" borderId="34" applyNumberFormat="0" applyAlignment="0" applyProtection="0"/>
    <xf numFmtId="182" fontId="63" fillId="0" borderId="0" applyFont="0" applyFill="0" applyBorder="0" applyAlignment="0" applyProtection="0"/>
    <xf numFmtId="186" fontId="6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5" fillId="0" borderId="0" applyFont="0" applyFill="0" applyBorder="0" applyAlignment="0" applyProtection="0"/>
    <xf numFmtId="178" fontId="79" fillId="0" borderId="0" applyFill="0" applyBorder="0" applyAlignment="0"/>
    <xf numFmtId="179" fontId="79" fillId="0" borderId="0" applyFill="0" applyBorder="0" applyAlignment="0"/>
    <xf numFmtId="178" fontId="79" fillId="0" borderId="0" applyFill="0" applyBorder="0" applyAlignment="0"/>
    <xf numFmtId="183" fontId="79" fillId="0" borderId="0" applyFill="0" applyBorder="0" applyAlignment="0"/>
    <xf numFmtId="179" fontId="79" fillId="0" borderId="0" applyFill="0" applyBorder="0" applyAlignment="0"/>
    <xf numFmtId="4" fontId="60" fillId="70" borderId="34" applyNumberFormat="0" applyProtection="0">
      <alignment vertical="center"/>
    </xf>
    <xf numFmtId="4" fontId="80" fillId="67" borderId="33" applyNumberFormat="0" applyProtection="0">
      <alignment vertical="center"/>
    </xf>
    <xf numFmtId="4" fontId="80" fillId="67" borderId="33" applyNumberFormat="0" applyProtection="0">
      <alignment vertical="center"/>
    </xf>
    <xf numFmtId="4" fontId="80" fillId="67" borderId="33" applyNumberFormat="0" applyProtection="0">
      <alignment vertical="center"/>
    </xf>
    <xf numFmtId="4" fontId="80" fillId="67" borderId="33" applyNumberFormat="0" applyProtection="0">
      <alignment vertical="center"/>
    </xf>
    <xf numFmtId="4" fontId="80" fillId="67" borderId="33" applyNumberFormat="0" applyProtection="0">
      <alignment vertical="center"/>
    </xf>
    <xf numFmtId="4" fontId="81" fillId="70" borderId="34" applyNumberFormat="0" applyProtection="0">
      <alignment vertical="center"/>
    </xf>
    <xf numFmtId="4" fontId="52" fillId="70" borderId="33" applyNumberFormat="0" applyProtection="0">
      <alignment vertical="center"/>
    </xf>
    <xf numFmtId="4" fontId="52" fillId="70" borderId="33" applyNumberFormat="0" applyProtection="0">
      <alignment vertical="center"/>
    </xf>
    <xf numFmtId="4" fontId="52" fillId="70" borderId="33" applyNumberFormat="0" applyProtection="0">
      <alignment vertical="center"/>
    </xf>
    <xf numFmtId="4" fontId="52" fillId="70" borderId="33" applyNumberFormat="0" applyProtection="0">
      <alignment vertical="center"/>
    </xf>
    <xf numFmtId="4" fontId="52" fillId="70" borderId="33" applyNumberFormat="0" applyProtection="0">
      <alignment vertical="center"/>
    </xf>
    <xf numFmtId="4" fontId="60" fillId="70" borderId="34" applyNumberFormat="0" applyProtection="0">
      <alignment horizontal="left" vertical="center" indent="1"/>
    </xf>
    <xf numFmtId="4" fontId="80" fillId="70" borderId="33" applyNumberFormat="0" applyProtection="0">
      <alignment horizontal="left" vertical="center" indent="1"/>
    </xf>
    <xf numFmtId="4" fontId="80" fillId="70" borderId="33" applyNumberFormat="0" applyProtection="0">
      <alignment horizontal="left" vertical="center" indent="1"/>
    </xf>
    <xf numFmtId="4" fontId="80" fillId="70" borderId="33" applyNumberFormat="0" applyProtection="0">
      <alignment horizontal="left" vertical="center" indent="1"/>
    </xf>
    <xf numFmtId="4" fontId="80" fillId="70" borderId="33" applyNumberFormat="0" applyProtection="0">
      <alignment horizontal="left" vertical="center" indent="1"/>
    </xf>
    <xf numFmtId="4" fontId="80" fillId="70" borderId="33" applyNumberFormat="0" applyProtection="0">
      <alignment horizontal="left" vertical="center" indent="1"/>
    </xf>
    <xf numFmtId="4" fontId="60" fillId="70" borderId="34" applyNumberFormat="0" applyProtection="0">
      <alignment horizontal="left" vertical="center" indent="1"/>
    </xf>
    <xf numFmtId="0" fontId="52" fillId="67" borderId="35" applyNumberFormat="0" applyProtection="0">
      <alignment horizontal="left" vertical="top" indent="1"/>
    </xf>
    <xf numFmtId="0" fontId="52" fillId="67" borderId="35" applyNumberFormat="0" applyProtection="0">
      <alignment horizontal="left" vertical="top" indent="1"/>
    </xf>
    <xf numFmtId="0" fontId="52" fillId="67" borderId="35" applyNumberFormat="0" applyProtection="0">
      <alignment horizontal="left" vertical="top" indent="1"/>
    </xf>
    <xf numFmtId="0" fontId="52" fillId="67" borderId="35" applyNumberFormat="0" applyProtection="0">
      <alignment horizontal="left" vertical="top" indent="1"/>
    </xf>
    <xf numFmtId="0" fontId="52" fillId="67" borderId="35" applyNumberFormat="0" applyProtection="0">
      <alignment horizontal="left" vertical="top" indent="1"/>
    </xf>
    <xf numFmtId="0" fontId="82" fillId="12" borderId="36" applyNumberFormat="0" applyProtection="0">
      <alignment horizontal="center" vertical="center" wrapTex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60" fillId="71" borderId="34" applyNumberFormat="0" applyProtection="0">
      <alignment horizontal="right" vertical="center"/>
    </xf>
    <xf numFmtId="4" fontId="80" fillId="19" borderId="33" applyNumberFormat="0" applyProtection="0">
      <alignment horizontal="right" vertical="center"/>
    </xf>
    <xf numFmtId="4" fontId="80" fillId="19" borderId="33" applyNumberFormat="0" applyProtection="0">
      <alignment horizontal="right" vertical="center"/>
    </xf>
    <xf numFmtId="4" fontId="80" fillId="19" borderId="33" applyNumberFormat="0" applyProtection="0">
      <alignment horizontal="right" vertical="center"/>
    </xf>
    <xf numFmtId="4" fontId="80" fillId="19" borderId="33" applyNumberFormat="0" applyProtection="0">
      <alignment horizontal="right" vertical="center"/>
    </xf>
    <xf numFmtId="4" fontId="80" fillId="19" borderId="33" applyNumberFormat="0" applyProtection="0">
      <alignment horizontal="right" vertical="center"/>
    </xf>
    <xf numFmtId="4" fontId="60" fillId="72" borderId="34" applyNumberFormat="0" applyProtection="0">
      <alignment horizontal="right" vertical="center"/>
    </xf>
    <xf numFmtId="4" fontId="80" fillId="73" borderId="33" applyNumberFormat="0" applyProtection="0">
      <alignment horizontal="right" vertical="center"/>
    </xf>
    <xf numFmtId="4" fontId="80" fillId="73" borderId="33" applyNumberFormat="0" applyProtection="0">
      <alignment horizontal="right" vertical="center"/>
    </xf>
    <xf numFmtId="4" fontId="80" fillId="73" borderId="33" applyNumberFormat="0" applyProtection="0">
      <alignment horizontal="right" vertical="center"/>
    </xf>
    <xf numFmtId="4" fontId="80" fillId="73" borderId="33" applyNumberFormat="0" applyProtection="0">
      <alignment horizontal="right" vertical="center"/>
    </xf>
    <xf numFmtId="4" fontId="80" fillId="73" borderId="33" applyNumberFormat="0" applyProtection="0">
      <alignment horizontal="right" vertical="center"/>
    </xf>
    <xf numFmtId="4" fontId="60" fillId="74" borderId="34" applyNumberFormat="0" applyProtection="0">
      <alignment horizontal="right" vertical="center"/>
    </xf>
    <xf numFmtId="4" fontId="80" fillId="40" borderId="25" applyNumberFormat="0" applyProtection="0">
      <alignment horizontal="right" vertical="center"/>
    </xf>
    <xf numFmtId="4" fontId="80" fillId="40" borderId="25" applyNumberFormat="0" applyProtection="0">
      <alignment horizontal="right" vertical="center"/>
    </xf>
    <xf numFmtId="4" fontId="80" fillId="40" borderId="25" applyNumberFormat="0" applyProtection="0">
      <alignment horizontal="right" vertical="center"/>
    </xf>
    <xf numFmtId="4" fontId="80" fillId="40" borderId="25" applyNumberFormat="0" applyProtection="0">
      <alignment horizontal="right" vertical="center"/>
    </xf>
    <xf numFmtId="4" fontId="80" fillId="40" borderId="25" applyNumberFormat="0" applyProtection="0">
      <alignment horizontal="right" vertical="center"/>
    </xf>
    <xf numFmtId="4" fontId="60" fillId="75" borderId="34" applyNumberFormat="0" applyProtection="0">
      <alignment horizontal="right" vertical="center"/>
    </xf>
    <xf numFmtId="4" fontId="80" fillId="27" borderId="33" applyNumberFormat="0" applyProtection="0">
      <alignment horizontal="right" vertical="center"/>
    </xf>
    <xf numFmtId="4" fontId="80" fillId="27" borderId="33" applyNumberFormat="0" applyProtection="0">
      <alignment horizontal="right" vertical="center"/>
    </xf>
    <xf numFmtId="4" fontId="80" fillId="27" borderId="33" applyNumberFormat="0" applyProtection="0">
      <alignment horizontal="right" vertical="center"/>
    </xf>
    <xf numFmtId="4" fontId="80" fillId="27" borderId="33" applyNumberFormat="0" applyProtection="0">
      <alignment horizontal="right" vertical="center"/>
    </xf>
    <xf numFmtId="4" fontId="80" fillId="27" borderId="33" applyNumberFormat="0" applyProtection="0">
      <alignment horizontal="right" vertical="center"/>
    </xf>
    <xf numFmtId="4" fontId="60" fillId="76" borderId="34" applyNumberFormat="0" applyProtection="0">
      <alignment horizontal="right" vertical="center"/>
    </xf>
    <xf numFmtId="4" fontId="80" fillId="31" borderId="33" applyNumberFormat="0" applyProtection="0">
      <alignment horizontal="right" vertical="center"/>
    </xf>
    <xf numFmtId="4" fontId="80" fillId="31" borderId="33" applyNumberFormat="0" applyProtection="0">
      <alignment horizontal="right" vertical="center"/>
    </xf>
    <xf numFmtId="4" fontId="80" fillId="31" borderId="33" applyNumberFormat="0" applyProtection="0">
      <alignment horizontal="right" vertical="center"/>
    </xf>
    <xf numFmtId="4" fontId="80" fillId="31" borderId="33" applyNumberFormat="0" applyProtection="0">
      <alignment horizontal="right" vertical="center"/>
    </xf>
    <xf numFmtId="4" fontId="80" fillId="31" borderId="33" applyNumberFormat="0" applyProtection="0">
      <alignment horizontal="right" vertical="center"/>
    </xf>
    <xf numFmtId="4" fontId="60" fillId="77" borderId="34" applyNumberFormat="0" applyProtection="0">
      <alignment horizontal="right" vertical="center"/>
    </xf>
    <xf numFmtId="4" fontId="80" fillId="54" borderId="33" applyNumberFormat="0" applyProtection="0">
      <alignment horizontal="right" vertical="center"/>
    </xf>
    <xf numFmtId="4" fontId="80" fillId="54" borderId="33" applyNumberFormat="0" applyProtection="0">
      <alignment horizontal="right" vertical="center"/>
    </xf>
    <xf numFmtId="4" fontId="80" fillId="54" borderId="33" applyNumberFormat="0" applyProtection="0">
      <alignment horizontal="right" vertical="center"/>
    </xf>
    <xf numFmtId="4" fontId="80" fillId="54" borderId="33" applyNumberFormat="0" applyProtection="0">
      <alignment horizontal="right" vertical="center"/>
    </xf>
    <xf numFmtId="4" fontId="80" fillId="54" borderId="33" applyNumberFormat="0" applyProtection="0">
      <alignment horizontal="right" vertical="center"/>
    </xf>
    <xf numFmtId="4" fontId="60" fillId="78" borderId="34" applyNumberFormat="0" applyProtection="0">
      <alignment horizontal="right" vertical="center"/>
    </xf>
    <xf numFmtId="4" fontId="80" fillId="47" borderId="33" applyNumberFormat="0" applyProtection="0">
      <alignment horizontal="right" vertical="center"/>
    </xf>
    <xf numFmtId="4" fontId="80" fillId="47" borderId="33" applyNumberFormat="0" applyProtection="0">
      <alignment horizontal="right" vertical="center"/>
    </xf>
    <xf numFmtId="4" fontId="80" fillId="47" borderId="33" applyNumberFormat="0" applyProtection="0">
      <alignment horizontal="right" vertical="center"/>
    </xf>
    <xf numFmtId="4" fontId="80" fillId="47" borderId="33" applyNumberFormat="0" applyProtection="0">
      <alignment horizontal="right" vertical="center"/>
    </xf>
    <xf numFmtId="4" fontId="80" fillId="47" borderId="33" applyNumberFormat="0" applyProtection="0">
      <alignment horizontal="right" vertical="center"/>
    </xf>
    <xf numFmtId="4" fontId="60" fillId="79" borderId="34" applyNumberFormat="0" applyProtection="0">
      <alignment horizontal="right" vertical="center"/>
    </xf>
    <xf numFmtId="4" fontId="80" fillId="80" borderId="33" applyNumberFormat="0" applyProtection="0">
      <alignment horizontal="right" vertical="center"/>
    </xf>
    <xf numFmtId="4" fontId="80" fillId="80" borderId="33" applyNumberFormat="0" applyProtection="0">
      <alignment horizontal="right" vertical="center"/>
    </xf>
    <xf numFmtId="4" fontId="80" fillId="80" borderId="33" applyNumberFormat="0" applyProtection="0">
      <alignment horizontal="right" vertical="center"/>
    </xf>
    <xf numFmtId="4" fontId="80" fillId="80" borderId="33" applyNumberFormat="0" applyProtection="0">
      <alignment horizontal="right" vertical="center"/>
    </xf>
    <xf numFmtId="4" fontId="80" fillId="80" borderId="33" applyNumberFormat="0" applyProtection="0">
      <alignment horizontal="right" vertical="center"/>
    </xf>
    <xf numFmtId="4" fontId="60" fillId="81" borderId="34" applyNumberFormat="0" applyProtection="0">
      <alignment horizontal="right" vertical="center"/>
    </xf>
    <xf numFmtId="4" fontId="80" fillId="26" borderId="33" applyNumberFormat="0" applyProtection="0">
      <alignment horizontal="right" vertical="center"/>
    </xf>
    <xf numFmtId="4" fontId="80" fillId="26" borderId="33" applyNumberFormat="0" applyProtection="0">
      <alignment horizontal="right" vertical="center"/>
    </xf>
    <xf numFmtId="4" fontId="80" fillId="26" borderId="33" applyNumberFormat="0" applyProtection="0">
      <alignment horizontal="right" vertical="center"/>
    </xf>
    <xf numFmtId="4" fontId="80" fillId="26" borderId="33" applyNumberFormat="0" applyProtection="0">
      <alignment horizontal="right" vertical="center"/>
    </xf>
    <xf numFmtId="4" fontId="80" fillId="26" borderId="33" applyNumberFormat="0" applyProtection="0">
      <alignment horizontal="right" vertical="center"/>
    </xf>
    <xf numFmtId="4" fontId="83" fillId="82" borderId="34" applyNumberFormat="0" applyProtection="0">
      <alignment horizontal="left" vertical="center" indent="1"/>
    </xf>
    <xf numFmtId="4" fontId="80" fillId="83" borderId="25" applyNumberFormat="0" applyProtection="0">
      <alignment horizontal="left" vertical="center" indent="1"/>
    </xf>
    <xf numFmtId="4" fontId="80" fillId="83" borderId="25" applyNumberFormat="0" applyProtection="0">
      <alignment horizontal="left" vertical="center" indent="1"/>
    </xf>
    <xf numFmtId="4" fontId="80" fillId="83" borderId="25" applyNumberFormat="0" applyProtection="0">
      <alignment horizontal="left" vertical="center" indent="1"/>
    </xf>
    <xf numFmtId="4" fontId="80" fillId="83" borderId="25" applyNumberFormat="0" applyProtection="0">
      <alignment horizontal="left" vertical="center" indent="1"/>
    </xf>
    <xf numFmtId="4" fontId="80" fillId="83" borderId="25" applyNumberFormat="0" applyProtection="0">
      <alignment horizontal="left" vertical="center" indent="1"/>
    </xf>
    <xf numFmtId="4" fontId="60" fillId="84" borderId="37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4" fontId="84" fillId="86" borderId="0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4" fontId="63" fillId="85" borderId="25" applyNumberFormat="0" applyProtection="0">
      <alignment horizontal="left" vertical="center" indent="1"/>
    </xf>
    <xf numFmtId="0" fontId="19" fillId="12" borderId="36" applyNumberFormat="0" applyProtection="0">
      <alignment horizontal="left" vertical="center" indent="1"/>
    </xf>
    <xf numFmtId="4" fontId="80" fillId="87" borderId="33" applyNumberFormat="0" applyProtection="0">
      <alignment horizontal="right" vertical="center"/>
    </xf>
    <xf numFmtId="4" fontId="80" fillId="87" borderId="33" applyNumberFormat="0" applyProtection="0">
      <alignment horizontal="right" vertical="center"/>
    </xf>
    <xf numFmtId="4" fontId="80" fillId="87" borderId="33" applyNumberFormat="0" applyProtection="0">
      <alignment horizontal="right" vertical="center"/>
    </xf>
    <xf numFmtId="4" fontId="80" fillId="87" borderId="33" applyNumberFormat="0" applyProtection="0">
      <alignment horizontal="right" vertical="center"/>
    </xf>
    <xf numFmtId="4" fontId="80" fillId="87" borderId="33" applyNumberFormat="0" applyProtection="0">
      <alignment horizontal="right" vertical="center"/>
    </xf>
    <xf numFmtId="4" fontId="85" fillId="84" borderId="36" applyNumberFormat="0" applyProtection="0">
      <alignment horizontal="left" vertical="center" wrapText="1" indent="1"/>
    </xf>
    <xf numFmtId="4" fontId="80" fillId="88" borderId="25" applyNumberFormat="0" applyProtection="0">
      <alignment horizontal="left" vertical="center" indent="1"/>
    </xf>
    <xf numFmtId="4" fontId="80" fillId="88" borderId="25" applyNumberFormat="0" applyProtection="0">
      <alignment horizontal="left" vertical="center" indent="1"/>
    </xf>
    <xf numFmtId="4" fontId="80" fillId="88" borderId="25" applyNumberFormat="0" applyProtection="0">
      <alignment horizontal="left" vertical="center" indent="1"/>
    </xf>
    <xf numFmtId="4" fontId="80" fillId="88" borderId="25" applyNumberFormat="0" applyProtection="0">
      <alignment horizontal="left" vertical="center" indent="1"/>
    </xf>
    <xf numFmtId="4" fontId="80" fillId="88" borderId="25" applyNumberFormat="0" applyProtection="0">
      <alignment horizontal="left" vertical="center" indent="1"/>
    </xf>
    <xf numFmtId="4" fontId="85" fillId="89" borderId="36" applyNumberFormat="0" applyProtection="0">
      <alignment horizontal="left" vertical="center" wrapText="1" indent="1"/>
    </xf>
    <xf numFmtId="4" fontId="80" fillId="87" borderId="25" applyNumberFormat="0" applyProtection="0">
      <alignment horizontal="left" vertical="center" indent="1"/>
    </xf>
    <xf numFmtId="4" fontId="80" fillId="87" borderId="25" applyNumberFormat="0" applyProtection="0">
      <alignment horizontal="left" vertical="center" indent="1"/>
    </xf>
    <xf numFmtId="4" fontId="80" fillId="87" borderId="25" applyNumberFormat="0" applyProtection="0">
      <alignment horizontal="left" vertical="center" indent="1"/>
    </xf>
    <xf numFmtId="4" fontId="80" fillId="87" borderId="25" applyNumberFormat="0" applyProtection="0">
      <alignment horizontal="left" vertical="center" indent="1"/>
    </xf>
    <xf numFmtId="4" fontId="80" fillId="87" borderId="25" applyNumberFormat="0" applyProtection="0">
      <alignment horizontal="left" vertical="center" indent="1"/>
    </xf>
    <xf numFmtId="0" fontId="19" fillId="90" borderId="36" applyNumberFormat="0" applyProtection="0">
      <alignment horizontal="left" vertical="center" wrapText="1" indent="2"/>
    </xf>
    <xf numFmtId="0" fontId="80" fillId="60" borderId="33" applyNumberFormat="0" applyProtection="0">
      <alignment horizontal="left" vertical="center" indent="1"/>
    </xf>
    <xf numFmtId="0" fontId="80" fillId="60" borderId="33" applyNumberFormat="0" applyProtection="0">
      <alignment horizontal="left" vertical="center" indent="1"/>
    </xf>
    <xf numFmtId="0" fontId="80" fillId="60" borderId="33" applyNumberFormat="0" applyProtection="0">
      <alignment horizontal="left" vertical="center" indent="1"/>
    </xf>
    <xf numFmtId="0" fontId="80" fillId="60" borderId="33" applyNumberFormat="0" applyProtection="0">
      <alignment horizontal="left" vertical="center" indent="1"/>
    </xf>
    <xf numFmtId="0" fontId="80" fillId="60" borderId="33" applyNumberFormat="0" applyProtection="0">
      <alignment horizontal="left" vertical="center" indent="1"/>
    </xf>
    <xf numFmtId="0" fontId="80" fillId="60" borderId="33" applyNumberFormat="0" applyProtection="0">
      <alignment horizontal="left" vertical="center" indent="1"/>
    </xf>
    <xf numFmtId="0" fontId="19" fillId="85" borderId="35" applyNumberFormat="0" applyProtection="0">
      <alignment horizontal="left" vertical="center" indent="1"/>
    </xf>
    <xf numFmtId="0" fontId="86" fillId="89" borderId="36" applyNumberFormat="0" applyProtection="0">
      <alignment horizontal="center" vertical="center" wrapText="1"/>
    </xf>
    <xf numFmtId="0" fontId="20" fillId="85" borderId="35" applyNumberFormat="0" applyProtection="0">
      <alignment horizontal="left" vertical="top" indent="1"/>
    </xf>
    <xf numFmtId="0" fontId="20" fillId="85" borderId="35" applyNumberFormat="0" applyProtection="0">
      <alignment horizontal="left" vertical="top" indent="1"/>
    </xf>
    <xf numFmtId="0" fontId="20" fillId="85" borderId="35" applyNumberFormat="0" applyProtection="0">
      <alignment horizontal="left" vertical="top" indent="1"/>
    </xf>
    <xf numFmtId="0" fontId="20" fillId="85" borderId="35" applyNumberFormat="0" applyProtection="0">
      <alignment horizontal="left" vertical="top" indent="1"/>
    </xf>
    <xf numFmtId="0" fontId="20" fillId="85" borderId="35" applyNumberFormat="0" applyProtection="0">
      <alignment horizontal="left" vertical="top" indent="1"/>
    </xf>
    <xf numFmtId="0" fontId="20" fillId="85" borderId="35" applyNumberFormat="0" applyProtection="0">
      <alignment horizontal="left" vertical="top" indent="1"/>
    </xf>
    <xf numFmtId="0" fontId="20" fillId="85" borderId="35" applyNumberFormat="0" applyProtection="0">
      <alignment horizontal="left" vertical="top" indent="1"/>
    </xf>
    <xf numFmtId="0" fontId="20" fillId="85" borderId="35" applyNumberFormat="0" applyProtection="0">
      <alignment horizontal="left" vertical="top" indent="1"/>
    </xf>
    <xf numFmtId="0" fontId="19" fillId="85" borderId="35" applyNumberFormat="0" applyProtection="0">
      <alignment horizontal="left" vertical="top" indent="1"/>
    </xf>
    <xf numFmtId="0" fontId="19" fillId="91" borderId="36" applyNumberFormat="0" applyProtection="0">
      <alignment horizontal="left" vertical="center" wrapText="1" indent="4"/>
    </xf>
    <xf numFmtId="0" fontId="80" fillId="92" borderId="33" applyNumberFormat="0" applyProtection="0">
      <alignment horizontal="left" vertical="center" indent="1"/>
    </xf>
    <xf numFmtId="0" fontId="80" fillId="92" borderId="33" applyNumberFormat="0" applyProtection="0">
      <alignment horizontal="left" vertical="center" indent="1"/>
    </xf>
    <xf numFmtId="0" fontId="80" fillId="92" borderId="33" applyNumberFormat="0" applyProtection="0">
      <alignment horizontal="left" vertical="center" indent="1"/>
    </xf>
    <xf numFmtId="0" fontId="80" fillId="92" borderId="33" applyNumberFormat="0" applyProtection="0">
      <alignment horizontal="left" vertical="center" indent="1"/>
    </xf>
    <xf numFmtId="0" fontId="80" fillId="92" borderId="33" applyNumberFormat="0" applyProtection="0">
      <alignment horizontal="left" vertical="center" indent="1"/>
    </xf>
    <xf numFmtId="0" fontId="80" fillId="92" borderId="33" applyNumberFormat="0" applyProtection="0">
      <alignment horizontal="left" vertical="center" indent="1"/>
    </xf>
    <xf numFmtId="0" fontId="19" fillId="87" borderId="35" applyNumberFormat="0" applyProtection="0">
      <alignment horizontal="left" vertical="center" indent="1"/>
    </xf>
    <xf numFmtId="0" fontId="86" fillId="93" borderId="36" applyNumberFormat="0" applyProtection="0">
      <alignment horizontal="center" vertical="center" wrapText="1"/>
    </xf>
    <xf numFmtId="0" fontId="20" fillId="87" borderId="35" applyNumberFormat="0" applyProtection="0">
      <alignment horizontal="left" vertical="top" indent="1"/>
    </xf>
    <xf numFmtId="0" fontId="20" fillId="87" borderId="35" applyNumberFormat="0" applyProtection="0">
      <alignment horizontal="left" vertical="top" indent="1"/>
    </xf>
    <xf numFmtId="0" fontId="20" fillId="87" borderId="35" applyNumberFormat="0" applyProtection="0">
      <alignment horizontal="left" vertical="top" indent="1"/>
    </xf>
    <xf numFmtId="0" fontId="20" fillId="87" borderId="35" applyNumberFormat="0" applyProtection="0">
      <alignment horizontal="left" vertical="top" indent="1"/>
    </xf>
    <xf numFmtId="0" fontId="20" fillId="87" borderId="35" applyNumberFormat="0" applyProtection="0">
      <alignment horizontal="left" vertical="top" indent="1"/>
    </xf>
    <xf numFmtId="0" fontId="20" fillId="87" borderId="35" applyNumberFormat="0" applyProtection="0">
      <alignment horizontal="left" vertical="top" indent="1"/>
    </xf>
    <xf numFmtId="0" fontId="20" fillId="87" borderId="35" applyNumberFormat="0" applyProtection="0">
      <alignment horizontal="left" vertical="top" indent="1"/>
    </xf>
    <xf numFmtId="0" fontId="20" fillId="87" borderId="35" applyNumberFormat="0" applyProtection="0">
      <alignment horizontal="left" vertical="top" indent="1"/>
    </xf>
    <xf numFmtId="0" fontId="19" fillId="87" borderId="35" applyNumberFormat="0" applyProtection="0">
      <alignment horizontal="left" vertical="top" indent="1"/>
    </xf>
    <xf numFmtId="0" fontId="19" fillId="94" borderId="36" applyNumberFormat="0" applyProtection="0">
      <alignment horizontal="left" vertical="center" wrapText="1" indent="6"/>
    </xf>
    <xf numFmtId="0" fontId="80" fillId="24" borderId="33" applyNumberFormat="0" applyProtection="0">
      <alignment horizontal="left" vertical="center" indent="1"/>
    </xf>
    <xf numFmtId="0" fontId="80" fillId="24" borderId="33" applyNumberFormat="0" applyProtection="0">
      <alignment horizontal="left" vertical="center" indent="1"/>
    </xf>
    <xf numFmtId="0" fontId="80" fillId="24" borderId="33" applyNumberFormat="0" applyProtection="0">
      <alignment horizontal="left" vertical="center" indent="1"/>
    </xf>
    <xf numFmtId="0" fontId="80" fillId="24" borderId="33" applyNumberFormat="0" applyProtection="0">
      <alignment horizontal="left" vertical="center" indent="1"/>
    </xf>
    <xf numFmtId="0" fontId="80" fillId="24" borderId="33" applyNumberFormat="0" applyProtection="0">
      <alignment horizontal="left" vertical="center" indent="1"/>
    </xf>
    <xf numFmtId="0" fontId="80" fillId="24" borderId="33" applyNumberFormat="0" applyProtection="0">
      <alignment horizontal="left" vertical="center" indent="1"/>
    </xf>
    <xf numFmtId="0" fontId="19" fillId="95" borderId="34" applyNumberFormat="0" applyProtection="0">
      <alignment horizontal="left" vertical="center" indent="1"/>
    </xf>
    <xf numFmtId="0" fontId="20" fillId="24" borderId="35" applyNumberFormat="0" applyProtection="0">
      <alignment horizontal="left" vertical="top" indent="1"/>
    </xf>
    <xf numFmtId="0" fontId="20" fillId="24" borderId="35" applyNumberFormat="0" applyProtection="0">
      <alignment horizontal="left" vertical="top" indent="1"/>
    </xf>
    <xf numFmtId="0" fontId="20" fillId="24" borderId="35" applyNumberFormat="0" applyProtection="0">
      <alignment horizontal="left" vertical="top" indent="1"/>
    </xf>
    <xf numFmtId="0" fontId="20" fillId="24" borderId="35" applyNumberFormat="0" applyProtection="0">
      <alignment horizontal="left" vertical="top" indent="1"/>
    </xf>
    <xf numFmtId="0" fontId="20" fillId="24" borderId="35" applyNumberFormat="0" applyProtection="0">
      <alignment horizontal="left" vertical="top" indent="1"/>
    </xf>
    <xf numFmtId="0" fontId="20" fillId="24" borderId="35" applyNumberFormat="0" applyProtection="0">
      <alignment horizontal="left" vertical="top" indent="1"/>
    </xf>
    <xf numFmtId="0" fontId="20" fillId="24" borderId="35" applyNumberFormat="0" applyProtection="0">
      <alignment horizontal="left" vertical="top" indent="1"/>
    </xf>
    <xf numFmtId="0" fontId="20" fillId="24" borderId="35" applyNumberFormat="0" applyProtection="0">
      <alignment horizontal="left" vertical="top" indent="1"/>
    </xf>
    <xf numFmtId="0" fontId="19" fillId="24" borderId="35" applyNumberFormat="0" applyProtection="0">
      <alignment horizontal="left" vertical="top" indent="1"/>
    </xf>
    <xf numFmtId="0" fontId="19" fillId="0" borderId="36" applyNumberFormat="0" applyProtection="0">
      <alignment horizontal="left" vertical="center" indent="1"/>
    </xf>
    <xf numFmtId="0" fontId="80" fillId="88" borderId="33" applyNumberFormat="0" applyProtection="0">
      <alignment horizontal="left" vertical="center" indent="1"/>
    </xf>
    <xf numFmtId="0" fontId="80" fillId="88" borderId="33" applyNumberFormat="0" applyProtection="0">
      <alignment horizontal="left" vertical="center" indent="1"/>
    </xf>
    <xf numFmtId="0" fontId="80" fillId="88" borderId="33" applyNumberFormat="0" applyProtection="0">
      <alignment horizontal="left" vertical="center" indent="1"/>
    </xf>
    <xf numFmtId="0" fontId="80" fillId="88" borderId="33" applyNumberFormat="0" applyProtection="0">
      <alignment horizontal="left" vertical="center" indent="1"/>
    </xf>
    <xf numFmtId="0" fontId="80" fillId="88" borderId="33" applyNumberFormat="0" applyProtection="0">
      <alignment horizontal="left" vertical="center" indent="1"/>
    </xf>
    <xf numFmtId="0" fontId="80" fillId="88" borderId="33" applyNumberFormat="0" applyProtection="0">
      <alignment horizontal="left" vertical="center" indent="1"/>
    </xf>
    <xf numFmtId="0" fontId="19" fillId="12" borderId="34" applyNumberFormat="0" applyProtection="0">
      <alignment horizontal="left" vertical="center" indent="1"/>
    </xf>
    <xf numFmtId="0" fontId="20" fillId="88" borderId="35" applyNumberFormat="0" applyProtection="0">
      <alignment horizontal="left" vertical="top" indent="1"/>
    </xf>
    <xf numFmtId="0" fontId="20" fillId="88" borderId="35" applyNumberFormat="0" applyProtection="0">
      <alignment horizontal="left" vertical="top" indent="1"/>
    </xf>
    <xf numFmtId="0" fontId="20" fillId="88" borderId="35" applyNumberFormat="0" applyProtection="0">
      <alignment horizontal="left" vertical="top" indent="1"/>
    </xf>
    <xf numFmtId="0" fontId="20" fillId="88" borderId="35" applyNumberFormat="0" applyProtection="0">
      <alignment horizontal="left" vertical="top" indent="1"/>
    </xf>
    <xf numFmtId="0" fontId="20" fillId="88" borderId="35" applyNumberFormat="0" applyProtection="0">
      <alignment horizontal="left" vertical="top" indent="1"/>
    </xf>
    <xf numFmtId="0" fontId="20" fillId="88" borderId="35" applyNumberFormat="0" applyProtection="0">
      <alignment horizontal="left" vertical="top" indent="1"/>
    </xf>
    <xf numFmtId="0" fontId="20" fillId="88" borderId="35" applyNumberFormat="0" applyProtection="0">
      <alignment horizontal="left" vertical="top" indent="1"/>
    </xf>
    <xf numFmtId="0" fontId="20" fillId="88" borderId="35" applyNumberFormat="0" applyProtection="0">
      <alignment horizontal="left" vertical="top" indent="1"/>
    </xf>
    <xf numFmtId="0" fontId="19" fillId="88" borderId="35" applyNumberFormat="0" applyProtection="0">
      <alignment horizontal="left" vertical="top" indent="1"/>
    </xf>
    <xf numFmtId="0" fontId="19" fillId="96" borderId="11" applyNumberFormat="0">
      <protection locked="0"/>
    </xf>
    <xf numFmtId="0" fontId="19" fillId="96" borderId="11" applyNumberFormat="0">
      <protection locked="0"/>
    </xf>
    <xf numFmtId="0" fontId="20" fillId="96" borderId="38" applyNumberFormat="0">
      <protection locked="0"/>
    </xf>
    <xf numFmtId="0" fontId="20" fillId="96" borderId="38" applyNumberFormat="0">
      <protection locked="0"/>
    </xf>
    <xf numFmtId="0" fontId="20" fillId="96" borderId="38" applyNumberFormat="0">
      <protection locked="0"/>
    </xf>
    <xf numFmtId="0" fontId="20" fillId="96" borderId="38" applyNumberFormat="0">
      <protection locked="0"/>
    </xf>
    <xf numFmtId="0" fontId="20" fillId="96" borderId="38" applyNumberFormat="0">
      <protection locked="0"/>
    </xf>
    <xf numFmtId="0" fontId="20" fillId="96" borderId="38" applyNumberFormat="0">
      <protection locked="0"/>
    </xf>
    <xf numFmtId="0" fontId="20" fillId="96" borderId="38" applyNumberFormat="0">
      <protection locked="0"/>
    </xf>
    <xf numFmtId="0" fontId="20" fillId="96" borderId="38" applyNumberFormat="0">
      <protection locked="0"/>
    </xf>
    <xf numFmtId="0" fontId="19" fillId="96" borderId="11" applyNumberFormat="0">
      <protection locked="0"/>
    </xf>
    <xf numFmtId="0" fontId="87" fillId="85" borderId="39" applyBorder="0"/>
    <xf numFmtId="4" fontId="60" fillId="11" borderId="34" applyNumberFormat="0" applyProtection="0">
      <alignment vertical="center"/>
    </xf>
    <xf numFmtId="4" fontId="88" fillId="69" borderId="35" applyNumberFormat="0" applyProtection="0">
      <alignment vertical="center"/>
    </xf>
    <xf numFmtId="4" fontId="88" fillId="69" borderId="35" applyNumberFormat="0" applyProtection="0">
      <alignment vertical="center"/>
    </xf>
    <xf numFmtId="4" fontId="88" fillId="69" borderId="35" applyNumberFormat="0" applyProtection="0">
      <alignment vertical="center"/>
    </xf>
    <xf numFmtId="4" fontId="88" fillId="69" borderId="35" applyNumberFormat="0" applyProtection="0">
      <alignment vertical="center"/>
    </xf>
    <xf numFmtId="4" fontId="88" fillId="69" borderId="35" applyNumberFormat="0" applyProtection="0">
      <alignment vertical="center"/>
    </xf>
    <xf numFmtId="4" fontId="81" fillId="11" borderId="34" applyNumberFormat="0" applyProtection="0">
      <alignment vertical="center"/>
    </xf>
    <xf numFmtId="4" fontId="52" fillId="11" borderId="11" applyNumberFormat="0" applyProtection="0">
      <alignment vertical="center"/>
    </xf>
    <xf numFmtId="4" fontId="52" fillId="11" borderId="11" applyNumberFormat="0" applyProtection="0">
      <alignment vertical="center"/>
    </xf>
    <xf numFmtId="4" fontId="52" fillId="11" borderId="11" applyNumberFormat="0" applyProtection="0">
      <alignment vertical="center"/>
    </xf>
    <xf numFmtId="4" fontId="52" fillId="11" borderId="11" applyNumberFormat="0" applyProtection="0">
      <alignment vertical="center"/>
    </xf>
    <xf numFmtId="4" fontId="52" fillId="11" borderId="11" applyNumberFormat="0" applyProtection="0">
      <alignment vertical="center"/>
    </xf>
    <xf numFmtId="4" fontId="52" fillId="11" borderId="11" applyNumberFormat="0" applyProtection="0">
      <alignment vertical="center"/>
    </xf>
    <xf numFmtId="4" fontId="52" fillId="11" borderId="11" applyNumberFormat="0" applyProtection="0">
      <alignment vertical="center"/>
    </xf>
    <xf numFmtId="4" fontId="52" fillId="11" borderId="11" applyNumberFormat="0" applyProtection="0">
      <alignment vertical="center"/>
    </xf>
    <xf numFmtId="4" fontId="52" fillId="11" borderId="11" applyNumberFormat="0" applyProtection="0">
      <alignment vertical="center"/>
    </xf>
    <xf numFmtId="4" fontId="52" fillId="11" borderId="11" applyNumberFormat="0" applyProtection="0">
      <alignment vertical="center"/>
    </xf>
    <xf numFmtId="4" fontId="60" fillId="11" borderId="34" applyNumberFormat="0" applyProtection="0">
      <alignment horizontal="left" vertical="center" indent="1"/>
    </xf>
    <xf numFmtId="4" fontId="88" fillId="60" borderId="35" applyNumberFormat="0" applyProtection="0">
      <alignment horizontal="left" vertical="center" indent="1"/>
    </xf>
    <xf numFmtId="4" fontId="88" fillId="60" borderId="35" applyNumberFormat="0" applyProtection="0">
      <alignment horizontal="left" vertical="center" indent="1"/>
    </xf>
    <xf numFmtId="4" fontId="88" fillId="60" borderId="35" applyNumberFormat="0" applyProtection="0">
      <alignment horizontal="left" vertical="center" indent="1"/>
    </xf>
    <xf numFmtId="4" fontId="88" fillId="60" borderId="35" applyNumberFormat="0" applyProtection="0">
      <alignment horizontal="left" vertical="center" indent="1"/>
    </xf>
    <xf numFmtId="4" fontId="88" fillId="60" borderId="35" applyNumberFormat="0" applyProtection="0">
      <alignment horizontal="left" vertical="center" indent="1"/>
    </xf>
    <xf numFmtId="4" fontId="60" fillId="11" borderId="34" applyNumberFormat="0" applyProtection="0">
      <alignment horizontal="left" vertical="center" indent="1"/>
    </xf>
    <xf numFmtId="0" fontId="88" fillId="69" borderId="35" applyNumberFormat="0" applyProtection="0">
      <alignment horizontal="left" vertical="top" indent="1"/>
    </xf>
    <xf numFmtId="0" fontId="88" fillId="69" borderId="35" applyNumberFormat="0" applyProtection="0">
      <alignment horizontal="left" vertical="top" indent="1"/>
    </xf>
    <xf numFmtId="0" fontId="88" fillId="69" borderId="35" applyNumberFormat="0" applyProtection="0">
      <alignment horizontal="left" vertical="top" indent="1"/>
    </xf>
    <xf numFmtId="0" fontId="88" fillId="69" borderId="35" applyNumberFormat="0" applyProtection="0">
      <alignment horizontal="left" vertical="top" indent="1"/>
    </xf>
    <xf numFmtId="0" fontId="88" fillId="69" borderId="35" applyNumberFormat="0" applyProtection="0">
      <alignment horizontal="left" vertical="top" indent="1"/>
    </xf>
    <xf numFmtId="4" fontId="60" fillId="84" borderId="34" applyNumberFormat="0" applyProtection="0">
      <alignment horizontal="right" vertical="center"/>
    </xf>
    <xf numFmtId="4" fontId="80" fillId="0" borderId="33" applyNumberFormat="0" applyProtection="0">
      <alignment horizontal="right" vertical="center"/>
    </xf>
    <xf numFmtId="4" fontId="80" fillId="0" borderId="33" applyNumberFormat="0" applyProtection="0">
      <alignment horizontal="right" vertical="center"/>
    </xf>
    <xf numFmtId="4" fontId="80" fillId="0" borderId="33" applyNumberFormat="0" applyProtection="0">
      <alignment horizontal="right" vertical="center"/>
    </xf>
    <xf numFmtId="4" fontId="80" fillId="0" borderId="33" applyNumberFormat="0" applyProtection="0">
      <alignment horizontal="right" vertical="center"/>
    </xf>
    <xf numFmtId="4" fontId="80" fillId="0" borderId="33" applyNumberFormat="0" applyProtection="0">
      <alignment horizontal="right" vertical="center"/>
    </xf>
    <xf numFmtId="4" fontId="80" fillId="0" borderId="33" applyNumberFormat="0" applyProtection="0">
      <alignment horizontal="right" vertical="center"/>
    </xf>
    <xf numFmtId="4" fontId="81" fillId="84" borderId="34" applyNumberFormat="0" applyProtection="0">
      <alignment horizontal="right" vertical="center"/>
    </xf>
    <xf numFmtId="4" fontId="52" fillId="7" borderId="33" applyNumberFormat="0" applyProtection="0">
      <alignment horizontal="right" vertical="center"/>
    </xf>
    <xf numFmtId="4" fontId="52" fillId="7" borderId="33" applyNumberFormat="0" applyProtection="0">
      <alignment horizontal="right" vertical="center"/>
    </xf>
    <xf numFmtId="4" fontId="52" fillId="7" borderId="33" applyNumberFormat="0" applyProtection="0">
      <alignment horizontal="right" vertical="center"/>
    </xf>
    <xf numFmtId="4" fontId="52" fillId="7" borderId="33" applyNumberFormat="0" applyProtection="0">
      <alignment horizontal="right" vertical="center"/>
    </xf>
    <xf numFmtId="4" fontId="52" fillId="7" borderId="33" applyNumberFormat="0" applyProtection="0">
      <alignment horizontal="right" vertical="center"/>
    </xf>
    <xf numFmtId="0" fontId="19" fillId="12" borderId="40" applyNumberFormat="0" applyProtection="0">
      <alignment horizontal="left" vertical="center" wrapTex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4" fontId="80" fillId="30" borderId="33" applyNumberFormat="0" applyProtection="0">
      <alignment horizontal="left" vertical="center" indent="1"/>
    </xf>
    <xf numFmtId="0" fontId="86" fillId="23" borderId="36" applyNumberFormat="0" applyProtection="0">
      <alignment horizontal="center" vertical="center"/>
    </xf>
    <xf numFmtId="0" fontId="88" fillId="87" borderId="35" applyNumberFormat="0" applyProtection="0">
      <alignment horizontal="left" vertical="top" indent="1"/>
    </xf>
    <xf numFmtId="0" fontId="88" fillId="87" borderId="35" applyNumberFormat="0" applyProtection="0">
      <alignment horizontal="left" vertical="top" indent="1"/>
    </xf>
    <xf numFmtId="0" fontId="88" fillId="87" borderId="35" applyNumberFormat="0" applyProtection="0">
      <alignment horizontal="left" vertical="top" indent="1"/>
    </xf>
    <xf numFmtId="0" fontId="88" fillId="87" borderId="35" applyNumberFormat="0" applyProtection="0">
      <alignment horizontal="left" vertical="top" indent="1"/>
    </xf>
    <xf numFmtId="0" fontId="88" fillId="87" borderId="35" applyNumberFormat="0" applyProtection="0">
      <alignment horizontal="left" vertical="top" indent="1"/>
    </xf>
    <xf numFmtId="0" fontId="89" fillId="0" borderId="0" applyNumberFormat="0" applyProtection="0"/>
    <xf numFmtId="4" fontId="52" fillId="97" borderId="25" applyNumberFormat="0" applyProtection="0">
      <alignment horizontal="left" vertical="center" indent="1"/>
    </xf>
    <xf numFmtId="4" fontId="52" fillId="97" borderId="25" applyNumberFormat="0" applyProtection="0">
      <alignment horizontal="left" vertical="center" indent="1"/>
    </xf>
    <xf numFmtId="4" fontId="52" fillId="97" borderId="25" applyNumberFormat="0" applyProtection="0">
      <alignment horizontal="left" vertical="center" indent="1"/>
    </xf>
    <xf numFmtId="4" fontId="52" fillId="97" borderId="25" applyNumberFormat="0" applyProtection="0">
      <alignment horizontal="left" vertical="center" indent="1"/>
    </xf>
    <xf numFmtId="4" fontId="52" fillId="97" borderId="25" applyNumberFormat="0" applyProtection="0">
      <alignment horizontal="left" vertical="center" indent="1"/>
    </xf>
    <xf numFmtId="0" fontId="80" fillId="98" borderId="11"/>
    <xf numFmtId="0" fontId="80" fillId="98" borderId="11"/>
    <xf numFmtId="4" fontId="79" fillId="84" borderId="34" applyNumberFormat="0" applyProtection="0">
      <alignment horizontal="right" vertical="center"/>
    </xf>
    <xf numFmtId="4" fontId="52" fillId="96" borderId="33" applyNumberFormat="0" applyProtection="0">
      <alignment horizontal="right" vertical="center"/>
    </xf>
    <xf numFmtId="4" fontId="52" fillId="96" borderId="33" applyNumberFormat="0" applyProtection="0">
      <alignment horizontal="right" vertical="center"/>
    </xf>
    <xf numFmtId="4" fontId="52" fillId="96" borderId="33" applyNumberFormat="0" applyProtection="0">
      <alignment horizontal="right" vertical="center"/>
    </xf>
    <xf numFmtId="4" fontId="52" fillId="96" borderId="33" applyNumberFormat="0" applyProtection="0">
      <alignment horizontal="right" vertical="center"/>
    </xf>
    <xf numFmtId="4" fontId="52" fillId="96" borderId="33" applyNumberFormat="0" applyProtection="0">
      <alignment horizontal="right" vertical="center"/>
    </xf>
    <xf numFmtId="0" fontId="52" fillId="0" borderId="0" applyNumberFormat="0" applyFill="0" applyBorder="0" applyAlignment="0" applyProtection="0"/>
    <xf numFmtId="49" fontId="60" fillId="0" borderId="0" applyFill="0" applyBorder="0" applyAlignment="0"/>
    <xf numFmtId="187" fontId="60" fillId="0" borderId="0" applyFill="0" applyBorder="0" applyAlignment="0"/>
    <xf numFmtId="188" fontId="60" fillId="0" borderId="0" applyFill="0" applyBorder="0" applyAlignment="0"/>
    <xf numFmtId="0" fontId="52" fillId="0" borderId="25">
      <alignment horizontal="left" vertical="top" wrapText="1"/>
    </xf>
    <xf numFmtId="0" fontId="90" fillId="0" borderId="0" applyNumberFormat="0" applyFill="0" applyBorder="0" applyAlignment="0" applyProtection="0"/>
    <xf numFmtId="0" fontId="91" fillId="0" borderId="41" applyNumberFormat="0" applyFill="0" applyAlignment="0" applyProtection="0"/>
    <xf numFmtId="0" fontId="92" fillId="0" borderId="0" applyNumberFormat="0" applyFill="0" applyBorder="0" applyAlignment="0" applyProtection="0"/>
    <xf numFmtId="0" fontId="2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25" fillId="0" borderId="0"/>
    <xf numFmtId="0" fontId="25" fillId="0" borderId="0"/>
    <xf numFmtId="0" fontId="53" fillId="0" borderId="0"/>
    <xf numFmtId="0" fontId="53" fillId="0" borderId="0"/>
    <xf numFmtId="0" fontId="53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93" fillId="0" borderId="0"/>
    <xf numFmtId="0" fontId="94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5" fillId="0" borderId="0"/>
    <xf numFmtId="0" fontId="53" fillId="0" borderId="0"/>
    <xf numFmtId="176" fontId="40" fillId="0" borderId="0"/>
    <xf numFmtId="0" fontId="63" fillId="0" borderId="0"/>
    <xf numFmtId="0" fontId="25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53" fillId="0" borderId="0"/>
    <xf numFmtId="0" fontId="25" fillId="0" borderId="0"/>
    <xf numFmtId="0" fontId="53" fillId="0" borderId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95" fillId="0" borderId="1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34" fillId="0" borderId="0"/>
    <xf numFmtId="0" fontId="33" fillId="0" borderId="24" applyBorder="0" applyAlignment="0">
      <alignment horizontal="left" wrapText="1"/>
    </xf>
    <xf numFmtId="38" fontId="52" fillId="0" borderId="0" applyFont="0" applyFill="0" applyBorder="0" applyAlignment="0" applyProtection="0"/>
    <xf numFmtId="40" fontId="52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53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53" fillId="0" borderId="0" applyFont="0" applyFill="0" applyBorder="0" applyAlignment="0" applyProtection="0"/>
    <xf numFmtId="189" fontId="19" fillId="0" borderId="0" applyFont="0" applyFill="0" applyBorder="0" applyAlignment="0" applyProtection="0"/>
    <xf numFmtId="164" fontId="9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90" fontId="19" fillId="0" borderId="0" applyFont="0" applyFill="0" applyBorder="0" applyAlignment="0" applyProtection="0"/>
    <xf numFmtId="164" fontId="25" fillId="0" borderId="0" applyFont="0" applyFill="0" applyBorder="0" applyAlignment="0" applyProtection="0"/>
    <xf numFmtId="0" fontId="99" fillId="0" borderId="0"/>
    <xf numFmtId="0" fontId="100" fillId="0" borderId="0"/>
    <xf numFmtId="0" fontId="25" fillId="0" borderId="0"/>
    <xf numFmtId="176" fontId="40" fillId="0" borderId="0"/>
  </cellStyleXfs>
  <cellXfs count="43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0" fontId="1" fillId="0" borderId="0" xfId="0" applyFont="1" applyAlignment="1">
      <alignment horizontal="center" vertical="center"/>
    </xf>
    <xf numFmtId="165" fontId="0" fillId="0" borderId="0" xfId="0" applyNumberFormat="1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0" fontId="0" fillId="2" borderId="0" xfId="0" applyNumberFormat="1" applyFill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4" fontId="0" fillId="3" borderId="0" xfId="0" applyNumberFormat="1" applyFill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5" fontId="1" fillId="0" borderId="0" xfId="0" applyNumberFormat="1" applyFont="1" applyAlignment="1">
      <alignment horizontal="left" vertical="center"/>
    </xf>
    <xf numFmtId="165" fontId="1" fillId="0" borderId="1" xfId="0" applyNumberFormat="1" applyFont="1" applyBorder="1" applyAlignment="1">
      <alignment horizontal="left" vertical="center"/>
    </xf>
    <xf numFmtId="165" fontId="1" fillId="0" borderId="1" xfId="0" applyNumberFormat="1" applyFont="1" applyBorder="1" applyAlignment="1">
      <alignment horizontal="center" vertical="center"/>
    </xf>
    <xf numFmtId="165" fontId="1" fillId="3" borderId="1" xfId="0" applyNumberFormat="1" applyFont="1" applyFill="1" applyBorder="1" applyAlignment="1">
      <alignment horizontal="center" vertical="center"/>
    </xf>
    <xf numFmtId="165" fontId="0" fillId="3" borderId="0" xfId="0" applyNumberFormat="1" applyFill="1" applyAlignment="1">
      <alignment horizontal="center" vertical="center"/>
    </xf>
    <xf numFmtId="168" fontId="0" fillId="3" borderId="0" xfId="0" applyNumberFormat="1" applyFill="1" applyAlignment="1">
      <alignment horizontal="center" vertical="center"/>
    </xf>
    <xf numFmtId="166" fontId="0" fillId="3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10" fontId="6" fillId="0" borderId="1" xfId="0" applyNumberFormat="1" applyFont="1" applyBorder="1" applyAlignment="1">
      <alignment horizontal="center" vertical="center"/>
    </xf>
    <xf numFmtId="10" fontId="5" fillId="0" borderId="0" xfId="0" applyNumberFormat="1" applyFont="1" applyAlignment="1">
      <alignment horizontal="center" vertical="center"/>
    </xf>
    <xf numFmtId="10" fontId="0" fillId="3" borderId="0" xfId="0" applyNumberForma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165" fontId="7" fillId="0" borderId="0" xfId="0" applyNumberFormat="1" applyFont="1" applyAlignment="1">
      <alignment horizontal="left" vertical="center"/>
    </xf>
    <xf numFmtId="0" fontId="1" fillId="0" borderId="9" xfId="0" applyFont="1" applyBorder="1" applyAlignment="1">
      <alignment horizontal="left" vertical="center"/>
    </xf>
    <xf numFmtId="165" fontId="1" fillId="0" borderId="9" xfId="0" applyNumberFormat="1" applyFont="1" applyBorder="1" applyAlignment="1">
      <alignment horizontal="center" vertical="center"/>
    </xf>
    <xf numFmtId="165" fontId="1" fillId="3" borderId="9" xfId="0" applyNumberFormat="1" applyFont="1" applyFill="1" applyBorder="1" applyAlignment="1">
      <alignment horizontal="center" vertical="center"/>
    </xf>
    <xf numFmtId="0" fontId="6" fillId="0" borderId="9" xfId="0" applyFont="1" applyBorder="1" applyAlignment="1">
      <alignment horizontal="left" vertical="center"/>
    </xf>
    <xf numFmtId="10" fontId="6" fillId="3" borderId="9" xfId="0" applyNumberFormat="1" applyFont="1" applyFill="1" applyBorder="1" applyAlignment="1">
      <alignment horizontal="center" vertical="center"/>
    </xf>
    <xf numFmtId="165" fontId="6" fillId="0" borderId="9" xfId="0" applyNumberFormat="1" applyFont="1" applyBorder="1" applyAlignment="1">
      <alignment horizontal="center" vertical="center"/>
    </xf>
    <xf numFmtId="10" fontId="6" fillId="0" borderId="9" xfId="0" applyNumberFormat="1" applyFont="1" applyBorder="1" applyAlignment="1">
      <alignment horizontal="center" vertical="center"/>
    </xf>
    <xf numFmtId="10" fontId="6" fillId="3" borderId="0" xfId="0" applyNumberFormat="1" applyFont="1" applyFill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65" fontId="4" fillId="0" borderId="0" xfId="0" applyNumberFormat="1" applyFont="1" applyAlignment="1">
      <alignment horizontal="center" vertical="center"/>
    </xf>
    <xf numFmtId="165" fontId="0" fillId="0" borderId="11" xfId="0" applyNumberFormat="1" applyBorder="1" applyAlignment="1">
      <alignment horizontal="left" vertical="center"/>
    </xf>
    <xf numFmtId="165" fontId="0" fillId="0" borderId="11" xfId="0" applyNumberFormat="1" applyBorder="1" applyAlignment="1">
      <alignment horizontal="center" vertical="center"/>
    </xf>
    <xf numFmtId="10" fontId="0" fillId="0" borderId="11" xfId="0" applyNumberForma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165" fontId="4" fillId="0" borderId="12" xfId="0" applyNumberFormat="1" applyFont="1" applyBorder="1" applyAlignment="1">
      <alignment horizontal="center" vertical="center"/>
    </xf>
    <xf numFmtId="167" fontId="0" fillId="3" borderId="0" xfId="0" applyNumberFormat="1" applyFill="1" applyAlignment="1">
      <alignment horizontal="center" vertical="center"/>
    </xf>
    <xf numFmtId="10" fontId="1" fillId="3" borderId="1" xfId="0" applyNumberFormat="1" applyFont="1" applyFill="1" applyBorder="1" applyAlignment="1">
      <alignment horizontal="center" vertical="center"/>
    </xf>
    <xf numFmtId="0" fontId="0" fillId="4" borderId="0" xfId="0" applyFill="1"/>
    <xf numFmtId="165" fontId="1" fillId="0" borderId="11" xfId="0" applyNumberFormat="1" applyFont="1" applyBorder="1" applyAlignment="1">
      <alignment horizontal="center" vertical="center"/>
    </xf>
    <xf numFmtId="169" fontId="0" fillId="0" borderId="11" xfId="0" applyNumberFormat="1" applyBorder="1" applyAlignment="1">
      <alignment horizontal="center" vertical="center"/>
    </xf>
    <xf numFmtId="165" fontId="0" fillId="3" borderId="11" xfId="0" applyNumberFormat="1" applyFill="1" applyBorder="1" applyAlignment="1">
      <alignment horizontal="center" vertical="center"/>
    </xf>
    <xf numFmtId="167" fontId="0" fillId="3" borderId="11" xfId="0" applyNumberFormat="1" applyFill="1" applyBorder="1" applyAlignment="1">
      <alignment horizontal="center" vertical="center"/>
    </xf>
    <xf numFmtId="167" fontId="0" fillId="0" borderId="11" xfId="0" applyNumberFormat="1" applyBorder="1" applyAlignment="1">
      <alignment horizontal="center" vertical="center"/>
    </xf>
    <xf numFmtId="165" fontId="8" fillId="0" borderId="0" xfId="0" applyNumberFormat="1" applyFont="1" applyAlignment="1">
      <alignment horizontal="left" vertical="center"/>
    </xf>
    <xf numFmtId="165" fontId="8" fillId="0" borderId="0" xfId="0" applyNumberFormat="1" applyFont="1" applyAlignment="1">
      <alignment horizontal="left" vertical="center" indent="2"/>
    </xf>
    <xf numFmtId="165" fontId="0" fillId="0" borderId="9" xfId="0" applyNumberFormat="1" applyBorder="1" applyAlignment="1">
      <alignment horizontal="center" vertical="center"/>
    </xf>
    <xf numFmtId="9" fontId="0" fillId="0" borderId="0" xfId="2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5" fontId="0" fillId="0" borderId="0" xfId="0" applyNumberFormat="1" applyAlignment="1">
      <alignment horizontal="left" vertical="center" indent="1"/>
    </xf>
    <xf numFmtId="0" fontId="0" fillId="0" borderId="0" xfId="0" applyAlignment="1">
      <alignment horizontal="left" vertical="center" indent="1"/>
    </xf>
    <xf numFmtId="0" fontId="17" fillId="4" borderId="0" xfId="0" applyFont="1" applyFill="1"/>
    <xf numFmtId="0" fontId="17" fillId="0" borderId="0" xfId="0" applyFont="1"/>
    <xf numFmtId="165" fontId="0" fillId="0" borderId="0" xfId="0" applyNumberFormat="1" applyAlignment="1">
      <alignment horizontal="left" vertical="center" indent="2"/>
    </xf>
    <xf numFmtId="165" fontId="10" fillId="0" borderId="0" xfId="0" applyNumberFormat="1" applyFont="1" applyAlignment="1">
      <alignment horizontal="center" vertical="center"/>
    </xf>
    <xf numFmtId="43" fontId="0" fillId="0" borderId="0" xfId="3" applyFont="1" applyAlignment="1">
      <alignment horizontal="center" vertical="center"/>
    </xf>
    <xf numFmtId="165" fontId="10" fillId="5" borderId="0" xfId="0" applyNumberFormat="1" applyFont="1" applyFill="1" applyAlignment="1">
      <alignment horizontal="center" vertical="center"/>
    </xf>
    <xf numFmtId="165" fontId="0" fillId="5" borderId="0" xfId="0" applyNumberFormat="1" applyFill="1" applyAlignment="1">
      <alignment horizontal="center" vertical="center"/>
    </xf>
    <xf numFmtId="165" fontId="0" fillId="0" borderId="0" xfId="0" applyNumberFormat="1" applyAlignment="1">
      <alignment horizontal="right" vertical="center"/>
    </xf>
    <xf numFmtId="165" fontId="13" fillId="5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165" fontId="10" fillId="5" borderId="0" xfId="0" applyNumberFormat="1" applyFont="1" applyFill="1" applyAlignment="1">
      <alignment horizontal="left" vertical="center"/>
    </xf>
    <xf numFmtId="0" fontId="10" fillId="5" borderId="0" xfId="0" applyFont="1" applyFill="1" applyAlignment="1">
      <alignment horizontal="center" vertical="center"/>
    </xf>
    <xf numFmtId="0" fontId="13" fillId="5" borderId="0" xfId="0" applyFont="1" applyFill="1" applyAlignment="1">
      <alignment horizontal="center" vertical="center"/>
    </xf>
    <xf numFmtId="0" fontId="10" fillId="10" borderId="0" xfId="0" applyFont="1" applyFill="1" applyAlignment="1">
      <alignment horizontal="center" vertical="center"/>
    </xf>
    <xf numFmtId="0" fontId="13" fillId="10" borderId="0" xfId="0" applyFont="1" applyFill="1" applyAlignment="1">
      <alignment horizontal="center" vertical="center"/>
    </xf>
    <xf numFmtId="10" fontId="13" fillId="10" borderId="0" xfId="0" applyNumberFormat="1" applyFont="1" applyFill="1" applyAlignment="1">
      <alignment horizontal="center" vertical="center"/>
    </xf>
    <xf numFmtId="165" fontId="10" fillId="6" borderId="14" xfId="0" applyNumberFormat="1" applyFont="1" applyFill="1" applyBorder="1" applyAlignment="1">
      <alignment vertical="center"/>
    </xf>
    <xf numFmtId="165" fontId="10" fillId="6" borderId="12" xfId="0" applyNumberFormat="1" applyFont="1" applyFill="1" applyBorder="1" applyAlignment="1">
      <alignment vertical="center"/>
    </xf>
    <xf numFmtId="165" fontId="10" fillId="6" borderId="15" xfId="0" applyNumberFormat="1" applyFont="1" applyFill="1" applyBorder="1" applyAlignment="1">
      <alignment vertical="center"/>
    </xf>
    <xf numFmtId="165" fontId="10" fillId="5" borderId="11" xfId="0" applyNumberFormat="1" applyFont="1" applyFill="1" applyBorder="1" applyAlignment="1">
      <alignment horizontal="center" vertical="center"/>
    </xf>
    <xf numFmtId="165" fontId="13" fillId="5" borderId="11" xfId="0" applyNumberFormat="1" applyFont="1" applyFill="1" applyBorder="1" applyAlignment="1">
      <alignment horizontal="center" vertical="center"/>
    </xf>
    <xf numFmtId="10" fontId="10" fillId="5" borderId="11" xfId="0" applyNumberFormat="1" applyFont="1" applyFill="1" applyBorder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11" fillId="5" borderId="0" xfId="1" applyFont="1" applyFill="1" applyAlignment="1">
      <alignment horizontal="left" vertical="center"/>
    </xf>
    <xf numFmtId="165" fontId="0" fillId="0" borderId="9" xfId="0" applyNumberFormat="1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172" fontId="0" fillId="0" borderId="0" xfId="0" applyNumberForma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174" fontId="0" fillId="3" borderId="0" xfId="2" applyNumberFormat="1" applyFont="1" applyFill="1" applyAlignment="1">
      <alignment horizontal="center" vertical="center"/>
    </xf>
    <xf numFmtId="10" fontId="0" fillId="3" borderId="11" xfId="2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" fontId="27" fillId="0" borderId="19" xfId="7" applyNumberFormat="1" applyFont="1" applyBorder="1" applyAlignment="1">
      <alignment horizontal="center" vertical="center" wrapText="1"/>
    </xf>
    <xf numFmtId="1" fontId="27" fillId="4" borderId="19" xfId="7" applyNumberFormat="1" applyFont="1" applyFill="1" applyBorder="1" applyAlignment="1">
      <alignment horizontal="center" vertical="center" wrapText="1"/>
    </xf>
    <xf numFmtId="0" fontId="3" fillId="5" borderId="0" xfId="1" applyFill="1" applyAlignment="1">
      <alignment horizontal="left" vertical="center"/>
    </xf>
    <xf numFmtId="0" fontId="39" fillId="0" borderId="0" xfId="30" applyFont="1"/>
    <xf numFmtId="0" fontId="39" fillId="0" borderId="0" xfId="30" applyFont="1" applyAlignment="1">
      <alignment vertical="center"/>
    </xf>
    <xf numFmtId="171" fontId="21" fillId="0" borderId="0" xfId="30" applyNumberFormat="1" applyFont="1" applyAlignment="1">
      <alignment horizontal="center" vertical="center"/>
    </xf>
    <xf numFmtId="0" fontId="43" fillId="0" borderId="0" xfId="30" applyFont="1"/>
    <xf numFmtId="0" fontId="44" fillId="0" borderId="0" xfId="30" applyFont="1"/>
    <xf numFmtId="171" fontId="21" fillId="0" borderId="9" xfId="30" applyNumberFormat="1" applyFont="1" applyBorder="1" applyAlignment="1">
      <alignment horizontal="center" vertical="center"/>
    </xf>
    <xf numFmtId="0" fontId="45" fillId="0" borderId="0" xfId="30" applyFont="1"/>
    <xf numFmtId="171" fontId="46" fillId="0" borderId="0" xfId="30" applyNumberFormat="1" applyFont="1" applyAlignment="1">
      <alignment horizontal="center" vertical="center"/>
    </xf>
    <xf numFmtId="0" fontId="47" fillId="0" borderId="0" xfId="30" applyFont="1"/>
    <xf numFmtId="0" fontId="48" fillId="0" borderId="0" xfId="30" applyFont="1"/>
    <xf numFmtId="0" fontId="46" fillId="0" borderId="24" xfId="30" applyFont="1" applyBorder="1" applyAlignment="1">
      <alignment horizontal="left" vertical="center"/>
    </xf>
    <xf numFmtId="0" fontId="49" fillId="0" borderId="0" xfId="30" applyFont="1"/>
    <xf numFmtId="0" fontId="46" fillId="0" borderId="24" xfId="30" applyFont="1" applyBorder="1" applyAlignment="1">
      <alignment horizontal="left" vertical="center" wrapText="1"/>
    </xf>
    <xf numFmtId="0" fontId="51" fillId="0" borderId="0" xfId="30" applyFont="1"/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165" fontId="9" fillId="0" borderId="0" xfId="0" applyNumberFormat="1" applyFont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19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43" fontId="0" fillId="0" borderId="0" xfId="0" applyNumberFormat="1" applyAlignment="1">
      <alignment horizontal="center" vertical="center"/>
    </xf>
    <xf numFmtId="0" fontId="103" fillId="0" borderId="42" xfId="0" applyFont="1" applyBorder="1" applyAlignment="1">
      <alignment horizontal="left" indent="1"/>
    </xf>
    <xf numFmtId="0" fontId="103" fillId="0" borderId="42" xfId="0" applyFont="1" applyBorder="1" applyAlignment="1">
      <alignment horizontal="left" wrapText="1" indent="1"/>
    </xf>
    <xf numFmtId="0" fontId="103" fillId="0" borderId="42" xfId="0" applyFont="1" applyBorder="1"/>
    <xf numFmtId="0" fontId="103" fillId="0" borderId="47" xfId="0" applyFont="1" applyBorder="1"/>
    <xf numFmtId="0" fontId="101" fillId="0" borderId="17" xfId="0" applyFont="1" applyBorder="1"/>
    <xf numFmtId="0" fontId="102" fillId="0" borderId="44" xfId="0" applyFont="1" applyBorder="1" applyAlignment="1">
      <alignment horizontal="center" vertical="center" wrapText="1"/>
    </xf>
    <xf numFmtId="0" fontId="102" fillId="0" borderId="45" xfId="0" applyFont="1" applyBorder="1" applyAlignment="1">
      <alignment horizontal="center" vertical="center" wrapText="1"/>
    </xf>
    <xf numFmtId="0" fontId="103" fillId="0" borderId="17" xfId="0" applyFont="1" applyBorder="1" applyAlignment="1">
      <alignment horizontal="left" wrapText="1" indent="2"/>
    </xf>
    <xf numFmtId="0" fontId="103" fillId="0" borderId="0" xfId="0" applyFont="1" applyAlignment="1">
      <alignment vertical="center"/>
    </xf>
    <xf numFmtId="193" fontId="98" fillId="0" borderId="17" xfId="3" applyNumberFormat="1" applyFont="1" applyBorder="1" applyAlignment="1">
      <alignment horizontal="center" vertical="center"/>
    </xf>
    <xf numFmtId="0" fontId="26" fillId="0" borderId="0" xfId="577" applyFont="1" applyAlignment="1">
      <alignment vertical="center"/>
    </xf>
    <xf numFmtId="0" fontId="26" fillId="0" borderId="0" xfId="577" applyFont="1" applyAlignment="1">
      <alignment horizontal="left" vertical="center"/>
    </xf>
    <xf numFmtId="171" fontId="26" fillId="0" borderId="0" xfId="577" applyNumberFormat="1" applyFont="1" applyAlignment="1">
      <alignment horizontal="center" vertical="center"/>
    </xf>
    <xf numFmtId="0" fontId="25" fillId="0" borderId="0" xfId="577" applyAlignment="1">
      <alignment vertical="center"/>
    </xf>
    <xf numFmtId="0" fontId="27" fillId="0" borderId="0" xfId="577" applyFont="1" applyAlignment="1">
      <alignment vertical="center"/>
    </xf>
    <xf numFmtId="0" fontId="27" fillId="0" borderId="0" xfId="577" applyFont="1" applyAlignment="1">
      <alignment horizontal="center" vertical="center"/>
    </xf>
    <xf numFmtId="2" fontId="27" fillId="0" borderId="0" xfId="577" applyNumberFormat="1" applyFont="1" applyAlignment="1">
      <alignment horizontal="right" vertical="center"/>
    </xf>
    <xf numFmtId="2" fontId="27" fillId="0" borderId="18" xfId="577" applyNumberFormat="1" applyFont="1" applyBorder="1" applyAlignment="1">
      <alignment horizontal="center" vertical="center"/>
    </xf>
    <xf numFmtId="0" fontId="27" fillId="0" borderId="20" xfId="577" applyFont="1" applyBorder="1" applyAlignment="1">
      <alignment horizontal="center" vertical="center"/>
    </xf>
    <xf numFmtId="0" fontId="27" fillId="0" borderId="18" xfId="577" applyFont="1" applyBorder="1" applyAlignment="1">
      <alignment horizontal="center" vertical="center"/>
    </xf>
    <xf numFmtId="0" fontId="27" fillId="0" borderId="48" xfId="577" applyFont="1" applyBorder="1" applyAlignment="1">
      <alignment horizontal="center" vertical="center"/>
    </xf>
    <xf numFmtId="14" fontId="27" fillId="0" borderId="6" xfId="577" applyNumberFormat="1" applyFont="1" applyBorder="1" applyAlignment="1">
      <alignment horizontal="left" vertical="center"/>
    </xf>
    <xf numFmtId="0" fontId="27" fillId="0" borderId="2" xfId="577" applyFont="1" applyBorder="1" applyAlignment="1">
      <alignment horizontal="center" vertical="center"/>
    </xf>
    <xf numFmtId="0" fontId="27" fillId="0" borderId="6" xfId="577" applyFont="1" applyBorder="1" applyAlignment="1">
      <alignment vertical="center"/>
    </xf>
    <xf numFmtId="0" fontId="25" fillId="0" borderId="8" xfId="577" applyBorder="1" applyAlignment="1">
      <alignment vertical="center"/>
    </xf>
    <xf numFmtId="14" fontId="27" fillId="0" borderId="3" xfId="577" applyNumberFormat="1" applyFont="1" applyBorder="1" applyAlignment="1">
      <alignment horizontal="left" vertical="center"/>
    </xf>
    <xf numFmtId="0" fontId="27" fillId="0" borderId="19" xfId="577" applyFont="1" applyBorder="1" applyAlignment="1">
      <alignment horizontal="center" vertical="center"/>
    </xf>
    <xf numFmtId="171" fontId="27" fillId="4" borderId="2" xfId="577" applyNumberFormat="1" applyFont="1" applyFill="1" applyBorder="1" applyAlignment="1">
      <alignment horizontal="center" vertical="center" wrapText="1"/>
    </xf>
    <xf numFmtId="0" fontId="27" fillId="11" borderId="18" xfId="577" applyFont="1" applyFill="1" applyBorder="1" applyAlignment="1">
      <alignment vertical="center" wrapText="1"/>
    </xf>
    <xf numFmtId="0" fontId="27" fillId="11" borderId="20" xfId="577" applyFont="1" applyFill="1" applyBorder="1" applyAlignment="1">
      <alignment horizontal="center" vertical="center"/>
    </xf>
    <xf numFmtId="171" fontId="28" fillId="11" borderId="19" xfId="577" applyNumberFormat="1" applyFont="1" applyFill="1" applyBorder="1" applyAlignment="1">
      <alignment horizontal="center" vertical="center"/>
    </xf>
    <xf numFmtId="0" fontId="27" fillId="0" borderId="3" xfId="577" applyFont="1" applyBorder="1" applyAlignment="1">
      <alignment horizontal="left" vertical="center" wrapText="1"/>
    </xf>
    <xf numFmtId="0" fontId="27" fillId="0" borderId="19" xfId="577" applyFont="1" applyBorder="1" applyAlignment="1">
      <alignment horizontal="center" vertical="center" wrapText="1"/>
    </xf>
    <xf numFmtId="171" fontId="27" fillId="0" borderId="3" xfId="577" applyNumberFormat="1" applyFont="1" applyBorder="1" applyAlignment="1">
      <alignment horizontal="center" vertical="center" wrapText="1"/>
    </xf>
    <xf numFmtId="171" fontId="27" fillId="0" borderId="19" xfId="577" applyNumberFormat="1" applyFont="1" applyBorder="1" applyAlignment="1">
      <alignment horizontal="center" vertical="center" wrapText="1"/>
    </xf>
    <xf numFmtId="0" fontId="27" fillId="11" borderId="3" xfId="577" applyFont="1" applyFill="1" applyBorder="1" applyAlignment="1">
      <alignment vertical="center"/>
    </xf>
    <xf numFmtId="0" fontId="27" fillId="11" borderId="19" xfId="577" applyFont="1" applyFill="1" applyBorder="1" applyAlignment="1">
      <alignment horizontal="center" vertical="center"/>
    </xf>
    <xf numFmtId="0" fontId="27" fillId="0" borderId="3" xfId="577" applyFont="1" applyBorder="1" applyAlignment="1">
      <alignment vertical="center"/>
    </xf>
    <xf numFmtId="171" fontId="27" fillId="4" borderId="19" xfId="577" applyNumberFormat="1" applyFont="1" applyFill="1" applyBorder="1" applyAlignment="1">
      <alignment horizontal="center" vertical="center" wrapText="1"/>
    </xf>
    <xf numFmtId="0" fontId="27" fillId="0" borderId="3" xfId="577" applyFont="1" applyBorder="1" applyAlignment="1">
      <alignment horizontal="left" vertical="center"/>
    </xf>
    <xf numFmtId="0" fontId="27" fillId="11" borderId="3" xfId="577" applyFont="1" applyFill="1" applyBorder="1" applyAlignment="1">
      <alignment vertical="center" wrapText="1"/>
    </xf>
    <xf numFmtId="171" fontId="27" fillId="11" borderId="19" xfId="577" applyNumberFormat="1" applyFont="1" applyFill="1" applyBorder="1" applyAlignment="1">
      <alignment vertical="center"/>
    </xf>
    <xf numFmtId="0" fontId="27" fillId="0" borderId="3" xfId="577" applyFont="1" applyBorder="1" applyAlignment="1">
      <alignment vertical="center" wrapText="1"/>
    </xf>
    <xf numFmtId="0" fontId="27" fillId="11" borderId="3" xfId="577" applyFont="1" applyFill="1" applyBorder="1" applyAlignment="1">
      <alignment horizontal="left" vertical="center" wrapText="1"/>
    </xf>
    <xf numFmtId="0" fontId="27" fillId="0" borderId="3" xfId="577" applyFont="1" applyBorder="1" applyAlignment="1">
      <alignment horizontal="center" vertical="center"/>
    </xf>
    <xf numFmtId="171" fontId="27" fillId="4" borderId="3" xfId="577" applyNumberFormat="1" applyFont="1" applyFill="1" applyBorder="1" applyAlignment="1">
      <alignment horizontal="center" vertical="center" wrapText="1"/>
    </xf>
    <xf numFmtId="0" fontId="27" fillId="0" borderId="3" xfId="577" applyFont="1" applyBorder="1" applyAlignment="1">
      <alignment horizontal="center" vertical="center" wrapText="1"/>
    </xf>
    <xf numFmtId="0" fontId="27" fillId="11" borderId="3" xfId="577" applyFont="1" applyFill="1" applyBorder="1" applyAlignment="1">
      <alignment horizontal="center" vertical="center"/>
    </xf>
    <xf numFmtId="1" fontId="27" fillId="4" borderId="19" xfId="577" applyNumberFormat="1" applyFont="1" applyFill="1" applyBorder="1" applyAlignment="1">
      <alignment horizontal="center" vertical="center"/>
    </xf>
    <xf numFmtId="171" fontId="27" fillId="4" borderId="19" xfId="577" applyNumberFormat="1" applyFont="1" applyFill="1" applyBorder="1" applyAlignment="1">
      <alignment horizontal="center" vertical="center"/>
    </xf>
    <xf numFmtId="0" fontId="27" fillId="11" borderId="19" xfId="577" applyFont="1" applyFill="1" applyBorder="1" applyAlignment="1">
      <alignment horizontal="center" vertical="center" wrapText="1"/>
    </xf>
    <xf numFmtId="1" fontId="27" fillId="11" borderId="19" xfId="577" applyNumberFormat="1" applyFont="1" applyFill="1" applyBorder="1" applyAlignment="1">
      <alignment horizontal="center" vertical="center" wrapText="1"/>
    </xf>
    <xf numFmtId="0" fontId="27" fillId="0" borderId="19" xfId="577" applyFont="1" applyBorder="1" applyAlignment="1">
      <alignment horizontal="center" vertical="top" wrapText="1"/>
    </xf>
    <xf numFmtId="171" fontId="27" fillId="0" borderId="19" xfId="577" applyNumberFormat="1" applyFont="1" applyBorder="1" applyAlignment="1">
      <alignment horizontal="center" vertical="top"/>
    </xf>
    <xf numFmtId="171" fontId="27" fillId="11" borderId="19" xfId="577" applyNumberFormat="1" applyFont="1" applyFill="1" applyBorder="1" applyAlignment="1">
      <alignment horizontal="center" vertical="center"/>
    </xf>
    <xf numFmtId="171" fontId="27" fillId="0" borderId="19" xfId="577" applyNumberFormat="1" applyFont="1" applyBorder="1" applyAlignment="1">
      <alignment horizontal="center" vertical="center"/>
    </xf>
    <xf numFmtId="1" fontId="27" fillId="0" borderId="19" xfId="577" applyNumberFormat="1" applyFont="1" applyBorder="1" applyAlignment="1">
      <alignment horizontal="center" vertical="center" wrapText="1"/>
    </xf>
    <xf numFmtId="0" fontId="30" fillId="0" borderId="3" xfId="577" applyFont="1" applyBorder="1" applyAlignment="1">
      <alignment horizontal="center" vertical="center"/>
    </xf>
    <xf numFmtId="175" fontId="27" fillId="0" borderId="19" xfId="577" applyNumberFormat="1" applyFont="1" applyBorder="1" applyAlignment="1">
      <alignment horizontal="center" vertical="center"/>
    </xf>
    <xf numFmtId="171" fontId="27" fillId="0" borderId="4" xfId="577" applyNumberFormat="1" applyFont="1" applyBorder="1" applyAlignment="1">
      <alignment horizontal="center" vertical="center"/>
    </xf>
    <xf numFmtId="171" fontId="27" fillId="11" borderId="3" xfId="577" applyNumberFormat="1" applyFont="1" applyFill="1" applyBorder="1" applyAlignment="1">
      <alignment horizontal="center" vertical="center"/>
    </xf>
    <xf numFmtId="0" fontId="27" fillId="11" borderId="19" xfId="577" applyFont="1" applyFill="1" applyBorder="1" applyAlignment="1">
      <alignment vertical="center"/>
    </xf>
    <xf numFmtId="0" fontId="27" fillId="0" borderId="5" xfId="577" applyFont="1" applyBorder="1" applyAlignment="1">
      <alignment vertical="center"/>
    </xf>
    <xf numFmtId="0" fontId="27" fillId="0" borderId="5" xfId="577" applyFont="1" applyBorder="1" applyAlignment="1">
      <alignment horizontal="center" vertical="center"/>
    </xf>
    <xf numFmtId="171" fontId="27" fillId="0" borderId="10" xfId="577" applyNumberFormat="1" applyFont="1" applyBorder="1" applyAlignment="1">
      <alignment horizontal="center" vertical="center"/>
    </xf>
    <xf numFmtId="0" fontId="27" fillId="11" borderId="18" xfId="577" applyFont="1" applyFill="1" applyBorder="1" applyAlignment="1">
      <alignment vertical="center"/>
    </xf>
    <xf numFmtId="0" fontId="27" fillId="11" borderId="20" xfId="577" applyFont="1" applyFill="1" applyBorder="1" applyAlignment="1">
      <alignment vertical="center"/>
    </xf>
    <xf numFmtId="171" fontId="27" fillId="11" borderId="20" xfId="577" applyNumberFormat="1" applyFont="1" applyFill="1" applyBorder="1" applyAlignment="1">
      <alignment vertical="center"/>
    </xf>
    <xf numFmtId="0" fontId="30" fillId="0" borderId="19" xfId="577" applyFont="1" applyBorder="1" applyAlignment="1">
      <alignment horizontal="center" vertical="center"/>
    </xf>
    <xf numFmtId="171" fontId="27" fillId="0" borderId="3" xfId="577" applyNumberFormat="1" applyFont="1" applyBorder="1" applyAlignment="1">
      <alignment horizontal="center" vertical="center"/>
    </xf>
    <xf numFmtId="0" fontId="30" fillId="11" borderId="3" xfId="577" applyFont="1" applyFill="1" applyBorder="1" applyAlignment="1">
      <alignment vertical="center"/>
    </xf>
    <xf numFmtId="1" fontId="27" fillId="11" borderId="3" xfId="577" applyNumberFormat="1" applyFont="1" applyFill="1" applyBorder="1" applyAlignment="1">
      <alignment horizontal="center" vertical="center"/>
    </xf>
    <xf numFmtId="1" fontId="27" fillId="11" borderId="19" xfId="577" applyNumberFormat="1" applyFont="1" applyFill="1" applyBorder="1" applyAlignment="1">
      <alignment horizontal="center" vertical="center"/>
    </xf>
    <xf numFmtId="0" fontId="27" fillId="0" borderId="19" xfId="577" applyFont="1" applyBorder="1" applyAlignment="1">
      <alignment vertical="center" wrapText="1"/>
    </xf>
    <xf numFmtId="171" fontId="27" fillId="11" borderId="4" xfId="577" applyNumberFormat="1" applyFont="1" applyFill="1" applyBorder="1" applyAlignment="1">
      <alignment horizontal="center" vertical="center"/>
    </xf>
    <xf numFmtId="0" fontId="26" fillId="0" borderId="19" xfId="577" applyFont="1" applyBorder="1" applyAlignment="1">
      <alignment vertical="center"/>
    </xf>
    <xf numFmtId="171" fontId="26" fillId="0" borderId="19" xfId="577" applyNumberFormat="1" applyFont="1" applyBorder="1" applyAlignment="1">
      <alignment vertical="center"/>
    </xf>
    <xf numFmtId="0" fontId="26" fillId="0" borderId="5" xfId="577" applyFont="1" applyBorder="1" applyAlignment="1">
      <alignment vertical="center"/>
    </xf>
    <xf numFmtId="0" fontId="26" fillId="0" borderId="10" xfId="577" applyFont="1" applyBorder="1" applyAlignment="1">
      <alignment horizontal="left" vertical="center"/>
    </xf>
    <xf numFmtId="0" fontId="25" fillId="0" borderId="10" xfId="577" applyBorder="1" applyAlignment="1">
      <alignment vertical="center"/>
    </xf>
    <xf numFmtId="0" fontId="27" fillId="11" borderId="5" xfId="577" applyFont="1" applyFill="1" applyBorder="1" applyAlignment="1">
      <alignment vertical="center"/>
    </xf>
    <xf numFmtId="171" fontId="27" fillId="11" borderId="5" xfId="577" applyNumberFormat="1" applyFont="1" applyFill="1" applyBorder="1" applyAlignment="1">
      <alignment horizontal="center" vertical="center"/>
    </xf>
    <xf numFmtId="171" fontId="27" fillId="11" borderId="10" xfId="577" applyNumberFormat="1" applyFont="1" applyFill="1" applyBorder="1" applyAlignment="1">
      <alignment horizontal="center" vertical="center"/>
    </xf>
    <xf numFmtId="0" fontId="27" fillId="0" borderId="5" xfId="577" applyFont="1" applyBorder="1" applyAlignment="1">
      <alignment vertical="center" wrapText="1"/>
    </xf>
    <xf numFmtId="0" fontId="30" fillId="0" borderId="5" xfId="577" applyFont="1" applyBorder="1" applyAlignment="1">
      <alignment horizontal="center" vertical="center"/>
    </xf>
    <xf numFmtId="0" fontId="105" fillId="0" borderId="0" xfId="577" applyFont="1" applyAlignment="1">
      <alignment vertical="center"/>
    </xf>
    <xf numFmtId="171" fontId="25" fillId="0" borderId="0" xfId="577" applyNumberFormat="1" applyAlignment="1">
      <alignment vertical="center"/>
    </xf>
    <xf numFmtId="0" fontId="26" fillId="0" borderId="0" xfId="577" applyFont="1" applyAlignment="1">
      <alignment horizontal="center" vertical="center" wrapText="1"/>
    </xf>
    <xf numFmtId="0" fontId="26" fillId="0" borderId="0" xfId="577" applyFont="1" applyAlignment="1">
      <alignment vertical="center" wrapText="1"/>
    </xf>
    <xf numFmtId="0" fontId="26" fillId="0" borderId="0" xfId="577" applyFont="1" applyAlignment="1">
      <alignment horizontal="center" vertical="center"/>
    </xf>
    <xf numFmtId="165" fontId="10" fillId="100" borderId="0" xfId="0" applyNumberFormat="1" applyFont="1" applyFill="1" applyAlignment="1">
      <alignment horizontal="left" vertical="center"/>
    </xf>
    <xf numFmtId="165" fontId="10" fillId="100" borderId="0" xfId="0" applyNumberFormat="1" applyFont="1" applyFill="1" applyAlignment="1">
      <alignment horizontal="center" vertical="center"/>
    </xf>
    <xf numFmtId="165" fontId="13" fillId="100" borderId="0" xfId="0" applyNumberFormat="1" applyFont="1" applyFill="1" applyAlignment="1">
      <alignment horizontal="center" vertical="center"/>
    </xf>
    <xf numFmtId="165" fontId="0" fillId="0" borderId="46" xfId="0" applyNumberFormat="1" applyBorder="1" applyAlignment="1">
      <alignment horizontal="left" vertical="center"/>
    </xf>
    <xf numFmtId="165" fontId="0" fillId="0" borderId="46" xfId="0" applyNumberFormat="1" applyBorder="1" applyAlignment="1">
      <alignment horizontal="center" vertical="center"/>
    </xf>
    <xf numFmtId="165" fontId="1" fillId="0" borderId="46" xfId="0" applyNumberFormat="1" applyFont="1" applyBorder="1" applyAlignment="1">
      <alignment horizontal="center" vertical="center"/>
    </xf>
    <xf numFmtId="14" fontId="0" fillId="3" borderId="9" xfId="0" applyNumberFormat="1" applyFill="1" applyBorder="1" applyAlignment="1">
      <alignment horizontal="center" vertical="center"/>
    </xf>
    <xf numFmtId="14" fontId="0" fillId="3" borderId="46" xfId="0" applyNumberFormat="1" applyFill="1" applyBorder="1" applyAlignment="1">
      <alignment horizontal="center" vertical="center"/>
    </xf>
    <xf numFmtId="165" fontId="0" fillId="100" borderId="0" xfId="0" applyNumberFormat="1" applyFill="1" applyAlignment="1">
      <alignment horizontal="center" vertical="center"/>
    </xf>
    <xf numFmtId="165" fontId="10" fillId="5" borderId="9" xfId="0" applyNumberFormat="1" applyFont="1" applyFill="1" applyBorder="1" applyAlignment="1">
      <alignment horizontal="center" vertical="center"/>
    </xf>
    <xf numFmtId="165" fontId="1" fillId="9" borderId="13" xfId="0" applyNumberFormat="1" applyFont="1" applyFill="1" applyBorder="1" applyAlignment="1" applyProtection="1">
      <alignment horizontal="center" vertical="center"/>
      <protection locked="0"/>
    </xf>
    <xf numFmtId="9" fontId="0" fillId="9" borderId="0" xfId="2" applyFont="1" applyFill="1" applyAlignment="1" applyProtection="1">
      <alignment horizontal="center" vertical="center"/>
      <protection locked="0"/>
    </xf>
    <xf numFmtId="9" fontId="0" fillId="9" borderId="9" xfId="2" applyFont="1" applyFill="1" applyBorder="1" applyAlignment="1" applyProtection="1">
      <alignment horizontal="center" vertical="center"/>
      <protection locked="0"/>
    </xf>
    <xf numFmtId="165" fontId="0" fillId="8" borderId="0" xfId="0" applyNumberFormat="1" applyFill="1" applyAlignment="1">
      <alignment horizontal="center" vertical="center"/>
    </xf>
    <xf numFmtId="168" fontId="0" fillId="8" borderId="0" xfId="0" applyNumberFormat="1" applyFill="1" applyAlignment="1">
      <alignment horizontal="center" vertical="center"/>
    </xf>
    <xf numFmtId="165" fontId="10" fillId="5" borderId="9" xfId="0" applyNumberFormat="1" applyFont="1" applyFill="1" applyBorder="1" applyAlignment="1">
      <alignment horizontal="left" vertical="center"/>
    </xf>
    <xf numFmtId="0" fontId="10" fillId="100" borderId="0" xfId="0" applyFont="1" applyFill="1" applyAlignment="1">
      <alignment horizontal="center" vertical="center"/>
    </xf>
    <xf numFmtId="0" fontId="13" fillId="100" borderId="0" xfId="0" applyFont="1" applyFill="1" applyAlignment="1">
      <alignment horizontal="center" vertical="center"/>
    </xf>
    <xf numFmtId="0" fontId="106" fillId="0" borderId="0" xfId="30" applyFont="1" applyAlignment="1">
      <alignment horizontal="center" vertical="center"/>
    </xf>
    <xf numFmtId="177" fontId="41" fillId="0" borderId="42" xfId="675" applyNumberFormat="1" applyFont="1" applyBorder="1" applyAlignment="1">
      <alignment horizontal="centerContinuous" vertical="center"/>
    </xf>
    <xf numFmtId="0" fontId="42" fillId="4" borderId="44" xfId="30" applyFont="1" applyFill="1" applyBorder="1" applyAlignment="1">
      <alignment horizontal="center" vertical="center"/>
    </xf>
    <xf numFmtId="0" fontId="42" fillId="0" borderId="44" xfId="30" applyFont="1" applyBorder="1" applyAlignment="1">
      <alignment horizontal="center" vertical="center"/>
    </xf>
    <xf numFmtId="0" fontId="42" fillId="0" borderId="46" xfId="30" applyFont="1" applyBorder="1" applyAlignment="1">
      <alignment horizontal="center" vertical="center"/>
    </xf>
    <xf numFmtId="0" fontId="42" fillId="0" borderId="49" xfId="30" applyFont="1" applyBorder="1" applyAlignment="1">
      <alignment horizontal="center" vertical="center"/>
    </xf>
    <xf numFmtId="0" fontId="46" fillId="0" borderId="42" xfId="30" applyFont="1" applyBorder="1" applyAlignment="1">
      <alignment horizontal="left" vertical="center" wrapText="1"/>
    </xf>
    <xf numFmtId="171" fontId="46" fillId="0" borderId="44" xfId="30" applyNumberFormat="1" applyFont="1" applyBorder="1" applyAlignment="1">
      <alignment horizontal="center" vertical="center"/>
    </xf>
    <xf numFmtId="49" fontId="46" fillId="0" borderId="42" xfId="30" applyNumberFormat="1" applyFont="1" applyBorder="1" applyAlignment="1">
      <alignment vertical="center" wrapText="1"/>
    </xf>
    <xf numFmtId="0" fontId="21" fillId="0" borderId="24" xfId="30" applyFont="1" applyBorder="1" applyAlignment="1">
      <alignment vertical="center" wrapText="1"/>
    </xf>
    <xf numFmtId="49" fontId="21" fillId="0" borderId="24" xfId="30" applyNumberFormat="1" applyFont="1" applyBorder="1" applyAlignment="1">
      <alignment vertical="center" wrapText="1"/>
    </xf>
    <xf numFmtId="176" fontId="37" fillId="0" borderId="21" xfId="675" applyFont="1" applyBorder="1" applyAlignment="1" applyProtection="1">
      <alignment horizontal="left" vertical="center" wrapText="1"/>
      <protection locked="0"/>
    </xf>
    <xf numFmtId="49" fontId="21" fillId="0" borderId="24" xfId="30" applyNumberFormat="1" applyFont="1" applyBorder="1" applyAlignment="1">
      <alignment horizontal="left" vertical="center" wrapText="1"/>
    </xf>
    <xf numFmtId="0" fontId="21" fillId="0" borderId="24" xfId="30" applyFont="1" applyBorder="1" applyAlignment="1">
      <alignment horizontal="left" vertical="center" wrapText="1"/>
    </xf>
    <xf numFmtId="176" fontId="50" fillId="0" borderId="24" xfId="675" applyFont="1" applyBorder="1" applyAlignment="1" applyProtection="1">
      <alignment vertical="center" wrapText="1"/>
      <protection locked="0"/>
    </xf>
    <xf numFmtId="0" fontId="21" fillId="0" borderId="17" xfId="30" applyFont="1" applyBorder="1" applyAlignment="1">
      <alignment vertical="center" wrapText="1"/>
    </xf>
    <xf numFmtId="0" fontId="43" fillId="102" borderId="0" xfId="30" applyFont="1" applyFill="1"/>
    <xf numFmtId="0" fontId="22" fillId="0" borderId="42" xfId="30" applyFont="1" applyBorder="1" applyAlignment="1">
      <alignment horizontal="left" vertical="center" wrapText="1"/>
    </xf>
    <xf numFmtId="0" fontId="109" fillId="0" borderId="0" xfId="0" applyFont="1" applyAlignment="1">
      <alignment horizontal="left"/>
    </xf>
    <xf numFmtId="2" fontId="23" fillId="0" borderId="0" xfId="30" applyNumberFormat="1" applyFont="1" applyAlignment="1">
      <alignment horizontal="center" vertical="center"/>
    </xf>
    <xf numFmtId="0" fontId="43" fillId="103" borderId="0" xfId="30" applyFont="1" applyFill="1"/>
    <xf numFmtId="0" fontId="46" fillId="0" borderId="0" xfId="30" applyFont="1" applyAlignment="1">
      <alignment horizontal="left" vertical="center"/>
    </xf>
    <xf numFmtId="175" fontId="21" fillId="0" borderId="0" xfId="30" applyNumberFormat="1" applyFont="1" applyAlignment="1">
      <alignment horizontal="center" vertical="center"/>
    </xf>
    <xf numFmtId="171" fontId="21" fillId="104" borderId="0" xfId="30" applyNumberFormat="1" applyFont="1" applyFill="1" applyAlignment="1">
      <alignment horizontal="center" vertical="center"/>
    </xf>
    <xf numFmtId="171" fontId="21" fillId="105" borderId="0" xfId="30" applyNumberFormat="1" applyFont="1" applyFill="1" applyAlignment="1">
      <alignment horizontal="center" vertical="center"/>
    </xf>
    <xf numFmtId="0" fontId="48" fillId="105" borderId="0" xfId="30" applyFont="1" applyFill="1" applyAlignment="1">
      <alignment vertical="center"/>
    </xf>
    <xf numFmtId="171" fontId="111" fillId="104" borderId="0" xfId="30" applyNumberFormat="1" applyFont="1" applyFill="1" applyAlignment="1">
      <alignment horizontal="center" vertical="center"/>
    </xf>
    <xf numFmtId="171" fontId="112" fillId="0" borderId="0" xfId="30" applyNumberFormat="1" applyFont="1" applyAlignment="1">
      <alignment horizontal="center"/>
    </xf>
    <xf numFmtId="0" fontId="46" fillId="0" borderId="0" xfId="30" applyFont="1" applyAlignment="1">
      <alignment horizontal="left" vertical="center" wrapText="1"/>
    </xf>
    <xf numFmtId="176" fontId="113" fillId="0" borderId="0" xfId="675" applyFont="1"/>
    <xf numFmtId="0" fontId="114" fillId="102" borderId="0" xfId="30" applyFont="1" applyFill="1" applyAlignment="1">
      <alignment horizontal="left" vertical="center" wrapText="1"/>
    </xf>
    <xf numFmtId="171" fontId="115" fillId="0" borderId="0" xfId="30" applyNumberFormat="1" applyFont="1"/>
    <xf numFmtId="171" fontId="51" fillId="0" borderId="0" xfId="30" applyNumberFormat="1" applyFont="1" applyAlignment="1">
      <alignment horizontal="center"/>
    </xf>
    <xf numFmtId="194" fontId="113" fillId="0" borderId="0" xfId="675" applyNumberFormat="1" applyFont="1"/>
    <xf numFmtId="171" fontId="51" fillId="99" borderId="0" xfId="30" applyNumberFormat="1" applyFont="1" applyFill="1" applyAlignment="1">
      <alignment horizontal="center"/>
    </xf>
    <xf numFmtId="2" fontId="39" fillId="0" borderId="0" xfId="30" applyNumberFormat="1" applyFont="1" applyAlignment="1">
      <alignment horizontal="center"/>
    </xf>
    <xf numFmtId="171" fontId="51" fillId="101" borderId="0" xfId="30" applyNumberFormat="1" applyFont="1" applyFill="1" applyAlignment="1">
      <alignment horizontal="center"/>
    </xf>
    <xf numFmtId="171" fontId="39" fillId="0" borderId="0" xfId="30" applyNumberFormat="1" applyFont="1"/>
    <xf numFmtId="1" fontId="39" fillId="0" borderId="0" xfId="30" applyNumberFormat="1" applyFont="1"/>
    <xf numFmtId="171" fontId="39" fillId="0" borderId="0" xfId="30" applyNumberFormat="1" applyFont="1" applyAlignment="1">
      <alignment horizontal="center"/>
    </xf>
    <xf numFmtId="0" fontId="51" fillId="0" borderId="0" xfId="30" applyFont="1" applyAlignment="1">
      <alignment vertical="top" wrapText="1"/>
    </xf>
    <xf numFmtId="171" fontId="51" fillId="0" borderId="0" xfId="30" applyNumberFormat="1" applyFont="1"/>
    <xf numFmtId="171" fontId="51" fillId="0" borderId="0" xfId="30" applyNumberFormat="1" applyFont="1" applyAlignment="1">
      <alignment vertical="top" wrapText="1"/>
    </xf>
    <xf numFmtId="2" fontId="51" fillId="0" borderId="0" xfId="30" applyNumberFormat="1" applyFont="1" applyAlignment="1">
      <alignment horizontal="center"/>
    </xf>
    <xf numFmtId="0" fontId="51" fillId="0" borderId="0" xfId="30" applyFont="1" applyAlignment="1">
      <alignment horizontal="left"/>
    </xf>
    <xf numFmtId="0" fontId="116" fillId="0" borderId="0" xfId="30" applyFont="1" applyAlignment="1">
      <alignment horizontal="left"/>
    </xf>
    <xf numFmtId="0" fontId="0" fillId="9" borderId="0" xfId="0" applyFill="1" applyAlignment="1">
      <alignment horizontal="center" vertical="center"/>
    </xf>
    <xf numFmtId="10" fontId="0" fillId="9" borderId="0" xfId="0" applyNumberFormat="1" applyFill="1" applyAlignment="1">
      <alignment horizontal="center" vertical="center"/>
    </xf>
    <xf numFmtId="10" fontId="5" fillId="9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174" fontId="5" fillId="0" borderId="0" xfId="2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0" fontId="10" fillId="5" borderId="0" xfId="0" applyFont="1" applyFill="1" applyAlignment="1">
      <alignment horizontal="left" vertical="center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left" vertical="center"/>
    </xf>
    <xf numFmtId="165" fontId="1" fillId="0" borderId="0" xfId="0" applyNumberFormat="1" applyFont="1" applyAlignment="1">
      <alignment horizontal="left" vertical="center"/>
    </xf>
    <xf numFmtId="165" fontId="0" fillId="0" borderId="0" xfId="0" applyNumberFormat="1" applyFont="1" applyAlignment="1">
      <alignment horizontal="left" vertical="center"/>
    </xf>
    <xf numFmtId="165" fontId="0" fillId="0" borderId="0" xfId="0" applyNumberFormat="1" applyFont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165" fontId="0" fillId="0" borderId="9" xfId="0" applyNumberFormat="1" applyBorder="1" applyAlignment="1">
      <alignment horizontal="left" vertical="center" indent="1"/>
    </xf>
    <xf numFmtId="0" fontId="0" fillId="0" borderId="0" xfId="0" applyFont="1" applyAlignment="1">
      <alignment horizontal="left" vertical="center"/>
    </xf>
    <xf numFmtId="0" fontId="0" fillId="0" borderId="9" xfId="0" applyFont="1" applyBorder="1" applyAlignment="1">
      <alignment horizontal="left" vertical="center"/>
    </xf>
    <xf numFmtId="9" fontId="0" fillId="0" borderId="9" xfId="2" applyFont="1" applyBorder="1" applyAlignment="1">
      <alignment horizontal="center" vertical="center"/>
    </xf>
    <xf numFmtId="0" fontId="0" fillId="0" borderId="0" xfId="0" applyAlignment="1">
      <alignment horizontal="left" vertical="center" indent="2"/>
    </xf>
    <xf numFmtId="10" fontId="0" fillId="0" borderId="0" xfId="2" applyNumberFormat="1" applyFont="1" applyAlignment="1">
      <alignment horizontal="center" vertical="center"/>
    </xf>
    <xf numFmtId="10" fontId="1" fillId="0" borderId="0" xfId="2" applyNumberFormat="1" applyFont="1" applyAlignment="1">
      <alignment horizontal="center" vertical="center"/>
    </xf>
    <xf numFmtId="167" fontId="0" fillId="0" borderId="0" xfId="0" applyNumberFormat="1" applyAlignment="1">
      <alignment horizontal="right" vertical="center"/>
    </xf>
    <xf numFmtId="165" fontId="1" fillId="0" borderId="0" xfId="0" applyNumberFormat="1" applyFont="1" applyAlignment="1">
      <alignment horizontal="right" vertical="center"/>
    </xf>
    <xf numFmtId="170" fontId="97" fillId="0" borderId="17" xfId="3" applyNumberFormat="1" applyFont="1" applyBorder="1" applyAlignment="1">
      <alignment horizontal="center" vertical="center"/>
    </xf>
    <xf numFmtId="170" fontId="98" fillId="0" borderId="17" xfId="3" applyNumberFormat="1" applyFont="1" applyBorder="1" applyAlignment="1">
      <alignment horizontal="center" vertical="center"/>
    </xf>
    <xf numFmtId="170" fontId="98" fillId="0" borderId="47" xfId="3" applyNumberFormat="1" applyFont="1" applyBorder="1" applyAlignment="1">
      <alignment horizontal="center" vertical="center"/>
    </xf>
    <xf numFmtId="9" fontId="97" fillId="0" borderId="17" xfId="2" applyFont="1" applyBorder="1" applyAlignment="1">
      <alignment horizontal="center" vertical="center"/>
    </xf>
    <xf numFmtId="9" fontId="98" fillId="0" borderId="17" xfId="2" applyFont="1" applyBorder="1" applyAlignment="1">
      <alignment horizontal="center" vertical="center"/>
    </xf>
    <xf numFmtId="170" fontId="97" fillId="0" borderId="42" xfId="3" applyNumberFormat="1" applyFont="1" applyBorder="1" applyAlignment="1">
      <alignment horizontal="center" vertical="center"/>
    </xf>
    <xf numFmtId="170" fontId="97" fillId="0" borderId="47" xfId="3" applyNumberFormat="1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167" fontId="14" fillId="5" borderId="0" xfId="0" applyNumberFormat="1" applyFont="1" applyFill="1" applyAlignment="1">
      <alignment horizontal="center" vertical="center"/>
    </xf>
    <xf numFmtId="14" fontId="0" fillId="3" borderId="0" xfId="0" applyNumberFormat="1" applyFont="1" applyFill="1" applyAlignment="1">
      <alignment horizontal="center" vertical="center"/>
    </xf>
    <xf numFmtId="170" fontId="97" fillId="0" borderId="50" xfId="3" applyNumberFormat="1" applyFont="1" applyBorder="1" applyAlignment="1">
      <alignment horizontal="center" vertical="center"/>
    </xf>
    <xf numFmtId="170" fontId="98" fillId="0" borderId="50" xfId="3" applyNumberFormat="1" applyFont="1" applyBorder="1" applyAlignment="1">
      <alignment horizontal="center" vertical="center"/>
    </xf>
    <xf numFmtId="0" fontId="98" fillId="3" borderId="42" xfId="0" applyFont="1" applyFill="1" applyBorder="1" applyAlignment="1">
      <alignment horizontal="center" vertical="center" wrapText="1"/>
    </xf>
    <xf numFmtId="0" fontId="102" fillId="3" borderId="43" xfId="0" applyFont="1" applyFill="1" applyBorder="1" applyAlignment="1">
      <alignment horizontal="center" vertical="center" wrapText="1"/>
    </xf>
    <xf numFmtId="0" fontId="102" fillId="3" borderId="49" xfId="0" applyFont="1" applyFill="1" applyBorder="1" applyAlignment="1">
      <alignment horizontal="center" vertical="center" wrapText="1"/>
    </xf>
    <xf numFmtId="1" fontId="102" fillId="3" borderId="42" xfId="0" applyNumberFormat="1" applyFont="1" applyFill="1" applyBorder="1" applyAlignment="1">
      <alignment horizontal="center" vertical="center" wrapText="1"/>
    </xf>
    <xf numFmtId="0" fontId="102" fillId="3" borderId="42" xfId="0" applyFont="1" applyFill="1" applyBorder="1" applyAlignment="1">
      <alignment horizontal="center" vertical="center" wrapText="1"/>
    </xf>
    <xf numFmtId="165" fontId="10" fillId="4" borderId="0" xfId="0" applyNumberFormat="1" applyFont="1" applyFill="1" applyAlignment="1">
      <alignment horizontal="left" vertical="center"/>
    </xf>
    <xf numFmtId="165" fontId="10" fillId="4" borderId="0" xfId="0" applyNumberFormat="1" applyFont="1" applyFill="1" applyAlignment="1">
      <alignment horizontal="center" vertical="center"/>
    </xf>
    <xf numFmtId="165" fontId="13" fillId="4" borderId="0" xfId="0" applyNumberFormat="1" applyFont="1" applyFill="1" applyAlignment="1">
      <alignment horizontal="center" vertical="center"/>
    </xf>
    <xf numFmtId="165" fontId="1" fillId="0" borderId="46" xfId="0" applyNumberFormat="1" applyFont="1" applyBorder="1" applyAlignment="1">
      <alignment horizontal="left" vertical="center"/>
    </xf>
    <xf numFmtId="165" fontId="0" fillId="9" borderId="13" xfId="0" applyNumberFormat="1" applyFont="1" applyFill="1" applyBorder="1" applyAlignment="1" applyProtection="1">
      <alignment horizontal="center" vertical="center"/>
      <protection locked="0"/>
    </xf>
    <xf numFmtId="165" fontId="0" fillId="0" borderId="0" xfId="0" applyNumberFormat="1" applyBorder="1" applyAlignment="1" applyProtection="1">
      <alignment horizontal="left" vertical="center"/>
      <protection locked="0"/>
    </xf>
    <xf numFmtId="9" fontId="0" fillId="9" borderId="0" xfId="2" applyFont="1" applyFill="1" applyBorder="1" applyAlignment="1" applyProtection="1">
      <alignment horizontal="center" vertical="center"/>
      <protection locked="0"/>
    </xf>
    <xf numFmtId="0" fontId="18" fillId="8" borderId="0" xfId="0" applyFont="1" applyFill="1"/>
    <xf numFmtId="14" fontId="17" fillId="8" borderId="0" xfId="0" applyNumberFormat="1" applyFont="1" applyFill="1"/>
    <xf numFmtId="0" fontId="17" fillId="8" borderId="0" xfId="0" applyFont="1" applyFill="1"/>
    <xf numFmtId="16" fontId="17" fillId="8" borderId="0" xfId="0" applyNumberFormat="1" applyFont="1" applyFill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left" vertical="center"/>
    </xf>
    <xf numFmtId="165" fontId="0" fillId="9" borderId="0" xfId="0" applyNumberFormat="1" applyFill="1" applyAlignment="1" applyProtection="1">
      <alignment horizontal="center" vertical="center"/>
      <protection locked="0"/>
    </xf>
    <xf numFmtId="174" fontId="0" fillId="9" borderId="0" xfId="0" applyNumberFormat="1" applyFill="1" applyAlignment="1" applyProtection="1">
      <alignment horizontal="center" vertical="center"/>
      <protection locked="0"/>
    </xf>
    <xf numFmtId="166" fontId="0" fillId="9" borderId="0" xfId="0" applyNumberFormat="1" applyFill="1" applyAlignment="1" applyProtection="1">
      <alignment horizontal="center" vertical="center"/>
      <protection locked="0"/>
    </xf>
    <xf numFmtId="10" fontId="0" fillId="9" borderId="0" xfId="0" applyNumberFormat="1" applyFill="1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167" fontId="0" fillId="9" borderId="0" xfId="0" applyNumberFormat="1" applyFill="1" applyAlignment="1" applyProtection="1">
      <alignment horizontal="center" vertical="center"/>
      <protection locked="0"/>
    </xf>
    <xf numFmtId="173" fontId="0" fillId="9" borderId="0" xfId="0" applyNumberFormat="1" applyFill="1" applyAlignment="1" applyProtection="1">
      <alignment horizontal="center" vertical="center"/>
      <protection locked="0"/>
    </xf>
    <xf numFmtId="174" fontId="0" fillId="9" borderId="0" xfId="2" applyNumberFormat="1" applyFont="1" applyFill="1" applyAlignment="1" applyProtection="1">
      <alignment horizontal="center" vertical="center"/>
      <protection locked="0"/>
    </xf>
    <xf numFmtId="165" fontId="0" fillId="8" borderId="0" xfId="0" applyNumberFormat="1" applyFill="1" applyAlignment="1" applyProtection="1">
      <alignment horizontal="center" vertical="center"/>
      <protection locked="0"/>
    </xf>
    <xf numFmtId="168" fontId="0" fillId="8" borderId="0" xfId="0" applyNumberFormat="1" applyFill="1" applyAlignment="1" applyProtection="1">
      <alignment horizontal="center" vertical="center"/>
      <protection locked="0"/>
    </xf>
    <xf numFmtId="168" fontId="0" fillId="8" borderId="0" xfId="0" applyNumberFormat="1" applyFill="1" applyBorder="1" applyAlignment="1" applyProtection="1">
      <alignment horizontal="center" vertical="center"/>
      <protection locked="0"/>
    </xf>
    <xf numFmtId="165" fontId="0" fillId="8" borderId="9" xfId="0" applyNumberFormat="1" applyFill="1" applyBorder="1" applyAlignment="1" applyProtection="1">
      <alignment horizontal="center" vertical="center"/>
      <protection locked="0"/>
    </xf>
    <xf numFmtId="168" fontId="0" fillId="8" borderId="9" xfId="0" applyNumberFormat="1" applyFill="1" applyBorder="1" applyAlignment="1" applyProtection="1">
      <alignment horizontal="center" vertical="center"/>
      <protection locked="0"/>
    </xf>
    <xf numFmtId="165" fontId="0" fillId="9" borderId="13" xfId="0" applyNumberFormat="1" applyFill="1" applyBorder="1" applyAlignment="1" applyProtection="1">
      <alignment horizontal="center" vertical="center"/>
      <protection locked="0"/>
    </xf>
    <xf numFmtId="165" fontId="0" fillId="9" borderId="16" xfId="0" applyNumberFormat="1" applyFill="1" applyBorder="1" applyAlignment="1" applyProtection="1">
      <alignment horizontal="center" vertical="center"/>
      <protection locked="0"/>
    </xf>
    <xf numFmtId="0" fontId="3" fillId="0" borderId="0" xfId="1" quotePrefix="1" applyAlignment="1">
      <alignment horizontal="left" vertical="center"/>
    </xf>
    <xf numFmtId="0" fontId="3" fillId="0" borderId="0" xfId="1" applyAlignment="1">
      <alignment horizontal="left" vertical="center"/>
    </xf>
    <xf numFmtId="0" fontId="2" fillId="0" borderId="0" xfId="0" applyFont="1" applyAlignment="1">
      <alignment horizontal="left" vertical="center"/>
    </xf>
    <xf numFmtId="165" fontId="117" fillId="0" borderId="0" xfId="1" applyNumberFormat="1" applyFont="1" applyAlignment="1">
      <alignment horizontal="left" vertical="center"/>
    </xf>
    <xf numFmtId="165" fontId="118" fillId="0" borderId="0" xfId="0" applyNumberFormat="1" applyFont="1" applyAlignment="1">
      <alignment horizontal="left" vertical="center"/>
    </xf>
    <xf numFmtId="0" fontId="117" fillId="0" borderId="0" xfId="1" quotePrefix="1" applyFont="1" applyAlignment="1">
      <alignment horizontal="left" vertical="center"/>
    </xf>
    <xf numFmtId="0" fontId="118" fillId="0" borderId="0" xfId="0" applyFont="1" applyAlignment="1">
      <alignment horizontal="left" vertical="center"/>
    </xf>
    <xf numFmtId="0" fontId="118" fillId="0" borderId="0" xfId="0" applyFont="1" applyAlignment="1">
      <alignment horizontal="center" vertical="center"/>
    </xf>
    <xf numFmtId="0" fontId="117" fillId="0" borderId="0" xfId="1" applyFont="1" applyAlignment="1">
      <alignment horizontal="left" vertical="center"/>
    </xf>
    <xf numFmtId="0" fontId="119" fillId="100" borderId="0" xfId="0" applyFont="1" applyFill="1" applyAlignment="1">
      <alignment horizontal="left" vertical="center"/>
    </xf>
    <xf numFmtId="0" fontId="119" fillId="100" borderId="0" xfId="0" applyFont="1" applyFill="1" applyAlignment="1">
      <alignment vertical="center"/>
    </xf>
    <xf numFmtId="0" fontId="119" fillId="0" borderId="0" xfId="0" applyFont="1" applyAlignment="1">
      <alignment vertical="center"/>
    </xf>
    <xf numFmtId="165" fontId="0" fillId="0" borderId="0" xfId="0" applyNumberFormat="1" applyFill="1" applyAlignment="1">
      <alignment horizontal="center" vertical="center"/>
    </xf>
    <xf numFmtId="165" fontId="13" fillId="0" borderId="0" xfId="0" applyNumberFormat="1" applyFont="1" applyFill="1" applyAlignment="1">
      <alignment horizontal="center" vertical="center"/>
    </xf>
    <xf numFmtId="165" fontId="10" fillId="0" borderId="0" xfId="0" applyNumberFormat="1" applyFont="1" applyFill="1" applyAlignment="1">
      <alignment horizontal="center" vertical="center"/>
    </xf>
    <xf numFmtId="9" fontId="0" fillId="0" borderId="46" xfId="2" applyFont="1" applyFill="1" applyBorder="1" applyAlignment="1">
      <alignment horizontal="center" vertical="center"/>
    </xf>
    <xf numFmtId="192" fontId="0" fillId="0" borderId="46" xfId="2" applyNumberFormat="1" applyFont="1" applyFill="1" applyBorder="1" applyAlignment="1">
      <alignment horizontal="center" vertical="center"/>
    </xf>
    <xf numFmtId="9" fontId="0" fillId="0" borderId="0" xfId="2" applyFont="1" applyFill="1" applyAlignment="1">
      <alignment horizontal="center" vertical="center"/>
    </xf>
    <xf numFmtId="192" fontId="0" fillId="0" borderId="0" xfId="2" applyNumberFormat="1" applyFont="1" applyFill="1" applyAlignment="1">
      <alignment horizontal="center" vertical="center"/>
    </xf>
    <xf numFmtId="174" fontId="0" fillId="0" borderId="0" xfId="2" applyNumberFormat="1" applyFont="1" applyFill="1" applyAlignment="1">
      <alignment horizontal="center" vertical="center"/>
    </xf>
    <xf numFmtId="9" fontId="0" fillId="0" borderId="0" xfId="2" applyFont="1" applyFill="1" applyBorder="1" applyAlignment="1">
      <alignment horizontal="center" vertical="center"/>
    </xf>
    <xf numFmtId="192" fontId="0" fillId="0" borderId="0" xfId="2" applyNumberFormat="1" applyFont="1" applyFill="1" applyBorder="1" applyAlignment="1">
      <alignment horizontal="center" vertical="center"/>
    </xf>
    <xf numFmtId="165" fontId="10" fillId="0" borderId="9" xfId="0" applyNumberFormat="1" applyFont="1" applyFill="1" applyBorder="1" applyAlignment="1">
      <alignment horizontal="center" vertical="center"/>
    </xf>
    <xf numFmtId="165" fontId="0" fillId="0" borderId="9" xfId="0" applyNumberFormat="1" applyFill="1" applyBorder="1" applyAlignment="1">
      <alignment horizontal="center" vertical="center"/>
    </xf>
    <xf numFmtId="0" fontId="10" fillId="106" borderId="0" xfId="0" applyFont="1" applyFill="1" applyAlignment="1">
      <alignment horizontal="left" vertical="center"/>
    </xf>
    <xf numFmtId="165" fontId="10" fillId="106" borderId="0" xfId="0" applyNumberFormat="1" applyFont="1" applyFill="1" applyAlignment="1">
      <alignment horizontal="center" vertical="center"/>
    </xf>
    <xf numFmtId="0" fontId="10" fillId="106" borderId="0" xfId="0" applyFont="1" applyFill="1" applyAlignment="1">
      <alignment horizontal="center" vertical="center"/>
    </xf>
    <xf numFmtId="195" fontId="10" fillId="107" borderId="0" xfId="0" applyNumberFormat="1" applyFont="1" applyFill="1" applyAlignment="1">
      <alignment horizontal="center" vertical="center"/>
    </xf>
    <xf numFmtId="14" fontId="120" fillId="0" borderId="0" xfId="0" applyNumberFormat="1" applyFont="1" applyAlignment="1">
      <alignment horizontal="left" vertical="center"/>
    </xf>
    <xf numFmtId="0" fontId="121" fillId="0" borderId="0" xfId="1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9" fontId="0" fillId="3" borderId="0" xfId="2" applyFont="1" applyFill="1" applyBorder="1" applyAlignment="1" applyProtection="1">
      <alignment horizontal="center" vertical="center"/>
    </xf>
    <xf numFmtId="9" fontId="0" fillId="3" borderId="9" xfId="2" applyFont="1" applyFill="1" applyBorder="1" applyAlignment="1" applyProtection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left" vertical="center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left" vertical="center"/>
    </xf>
    <xf numFmtId="168" fontId="0" fillId="10" borderId="0" xfId="0" applyNumberFormat="1" applyFill="1" applyAlignment="1">
      <alignment horizontal="center" vertical="center"/>
    </xf>
    <xf numFmtId="165" fontId="5" fillId="0" borderId="0" xfId="0" applyNumberFormat="1" applyFont="1" applyAlignment="1">
      <alignment horizontal="left" vertical="center"/>
    </xf>
    <xf numFmtId="165" fontId="5" fillId="0" borderId="9" xfId="0" applyNumberFormat="1" applyFont="1" applyBorder="1" applyAlignment="1">
      <alignment horizontal="left" vertical="center"/>
    </xf>
    <xf numFmtId="165" fontId="0" fillId="0" borderId="0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10" fontId="0" fillId="3" borderId="0" xfId="2" applyNumberFormat="1" applyFont="1" applyFill="1" applyAlignment="1">
      <alignment horizontal="center" vertical="center"/>
    </xf>
    <xf numFmtId="165" fontId="0" fillId="8" borderId="0" xfId="0" applyNumberFormat="1" applyFill="1" applyAlignment="1" applyProtection="1">
      <alignment horizontal="center" vertical="center"/>
    </xf>
    <xf numFmtId="165" fontId="1" fillId="0" borderId="9" xfId="0" applyNumberFormat="1" applyFont="1" applyBorder="1" applyAlignment="1">
      <alignment horizontal="left" vertical="center"/>
    </xf>
    <xf numFmtId="175" fontId="0" fillId="0" borderId="0" xfId="0" applyNumberFormat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right" vertical="center"/>
    </xf>
    <xf numFmtId="175" fontId="1" fillId="0" borderId="0" xfId="0" applyNumberFormat="1" applyFont="1" applyAlignment="1">
      <alignment horizontal="center" vertical="center"/>
    </xf>
    <xf numFmtId="0" fontId="6" fillId="0" borderId="46" xfId="0" applyFont="1" applyBorder="1" applyAlignment="1">
      <alignment horizontal="left" vertical="center"/>
    </xf>
    <xf numFmtId="10" fontId="6" fillId="0" borderId="46" xfId="0" applyNumberFormat="1" applyFont="1" applyBorder="1" applyAlignment="1">
      <alignment horizontal="center" vertical="center"/>
    </xf>
    <xf numFmtId="174" fontId="0" fillId="108" borderId="0" xfId="0" applyNumberFormat="1" applyFill="1" applyAlignment="1">
      <alignment horizontal="center" vertical="center"/>
    </xf>
    <xf numFmtId="165" fontId="1" fillId="0" borderId="0" xfId="0" applyNumberFormat="1" applyFont="1" applyBorder="1" applyAlignment="1">
      <alignment horizontal="center" vertical="center"/>
    </xf>
    <xf numFmtId="167" fontId="1" fillId="3" borderId="0" xfId="0" applyNumberFormat="1" applyFont="1" applyFill="1" applyAlignment="1">
      <alignment horizontal="center" vertical="center"/>
    </xf>
    <xf numFmtId="0" fontId="8" fillId="4" borderId="0" xfId="0" applyFont="1" applyFill="1"/>
    <xf numFmtId="165" fontId="10" fillId="106" borderId="0" xfId="0" applyNumberFormat="1" applyFont="1" applyFill="1" applyAlignment="1">
      <alignment horizontal="left" vertical="center"/>
    </xf>
    <xf numFmtId="165" fontId="0" fillId="0" borderId="0" xfId="0" applyNumberFormat="1" applyFont="1" applyAlignment="1">
      <alignment horizontal="right" vertical="center"/>
    </xf>
    <xf numFmtId="1" fontId="10" fillId="100" borderId="0" xfId="0" applyNumberFormat="1" applyFont="1" applyFill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left" vertical="center"/>
    </xf>
    <xf numFmtId="196" fontId="0" fillId="0" borderId="0" xfId="2" applyNumberFormat="1" applyFont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8" borderId="0" xfId="0" applyNumberFormat="1" applyFont="1" applyFill="1" applyAlignment="1" applyProtection="1">
      <alignment horizontal="left" vertical="center"/>
      <protection locked="0"/>
    </xf>
    <xf numFmtId="0" fontId="21" fillId="0" borderId="0" xfId="0" applyFont="1" applyFill="1" applyBorder="1" applyAlignment="1" applyProtection="1">
      <alignment horizontal="left" vertical="top" wrapText="1"/>
      <protection locked="0"/>
    </xf>
    <xf numFmtId="1" fontId="0" fillId="9" borderId="0" xfId="0" applyNumberFormat="1" applyFill="1" applyAlignment="1" applyProtection="1">
      <alignment horizontal="center" vertical="center"/>
      <protection locked="0"/>
    </xf>
    <xf numFmtId="165" fontId="0" fillId="0" borderId="46" xfId="0" applyNumberFormat="1" applyBorder="1" applyAlignment="1" applyProtection="1">
      <alignment horizontal="left" vertical="center"/>
      <protection locked="0"/>
    </xf>
    <xf numFmtId="9" fontId="0" fillId="9" borderId="0" xfId="2" applyNumberFormat="1" applyFont="1" applyFill="1" applyAlignment="1" applyProtection="1">
      <alignment horizontal="center" vertical="center"/>
      <protection locked="0"/>
    </xf>
    <xf numFmtId="9" fontId="0" fillId="9" borderId="46" xfId="2" applyNumberFormat="1" applyFont="1" applyFill="1" applyBorder="1" applyAlignment="1" applyProtection="1">
      <alignment horizontal="center" vertical="center"/>
      <protection locked="0"/>
    </xf>
    <xf numFmtId="9" fontId="0" fillId="9" borderId="0" xfId="2" applyNumberFormat="1" applyFont="1" applyFill="1" applyBorder="1" applyAlignment="1" applyProtection="1">
      <alignment horizontal="center" vertical="center"/>
      <protection locked="0"/>
    </xf>
    <xf numFmtId="165" fontId="13" fillId="0" borderId="46" xfId="0" applyNumberFormat="1" applyFont="1" applyBorder="1" applyAlignment="1">
      <alignment horizontal="left" vertical="center"/>
    </xf>
    <xf numFmtId="165" fontId="13" fillId="0" borderId="46" xfId="0" applyNumberFormat="1" applyFont="1" applyBorder="1" applyAlignment="1">
      <alignment horizontal="center" vertical="center"/>
    </xf>
    <xf numFmtId="165" fontId="13" fillId="0" borderId="46" xfId="0" applyNumberFormat="1" applyFont="1" applyFill="1" applyBorder="1" applyAlignment="1">
      <alignment horizontal="center" vertical="center"/>
    </xf>
    <xf numFmtId="197" fontId="1" fillId="8" borderId="0" xfId="0" applyNumberFormat="1" applyFont="1" applyFill="1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center" vertical="center"/>
    </xf>
    <xf numFmtId="167" fontId="0" fillId="0" borderId="0" xfId="0" applyNumberFormat="1" applyAlignment="1" applyProtection="1">
      <alignment horizontal="center" vertical="center"/>
    </xf>
    <xf numFmtId="165" fontId="1" fillId="0" borderId="0" xfId="0" applyNumberFormat="1" applyFont="1" applyAlignment="1">
      <alignment horizontal="left" vertical="center"/>
    </xf>
    <xf numFmtId="0" fontId="16" fillId="100" borderId="0" xfId="0" applyFont="1" applyFill="1" applyAlignment="1">
      <alignment horizontal="center" vertical="center" wrapText="1"/>
    </xf>
    <xf numFmtId="0" fontId="15" fillId="4" borderId="0" xfId="0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 vertical="center"/>
    </xf>
    <xf numFmtId="0" fontId="123" fillId="4" borderId="0" xfId="0" applyFont="1" applyFill="1" applyAlignment="1">
      <alignment horizontal="center"/>
    </xf>
    <xf numFmtId="0" fontId="2" fillId="0" borderId="0" xfId="0" applyFont="1" applyAlignment="1">
      <alignment horizontal="center" vertical="center"/>
    </xf>
    <xf numFmtId="10" fontId="0" fillId="9" borderId="0" xfId="0" applyNumberFormat="1" applyFill="1" applyBorder="1" applyAlignment="1" applyProtection="1">
      <alignment horizontal="left" vertical="center"/>
      <protection locked="0"/>
    </xf>
    <xf numFmtId="0" fontId="104" fillId="0" borderId="0" xfId="577" applyFont="1" applyAlignment="1">
      <alignment horizontal="center" vertical="center" wrapText="1"/>
    </xf>
    <xf numFmtId="0" fontId="27" fillId="0" borderId="7" xfId="577" applyFont="1" applyBorder="1" applyAlignment="1">
      <alignment horizontal="center" vertical="center"/>
    </xf>
    <xf numFmtId="0" fontId="106" fillId="0" borderId="9" xfId="30" applyFont="1" applyBorder="1" applyAlignment="1">
      <alignment horizontal="center" vertical="center"/>
    </xf>
    <xf numFmtId="165" fontId="1" fillId="0" borderId="0" xfId="0" applyNumberFormat="1" applyFont="1" applyAlignment="1">
      <alignment horizontal="left" vertical="center"/>
    </xf>
  </cellXfs>
  <cellStyles count="676">
    <cellStyle name=" 1" xfId="32" xr:uid="{00000000-0005-0000-0000-000000000000}"/>
    <cellStyle name="_2008г. и 4кв" xfId="33" xr:uid="{00000000-0005-0000-0000-000001000000}"/>
    <cellStyle name="_4_macro 2009" xfId="34" xr:uid="{00000000-0005-0000-0000-000002000000}"/>
    <cellStyle name="_Condition-long(2012-2030)нах" xfId="35" xr:uid="{00000000-0005-0000-0000-000003000000}"/>
    <cellStyle name="_CPI foodimp" xfId="8" xr:uid="{00000000-0005-0000-0000-000004000000}"/>
    <cellStyle name="_macro 2012 var 1" xfId="9" xr:uid="{00000000-0005-0000-0000-000005000000}"/>
    <cellStyle name="_SeriesAttributes" xfId="10" xr:uid="{00000000-0005-0000-0000-000006000000}"/>
    <cellStyle name="_v-2013-2030- 2b17.01.11Нах-cpiнов. курс inn 1-2-Е1xls" xfId="11" xr:uid="{00000000-0005-0000-0000-000007000000}"/>
    <cellStyle name="_Газ-расчет-16 0508Клдо 2023" xfId="36" xr:uid="{00000000-0005-0000-0000-000008000000}"/>
    <cellStyle name="_ИПЦЖКХ2105 08-до 2023вар1" xfId="37" xr:uid="{00000000-0005-0000-0000-000009000000}"/>
    <cellStyle name="_Книга1" xfId="38" xr:uid="{00000000-0005-0000-0000-00000A000000}"/>
    <cellStyle name="_Книга3" xfId="39" xr:uid="{00000000-0005-0000-0000-00000B000000}"/>
    <cellStyle name="_курсовые разницы 01,06,08" xfId="40" xr:uid="{00000000-0005-0000-0000-00000C000000}"/>
    <cellStyle name="_Макро_2030 год" xfId="41" xr:uid="{00000000-0005-0000-0000-00000D000000}"/>
    <cellStyle name="_Модель - 2(23)" xfId="12" xr:uid="{00000000-0005-0000-0000-00000E000000}"/>
    <cellStyle name="_Правила заполнения" xfId="42" xr:uid="{00000000-0005-0000-0000-00000F000000}"/>
    <cellStyle name="_Сб-macro 2020" xfId="13" xr:uid="{00000000-0005-0000-0000-000010000000}"/>
    <cellStyle name="_Сб-macro 2020_v2008-2012-23.09.09вар2а-11" xfId="43" xr:uid="{00000000-0005-0000-0000-000011000000}"/>
    <cellStyle name="_ЦФ  реализация акций 2008-2010" xfId="44" xr:uid="{00000000-0005-0000-0000-000012000000}"/>
    <cellStyle name="_ЦФ  реализация акций 2008-2010_акции по годам 2009-2012" xfId="45" xr:uid="{00000000-0005-0000-0000-000013000000}"/>
    <cellStyle name="_ЦФ  реализация акций 2008-2010_Копия Прогноз ПТРдо 2030г  (3)" xfId="46" xr:uid="{00000000-0005-0000-0000-000014000000}"/>
    <cellStyle name="_ЦФ  реализация акций 2008-2010_Прогноз ПТРдо 2030г." xfId="47" xr:uid="{00000000-0005-0000-0000-000015000000}"/>
    <cellStyle name="1Normal" xfId="48" xr:uid="{00000000-0005-0000-0000-000016000000}"/>
    <cellStyle name="20% - Accent1" xfId="49" xr:uid="{00000000-0005-0000-0000-000017000000}"/>
    <cellStyle name="20% - Accent2" xfId="50" xr:uid="{00000000-0005-0000-0000-000018000000}"/>
    <cellStyle name="20% - Accent3" xfId="51" xr:uid="{00000000-0005-0000-0000-000019000000}"/>
    <cellStyle name="20% - Accent4" xfId="52" xr:uid="{00000000-0005-0000-0000-00001A000000}"/>
    <cellStyle name="20% - Accent5" xfId="53" xr:uid="{00000000-0005-0000-0000-00001B000000}"/>
    <cellStyle name="20% - Accent6" xfId="54" xr:uid="{00000000-0005-0000-0000-00001C000000}"/>
    <cellStyle name="20% - Акцент6 2" xfId="55" xr:uid="{00000000-0005-0000-0000-00001D000000}"/>
    <cellStyle name="40% - Accent1" xfId="56" xr:uid="{00000000-0005-0000-0000-00001E000000}"/>
    <cellStyle name="40% - Accent2" xfId="57" xr:uid="{00000000-0005-0000-0000-00001F000000}"/>
    <cellStyle name="40% - Accent3" xfId="58" xr:uid="{00000000-0005-0000-0000-000020000000}"/>
    <cellStyle name="40% - Accent4" xfId="59" xr:uid="{00000000-0005-0000-0000-000021000000}"/>
    <cellStyle name="40% - Accent5" xfId="60" xr:uid="{00000000-0005-0000-0000-000022000000}"/>
    <cellStyle name="40% - Accent6" xfId="61" xr:uid="{00000000-0005-0000-0000-000023000000}"/>
    <cellStyle name="60% - Accent1" xfId="62" xr:uid="{00000000-0005-0000-0000-000024000000}"/>
    <cellStyle name="60% - Accent2" xfId="63" xr:uid="{00000000-0005-0000-0000-000025000000}"/>
    <cellStyle name="60% - Accent3" xfId="64" xr:uid="{00000000-0005-0000-0000-000026000000}"/>
    <cellStyle name="60% - Accent4" xfId="65" xr:uid="{00000000-0005-0000-0000-000027000000}"/>
    <cellStyle name="60% - Accent5" xfId="66" xr:uid="{00000000-0005-0000-0000-000028000000}"/>
    <cellStyle name="60% - Accent6" xfId="67" xr:uid="{00000000-0005-0000-0000-000029000000}"/>
    <cellStyle name="Accent1" xfId="68" xr:uid="{00000000-0005-0000-0000-00002A000000}"/>
    <cellStyle name="Accent1 - 20%" xfId="69" xr:uid="{00000000-0005-0000-0000-00002B000000}"/>
    <cellStyle name="Accent1 - 20% 2" xfId="70" xr:uid="{00000000-0005-0000-0000-00002C000000}"/>
    <cellStyle name="Accent1 - 20% 3" xfId="71" xr:uid="{00000000-0005-0000-0000-00002D000000}"/>
    <cellStyle name="Accent1 - 20% 4" xfId="72" xr:uid="{00000000-0005-0000-0000-00002E000000}"/>
    <cellStyle name="Accent1 - 20% 5" xfId="73" xr:uid="{00000000-0005-0000-0000-00002F000000}"/>
    <cellStyle name="Accent1 - 20% 6" xfId="74" xr:uid="{00000000-0005-0000-0000-000030000000}"/>
    <cellStyle name="Accent1 - 40%" xfId="75" xr:uid="{00000000-0005-0000-0000-000031000000}"/>
    <cellStyle name="Accent1 - 40% 2" xfId="76" xr:uid="{00000000-0005-0000-0000-000032000000}"/>
    <cellStyle name="Accent1 - 40% 3" xfId="77" xr:uid="{00000000-0005-0000-0000-000033000000}"/>
    <cellStyle name="Accent1 - 40% 4" xfId="78" xr:uid="{00000000-0005-0000-0000-000034000000}"/>
    <cellStyle name="Accent1 - 40% 5" xfId="79" xr:uid="{00000000-0005-0000-0000-000035000000}"/>
    <cellStyle name="Accent1 - 40% 6" xfId="80" xr:uid="{00000000-0005-0000-0000-000036000000}"/>
    <cellStyle name="Accent1 - 60%" xfId="81" xr:uid="{00000000-0005-0000-0000-000037000000}"/>
    <cellStyle name="Accent1 - 60% 2" xfId="82" xr:uid="{00000000-0005-0000-0000-000038000000}"/>
    <cellStyle name="Accent1 - 60% 3" xfId="83" xr:uid="{00000000-0005-0000-0000-000039000000}"/>
    <cellStyle name="Accent1 - 60% 4" xfId="84" xr:uid="{00000000-0005-0000-0000-00003A000000}"/>
    <cellStyle name="Accent1 - 60% 5" xfId="85" xr:uid="{00000000-0005-0000-0000-00003B000000}"/>
    <cellStyle name="Accent1 - 60% 6" xfId="86" xr:uid="{00000000-0005-0000-0000-00003C000000}"/>
    <cellStyle name="Accent1_акции по годам 2009-2012" xfId="87" xr:uid="{00000000-0005-0000-0000-00003D000000}"/>
    <cellStyle name="Accent2" xfId="88" xr:uid="{00000000-0005-0000-0000-00003E000000}"/>
    <cellStyle name="Accent2 - 20%" xfId="89" xr:uid="{00000000-0005-0000-0000-00003F000000}"/>
    <cellStyle name="Accent2 - 20% 2" xfId="90" xr:uid="{00000000-0005-0000-0000-000040000000}"/>
    <cellStyle name="Accent2 - 20% 3" xfId="91" xr:uid="{00000000-0005-0000-0000-000041000000}"/>
    <cellStyle name="Accent2 - 20% 4" xfId="92" xr:uid="{00000000-0005-0000-0000-000042000000}"/>
    <cellStyle name="Accent2 - 20% 5" xfId="93" xr:uid="{00000000-0005-0000-0000-000043000000}"/>
    <cellStyle name="Accent2 - 20% 6" xfId="94" xr:uid="{00000000-0005-0000-0000-000044000000}"/>
    <cellStyle name="Accent2 - 40%" xfId="95" xr:uid="{00000000-0005-0000-0000-000045000000}"/>
    <cellStyle name="Accent2 - 40% 2" xfId="96" xr:uid="{00000000-0005-0000-0000-000046000000}"/>
    <cellStyle name="Accent2 - 40% 3" xfId="97" xr:uid="{00000000-0005-0000-0000-000047000000}"/>
    <cellStyle name="Accent2 - 40% 4" xfId="98" xr:uid="{00000000-0005-0000-0000-000048000000}"/>
    <cellStyle name="Accent2 - 40% 5" xfId="99" xr:uid="{00000000-0005-0000-0000-000049000000}"/>
    <cellStyle name="Accent2 - 40% 6" xfId="100" xr:uid="{00000000-0005-0000-0000-00004A000000}"/>
    <cellStyle name="Accent2 - 60%" xfId="101" xr:uid="{00000000-0005-0000-0000-00004B000000}"/>
    <cellStyle name="Accent2 - 60% 2" xfId="102" xr:uid="{00000000-0005-0000-0000-00004C000000}"/>
    <cellStyle name="Accent2 - 60% 3" xfId="103" xr:uid="{00000000-0005-0000-0000-00004D000000}"/>
    <cellStyle name="Accent2 - 60% 4" xfId="104" xr:uid="{00000000-0005-0000-0000-00004E000000}"/>
    <cellStyle name="Accent2 - 60% 5" xfId="105" xr:uid="{00000000-0005-0000-0000-00004F000000}"/>
    <cellStyle name="Accent2 - 60% 6" xfId="106" xr:uid="{00000000-0005-0000-0000-000050000000}"/>
    <cellStyle name="Accent2_акции по годам 2009-2012" xfId="107" xr:uid="{00000000-0005-0000-0000-000051000000}"/>
    <cellStyle name="Accent3" xfId="108" xr:uid="{00000000-0005-0000-0000-000052000000}"/>
    <cellStyle name="Accent3 - 20%" xfId="109" xr:uid="{00000000-0005-0000-0000-000053000000}"/>
    <cellStyle name="Accent3 - 20% 2" xfId="110" xr:uid="{00000000-0005-0000-0000-000054000000}"/>
    <cellStyle name="Accent3 - 20% 3" xfId="111" xr:uid="{00000000-0005-0000-0000-000055000000}"/>
    <cellStyle name="Accent3 - 20% 4" xfId="112" xr:uid="{00000000-0005-0000-0000-000056000000}"/>
    <cellStyle name="Accent3 - 20% 5" xfId="113" xr:uid="{00000000-0005-0000-0000-000057000000}"/>
    <cellStyle name="Accent3 - 20% 6" xfId="114" xr:uid="{00000000-0005-0000-0000-000058000000}"/>
    <cellStyle name="Accent3 - 40%" xfId="115" xr:uid="{00000000-0005-0000-0000-000059000000}"/>
    <cellStyle name="Accent3 - 40% 2" xfId="116" xr:uid="{00000000-0005-0000-0000-00005A000000}"/>
    <cellStyle name="Accent3 - 40% 3" xfId="117" xr:uid="{00000000-0005-0000-0000-00005B000000}"/>
    <cellStyle name="Accent3 - 40% 4" xfId="118" xr:uid="{00000000-0005-0000-0000-00005C000000}"/>
    <cellStyle name="Accent3 - 40% 5" xfId="119" xr:uid="{00000000-0005-0000-0000-00005D000000}"/>
    <cellStyle name="Accent3 - 40% 6" xfId="120" xr:uid="{00000000-0005-0000-0000-00005E000000}"/>
    <cellStyle name="Accent3 - 60%" xfId="121" xr:uid="{00000000-0005-0000-0000-00005F000000}"/>
    <cellStyle name="Accent3 - 60% 2" xfId="122" xr:uid="{00000000-0005-0000-0000-000060000000}"/>
    <cellStyle name="Accent3 - 60% 3" xfId="123" xr:uid="{00000000-0005-0000-0000-000061000000}"/>
    <cellStyle name="Accent3 - 60% 4" xfId="124" xr:uid="{00000000-0005-0000-0000-000062000000}"/>
    <cellStyle name="Accent3 - 60% 5" xfId="125" xr:uid="{00000000-0005-0000-0000-000063000000}"/>
    <cellStyle name="Accent3 - 60% 6" xfId="126" xr:uid="{00000000-0005-0000-0000-000064000000}"/>
    <cellStyle name="Accent3_7-р" xfId="127" xr:uid="{00000000-0005-0000-0000-000065000000}"/>
    <cellStyle name="Accent4" xfId="128" xr:uid="{00000000-0005-0000-0000-000066000000}"/>
    <cellStyle name="Accent4 - 20%" xfId="129" xr:uid="{00000000-0005-0000-0000-000067000000}"/>
    <cellStyle name="Accent4 - 20% 2" xfId="130" xr:uid="{00000000-0005-0000-0000-000068000000}"/>
    <cellStyle name="Accent4 - 20% 3" xfId="131" xr:uid="{00000000-0005-0000-0000-000069000000}"/>
    <cellStyle name="Accent4 - 20% 4" xfId="132" xr:uid="{00000000-0005-0000-0000-00006A000000}"/>
    <cellStyle name="Accent4 - 20% 5" xfId="133" xr:uid="{00000000-0005-0000-0000-00006B000000}"/>
    <cellStyle name="Accent4 - 20% 6" xfId="134" xr:uid="{00000000-0005-0000-0000-00006C000000}"/>
    <cellStyle name="Accent4 - 40%" xfId="135" xr:uid="{00000000-0005-0000-0000-00006D000000}"/>
    <cellStyle name="Accent4 - 40% 2" xfId="136" xr:uid="{00000000-0005-0000-0000-00006E000000}"/>
    <cellStyle name="Accent4 - 40% 3" xfId="137" xr:uid="{00000000-0005-0000-0000-00006F000000}"/>
    <cellStyle name="Accent4 - 40% 4" xfId="138" xr:uid="{00000000-0005-0000-0000-000070000000}"/>
    <cellStyle name="Accent4 - 40% 5" xfId="139" xr:uid="{00000000-0005-0000-0000-000071000000}"/>
    <cellStyle name="Accent4 - 40% 6" xfId="140" xr:uid="{00000000-0005-0000-0000-000072000000}"/>
    <cellStyle name="Accent4 - 60%" xfId="141" xr:uid="{00000000-0005-0000-0000-000073000000}"/>
    <cellStyle name="Accent4 - 60% 2" xfId="142" xr:uid="{00000000-0005-0000-0000-000074000000}"/>
    <cellStyle name="Accent4 - 60% 3" xfId="143" xr:uid="{00000000-0005-0000-0000-000075000000}"/>
    <cellStyle name="Accent4 - 60% 4" xfId="144" xr:uid="{00000000-0005-0000-0000-000076000000}"/>
    <cellStyle name="Accent4 - 60% 5" xfId="145" xr:uid="{00000000-0005-0000-0000-000077000000}"/>
    <cellStyle name="Accent4 - 60% 6" xfId="146" xr:uid="{00000000-0005-0000-0000-000078000000}"/>
    <cellStyle name="Accent4_7-р" xfId="147" xr:uid="{00000000-0005-0000-0000-000079000000}"/>
    <cellStyle name="Accent5" xfId="148" xr:uid="{00000000-0005-0000-0000-00007A000000}"/>
    <cellStyle name="Accent5 - 20%" xfId="149" xr:uid="{00000000-0005-0000-0000-00007B000000}"/>
    <cellStyle name="Accent5 - 20% 2" xfId="150" xr:uid="{00000000-0005-0000-0000-00007C000000}"/>
    <cellStyle name="Accent5 - 20% 3" xfId="151" xr:uid="{00000000-0005-0000-0000-00007D000000}"/>
    <cellStyle name="Accent5 - 20% 4" xfId="152" xr:uid="{00000000-0005-0000-0000-00007E000000}"/>
    <cellStyle name="Accent5 - 20% 5" xfId="153" xr:uid="{00000000-0005-0000-0000-00007F000000}"/>
    <cellStyle name="Accent5 - 20% 6" xfId="154" xr:uid="{00000000-0005-0000-0000-000080000000}"/>
    <cellStyle name="Accent5 - 40%" xfId="155" xr:uid="{00000000-0005-0000-0000-000081000000}"/>
    <cellStyle name="Accent5 - 60%" xfId="156" xr:uid="{00000000-0005-0000-0000-000082000000}"/>
    <cellStyle name="Accent5 - 60% 2" xfId="157" xr:uid="{00000000-0005-0000-0000-000083000000}"/>
    <cellStyle name="Accent5 - 60% 3" xfId="158" xr:uid="{00000000-0005-0000-0000-000084000000}"/>
    <cellStyle name="Accent5 - 60% 4" xfId="159" xr:uid="{00000000-0005-0000-0000-000085000000}"/>
    <cellStyle name="Accent5 - 60% 5" xfId="160" xr:uid="{00000000-0005-0000-0000-000086000000}"/>
    <cellStyle name="Accent5 - 60% 6" xfId="161" xr:uid="{00000000-0005-0000-0000-000087000000}"/>
    <cellStyle name="Accent5_7-р" xfId="162" xr:uid="{00000000-0005-0000-0000-000088000000}"/>
    <cellStyle name="Accent6" xfId="163" xr:uid="{00000000-0005-0000-0000-000089000000}"/>
    <cellStyle name="Accent6 - 20%" xfId="164" xr:uid="{00000000-0005-0000-0000-00008A000000}"/>
    <cellStyle name="Accent6 - 40%" xfId="165" xr:uid="{00000000-0005-0000-0000-00008B000000}"/>
    <cellStyle name="Accent6 - 40% 2" xfId="166" xr:uid="{00000000-0005-0000-0000-00008C000000}"/>
    <cellStyle name="Accent6 - 40% 3" xfId="167" xr:uid="{00000000-0005-0000-0000-00008D000000}"/>
    <cellStyle name="Accent6 - 40% 4" xfId="168" xr:uid="{00000000-0005-0000-0000-00008E000000}"/>
    <cellStyle name="Accent6 - 40% 5" xfId="169" xr:uid="{00000000-0005-0000-0000-00008F000000}"/>
    <cellStyle name="Accent6 - 40% 6" xfId="170" xr:uid="{00000000-0005-0000-0000-000090000000}"/>
    <cellStyle name="Accent6 - 60%" xfId="171" xr:uid="{00000000-0005-0000-0000-000091000000}"/>
    <cellStyle name="Accent6 - 60% 2" xfId="172" xr:uid="{00000000-0005-0000-0000-000092000000}"/>
    <cellStyle name="Accent6 - 60% 3" xfId="173" xr:uid="{00000000-0005-0000-0000-000093000000}"/>
    <cellStyle name="Accent6 - 60% 4" xfId="174" xr:uid="{00000000-0005-0000-0000-000094000000}"/>
    <cellStyle name="Accent6 - 60% 5" xfId="175" xr:uid="{00000000-0005-0000-0000-000095000000}"/>
    <cellStyle name="Accent6 - 60% 6" xfId="176" xr:uid="{00000000-0005-0000-0000-000096000000}"/>
    <cellStyle name="Accent6_7-р" xfId="177" xr:uid="{00000000-0005-0000-0000-000097000000}"/>
    <cellStyle name="Annotations Cell - PerformancePoint" xfId="178" xr:uid="{00000000-0005-0000-0000-000098000000}"/>
    <cellStyle name="Arial007000001514155735" xfId="179" xr:uid="{00000000-0005-0000-0000-000099000000}"/>
    <cellStyle name="Arial007000001514155735 2" xfId="180" xr:uid="{00000000-0005-0000-0000-00009A000000}"/>
    <cellStyle name="Arial0070000015536870911" xfId="181" xr:uid="{00000000-0005-0000-0000-00009B000000}"/>
    <cellStyle name="Arial0070000015536870911 2" xfId="182" xr:uid="{00000000-0005-0000-0000-00009C000000}"/>
    <cellStyle name="Arial007000001565535" xfId="183" xr:uid="{00000000-0005-0000-0000-00009D000000}"/>
    <cellStyle name="Arial007000001565535 2" xfId="184" xr:uid="{00000000-0005-0000-0000-00009E000000}"/>
    <cellStyle name="Arial0110010000536870911" xfId="185" xr:uid="{00000000-0005-0000-0000-00009F000000}"/>
    <cellStyle name="Arial01101000015536870911" xfId="186" xr:uid="{00000000-0005-0000-0000-0000A0000000}"/>
    <cellStyle name="Arial017010000536870911" xfId="187" xr:uid="{00000000-0005-0000-0000-0000A1000000}"/>
    <cellStyle name="Arial018000000536870911" xfId="188" xr:uid="{00000000-0005-0000-0000-0000A2000000}"/>
    <cellStyle name="Arial10170100015536870911" xfId="189" xr:uid="{00000000-0005-0000-0000-0000A3000000}"/>
    <cellStyle name="Arial10170100015536870911 2" xfId="190" xr:uid="{00000000-0005-0000-0000-0000A4000000}"/>
    <cellStyle name="Arial107000000536870911" xfId="191" xr:uid="{00000000-0005-0000-0000-0000A5000000}"/>
    <cellStyle name="Arial107000001514155735" xfId="192" xr:uid="{00000000-0005-0000-0000-0000A6000000}"/>
    <cellStyle name="Arial107000001514155735 2" xfId="193" xr:uid="{00000000-0005-0000-0000-0000A7000000}"/>
    <cellStyle name="Arial107000001514155735FMT" xfId="194" xr:uid="{00000000-0005-0000-0000-0000A8000000}"/>
    <cellStyle name="Arial107000001514155735FMT 2" xfId="195" xr:uid="{00000000-0005-0000-0000-0000A9000000}"/>
    <cellStyle name="Arial1070000015536870911" xfId="196" xr:uid="{00000000-0005-0000-0000-0000AA000000}"/>
    <cellStyle name="Arial1070000015536870911 2" xfId="197" xr:uid="{00000000-0005-0000-0000-0000AB000000}"/>
    <cellStyle name="Arial1070000015536870911FMT" xfId="198" xr:uid="{00000000-0005-0000-0000-0000AC000000}"/>
    <cellStyle name="Arial1070000015536870911FMT 2" xfId="199" xr:uid="{00000000-0005-0000-0000-0000AD000000}"/>
    <cellStyle name="Arial107000001565535" xfId="200" xr:uid="{00000000-0005-0000-0000-0000AE000000}"/>
    <cellStyle name="Arial107000001565535 2" xfId="201" xr:uid="{00000000-0005-0000-0000-0000AF000000}"/>
    <cellStyle name="Arial107000001565535FMT" xfId="202" xr:uid="{00000000-0005-0000-0000-0000B0000000}"/>
    <cellStyle name="Arial107000001565535FMT 2" xfId="203" xr:uid="{00000000-0005-0000-0000-0000B1000000}"/>
    <cellStyle name="Arial117100000536870911" xfId="204" xr:uid="{00000000-0005-0000-0000-0000B2000000}"/>
    <cellStyle name="Arial118000000536870911" xfId="205" xr:uid="{00000000-0005-0000-0000-0000B3000000}"/>
    <cellStyle name="Arial2110100000536870911" xfId="206" xr:uid="{00000000-0005-0000-0000-0000B4000000}"/>
    <cellStyle name="Arial21101000015536870911" xfId="207" xr:uid="{00000000-0005-0000-0000-0000B5000000}"/>
    <cellStyle name="Arial2170000015536870911" xfId="208" xr:uid="{00000000-0005-0000-0000-0000B6000000}"/>
    <cellStyle name="Arial2170000015536870911 2" xfId="209" xr:uid="{00000000-0005-0000-0000-0000B7000000}"/>
    <cellStyle name="Arial2170000015536870911FMT" xfId="210" xr:uid="{00000000-0005-0000-0000-0000B8000000}"/>
    <cellStyle name="Arial2170000015536870911FMT 2" xfId="211" xr:uid="{00000000-0005-0000-0000-0000B9000000}"/>
    <cellStyle name="Bad" xfId="212" xr:uid="{00000000-0005-0000-0000-0000BA000000}"/>
    <cellStyle name="Calc Currency (0)" xfId="213" xr:uid="{00000000-0005-0000-0000-0000BB000000}"/>
    <cellStyle name="Calc Currency (2)" xfId="214" xr:uid="{00000000-0005-0000-0000-0000BC000000}"/>
    <cellStyle name="Calc Percent (0)" xfId="215" xr:uid="{00000000-0005-0000-0000-0000BD000000}"/>
    <cellStyle name="Calc Percent (1)" xfId="216" xr:uid="{00000000-0005-0000-0000-0000BE000000}"/>
    <cellStyle name="Calc Percent (2)" xfId="217" xr:uid="{00000000-0005-0000-0000-0000BF000000}"/>
    <cellStyle name="Calc Units (0)" xfId="218" xr:uid="{00000000-0005-0000-0000-0000C0000000}"/>
    <cellStyle name="Calc Units (1)" xfId="219" xr:uid="{00000000-0005-0000-0000-0000C1000000}"/>
    <cellStyle name="Calc Units (2)" xfId="220" xr:uid="{00000000-0005-0000-0000-0000C2000000}"/>
    <cellStyle name="Calculation" xfId="221" xr:uid="{00000000-0005-0000-0000-0000C3000000}"/>
    <cellStyle name="Check Cell" xfId="222" xr:uid="{00000000-0005-0000-0000-0000C4000000}"/>
    <cellStyle name="Comma [00]" xfId="223" xr:uid="{00000000-0005-0000-0000-0000C5000000}"/>
    <cellStyle name="Comma 2" xfId="224" xr:uid="{00000000-0005-0000-0000-0000C6000000}"/>
    <cellStyle name="Comma 3" xfId="225" xr:uid="{00000000-0005-0000-0000-0000C7000000}"/>
    <cellStyle name="Currency [00]" xfId="226" xr:uid="{00000000-0005-0000-0000-0000C8000000}"/>
    <cellStyle name="Data Cell - PerformancePoint" xfId="227" xr:uid="{00000000-0005-0000-0000-0000C9000000}"/>
    <cellStyle name="Data Entry Cell - PerformancePoint" xfId="228" xr:uid="{00000000-0005-0000-0000-0000CA000000}"/>
    <cellStyle name="Date Short" xfId="229" xr:uid="{00000000-0005-0000-0000-0000CB000000}"/>
    <cellStyle name="Default" xfId="230" xr:uid="{00000000-0005-0000-0000-0000CC000000}"/>
    <cellStyle name="Dezimal [0]_PERSONAL" xfId="231" xr:uid="{00000000-0005-0000-0000-0000CD000000}"/>
    <cellStyle name="Dezimal_PERSONAL" xfId="232" xr:uid="{00000000-0005-0000-0000-0000CE000000}"/>
    <cellStyle name="Emphasis 1" xfId="233" xr:uid="{00000000-0005-0000-0000-0000CF000000}"/>
    <cellStyle name="Emphasis 1 2" xfId="234" xr:uid="{00000000-0005-0000-0000-0000D0000000}"/>
    <cellStyle name="Emphasis 1 3" xfId="235" xr:uid="{00000000-0005-0000-0000-0000D1000000}"/>
    <cellStyle name="Emphasis 1 4" xfId="236" xr:uid="{00000000-0005-0000-0000-0000D2000000}"/>
    <cellStyle name="Emphasis 1 5" xfId="237" xr:uid="{00000000-0005-0000-0000-0000D3000000}"/>
    <cellStyle name="Emphasis 1 6" xfId="238" xr:uid="{00000000-0005-0000-0000-0000D4000000}"/>
    <cellStyle name="Emphasis 2" xfId="239" xr:uid="{00000000-0005-0000-0000-0000D5000000}"/>
    <cellStyle name="Emphasis 2 2" xfId="240" xr:uid="{00000000-0005-0000-0000-0000D6000000}"/>
    <cellStyle name="Emphasis 2 3" xfId="241" xr:uid="{00000000-0005-0000-0000-0000D7000000}"/>
    <cellStyle name="Emphasis 2 4" xfId="242" xr:uid="{00000000-0005-0000-0000-0000D8000000}"/>
    <cellStyle name="Emphasis 2 5" xfId="243" xr:uid="{00000000-0005-0000-0000-0000D9000000}"/>
    <cellStyle name="Emphasis 2 6" xfId="244" xr:uid="{00000000-0005-0000-0000-0000DA000000}"/>
    <cellStyle name="Emphasis 3" xfId="245" xr:uid="{00000000-0005-0000-0000-0000DB000000}"/>
    <cellStyle name="Enter Currency (0)" xfId="246" xr:uid="{00000000-0005-0000-0000-0000DC000000}"/>
    <cellStyle name="Enter Currency (2)" xfId="247" xr:uid="{00000000-0005-0000-0000-0000DD000000}"/>
    <cellStyle name="Enter Units (0)" xfId="248" xr:uid="{00000000-0005-0000-0000-0000DE000000}"/>
    <cellStyle name="Enter Units (1)" xfId="249" xr:uid="{00000000-0005-0000-0000-0000DF000000}"/>
    <cellStyle name="Enter Units (2)" xfId="250" xr:uid="{00000000-0005-0000-0000-0000E0000000}"/>
    <cellStyle name="Euro" xfId="14" xr:uid="{00000000-0005-0000-0000-0000E1000000}"/>
    <cellStyle name="Explanatory Text" xfId="251" xr:uid="{00000000-0005-0000-0000-0000E2000000}"/>
    <cellStyle name="Good" xfId="252" xr:uid="{00000000-0005-0000-0000-0000E3000000}"/>
    <cellStyle name="Good 2" xfId="253" xr:uid="{00000000-0005-0000-0000-0000E4000000}"/>
    <cellStyle name="Good 3" xfId="254" xr:uid="{00000000-0005-0000-0000-0000E5000000}"/>
    <cellStyle name="Good 4" xfId="255" xr:uid="{00000000-0005-0000-0000-0000E6000000}"/>
    <cellStyle name="Good_7-р_Из_Системы" xfId="256" xr:uid="{00000000-0005-0000-0000-0000E7000000}"/>
    <cellStyle name="Header1" xfId="257" xr:uid="{00000000-0005-0000-0000-0000E8000000}"/>
    <cellStyle name="Header2" xfId="258" xr:uid="{00000000-0005-0000-0000-0000E9000000}"/>
    <cellStyle name="Heading 1" xfId="259" xr:uid="{00000000-0005-0000-0000-0000EA000000}"/>
    <cellStyle name="Heading 2" xfId="260" xr:uid="{00000000-0005-0000-0000-0000EB000000}"/>
    <cellStyle name="Heading 3" xfId="261" xr:uid="{00000000-0005-0000-0000-0000EC000000}"/>
    <cellStyle name="Heading 4" xfId="262" xr:uid="{00000000-0005-0000-0000-0000ED000000}"/>
    <cellStyle name="Input" xfId="263" xr:uid="{00000000-0005-0000-0000-0000EE000000}"/>
    <cellStyle name="Link Currency (0)" xfId="264" xr:uid="{00000000-0005-0000-0000-0000EF000000}"/>
    <cellStyle name="Link Currency (2)" xfId="265" xr:uid="{00000000-0005-0000-0000-0000F0000000}"/>
    <cellStyle name="Link Units (0)" xfId="266" xr:uid="{00000000-0005-0000-0000-0000F1000000}"/>
    <cellStyle name="Link Units (1)" xfId="267" xr:uid="{00000000-0005-0000-0000-0000F2000000}"/>
    <cellStyle name="Link Units (2)" xfId="268" xr:uid="{00000000-0005-0000-0000-0000F3000000}"/>
    <cellStyle name="Linked Cell" xfId="269" xr:uid="{00000000-0005-0000-0000-0000F4000000}"/>
    <cellStyle name="Locked Cell - PerformancePoint" xfId="270" xr:uid="{00000000-0005-0000-0000-0000F5000000}"/>
    <cellStyle name="Neutral" xfId="271" xr:uid="{00000000-0005-0000-0000-0000F6000000}"/>
    <cellStyle name="Neutral 2" xfId="272" xr:uid="{00000000-0005-0000-0000-0000F7000000}"/>
    <cellStyle name="Neutral 3" xfId="273" xr:uid="{00000000-0005-0000-0000-0000F8000000}"/>
    <cellStyle name="Neutral 4" xfId="274" xr:uid="{00000000-0005-0000-0000-0000F9000000}"/>
    <cellStyle name="Neutral_7-р_Из_Системы" xfId="275" xr:uid="{00000000-0005-0000-0000-0000FA000000}"/>
    <cellStyle name="Norma11l" xfId="276" xr:uid="{00000000-0005-0000-0000-0000FB000000}"/>
    <cellStyle name="Normal 2" xfId="277" xr:uid="{00000000-0005-0000-0000-0000FC000000}"/>
    <cellStyle name="Normal 3" xfId="278" xr:uid="{00000000-0005-0000-0000-0000FD000000}"/>
    <cellStyle name="Normal 4" xfId="279" xr:uid="{00000000-0005-0000-0000-0000FE000000}"/>
    <cellStyle name="Normal 5" xfId="280" xr:uid="{00000000-0005-0000-0000-0000FF000000}"/>
    <cellStyle name="Normal_macro 2012 var 1" xfId="15" xr:uid="{00000000-0005-0000-0000-000000010000}"/>
    <cellStyle name="Note" xfId="281" xr:uid="{00000000-0005-0000-0000-000001010000}"/>
    <cellStyle name="Note 2" xfId="282" xr:uid="{00000000-0005-0000-0000-000002010000}"/>
    <cellStyle name="Note 3" xfId="283" xr:uid="{00000000-0005-0000-0000-000003010000}"/>
    <cellStyle name="Note 4" xfId="284" xr:uid="{00000000-0005-0000-0000-000004010000}"/>
    <cellStyle name="Note_7-р_Из_Системы" xfId="285" xr:uid="{00000000-0005-0000-0000-000005010000}"/>
    <cellStyle name="Output" xfId="286" xr:uid="{00000000-0005-0000-0000-000006010000}"/>
    <cellStyle name="Percent [0]" xfId="287" xr:uid="{00000000-0005-0000-0000-000007010000}"/>
    <cellStyle name="Percent [00]" xfId="288" xr:uid="{00000000-0005-0000-0000-000008010000}"/>
    <cellStyle name="Percent 2" xfId="289" xr:uid="{00000000-0005-0000-0000-000009010000}"/>
    <cellStyle name="Percent 3" xfId="290" xr:uid="{00000000-0005-0000-0000-00000A010000}"/>
    <cellStyle name="PrePop Currency (0)" xfId="291" xr:uid="{00000000-0005-0000-0000-00000B010000}"/>
    <cellStyle name="PrePop Currency (2)" xfId="292" xr:uid="{00000000-0005-0000-0000-00000C010000}"/>
    <cellStyle name="PrePop Units (0)" xfId="293" xr:uid="{00000000-0005-0000-0000-00000D010000}"/>
    <cellStyle name="PrePop Units (1)" xfId="294" xr:uid="{00000000-0005-0000-0000-00000E010000}"/>
    <cellStyle name="PrePop Units (2)" xfId="295" xr:uid="{00000000-0005-0000-0000-00000F010000}"/>
    <cellStyle name="SAPBEXaggData" xfId="296" xr:uid="{00000000-0005-0000-0000-000010010000}"/>
    <cellStyle name="SAPBEXaggData 2" xfId="297" xr:uid="{00000000-0005-0000-0000-000011010000}"/>
    <cellStyle name="SAPBEXaggData 3" xfId="298" xr:uid="{00000000-0005-0000-0000-000012010000}"/>
    <cellStyle name="SAPBEXaggData 4" xfId="299" xr:uid="{00000000-0005-0000-0000-000013010000}"/>
    <cellStyle name="SAPBEXaggData 5" xfId="300" xr:uid="{00000000-0005-0000-0000-000014010000}"/>
    <cellStyle name="SAPBEXaggData 6" xfId="301" xr:uid="{00000000-0005-0000-0000-000015010000}"/>
    <cellStyle name="SAPBEXaggDataEmph" xfId="302" xr:uid="{00000000-0005-0000-0000-000016010000}"/>
    <cellStyle name="SAPBEXaggDataEmph 2" xfId="303" xr:uid="{00000000-0005-0000-0000-000017010000}"/>
    <cellStyle name="SAPBEXaggDataEmph 3" xfId="304" xr:uid="{00000000-0005-0000-0000-000018010000}"/>
    <cellStyle name="SAPBEXaggDataEmph 4" xfId="305" xr:uid="{00000000-0005-0000-0000-000019010000}"/>
    <cellStyle name="SAPBEXaggDataEmph 5" xfId="306" xr:uid="{00000000-0005-0000-0000-00001A010000}"/>
    <cellStyle name="SAPBEXaggDataEmph 6" xfId="307" xr:uid="{00000000-0005-0000-0000-00001B010000}"/>
    <cellStyle name="SAPBEXaggItem" xfId="308" xr:uid="{00000000-0005-0000-0000-00001C010000}"/>
    <cellStyle name="SAPBEXaggItem 2" xfId="309" xr:uid="{00000000-0005-0000-0000-00001D010000}"/>
    <cellStyle name="SAPBEXaggItem 3" xfId="310" xr:uid="{00000000-0005-0000-0000-00001E010000}"/>
    <cellStyle name="SAPBEXaggItem 4" xfId="311" xr:uid="{00000000-0005-0000-0000-00001F010000}"/>
    <cellStyle name="SAPBEXaggItem 5" xfId="312" xr:uid="{00000000-0005-0000-0000-000020010000}"/>
    <cellStyle name="SAPBEXaggItem 6" xfId="313" xr:uid="{00000000-0005-0000-0000-000021010000}"/>
    <cellStyle name="SAPBEXaggItemX" xfId="314" xr:uid="{00000000-0005-0000-0000-000022010000}"/>
    <cellStyle name="SAPBEXaggItemX 2" xfId="315" xr:uid="{00000000-0005-0000-0000-000023010000}"/>
    <cellStyle name="SAPBEXaggItemX 3" xfId="316" xr:uid="{00000000-0005-0000-0000-000024010000}"/>
    <cellStyle name="SAPBEXaggItemX 4" xfId="317" xr:uid="{00000000-0005-0000-0000-000025010000}"/>
    <cellStyle name="SAPBEXaggItemX 5" xfId="318" xr:uid="{00000000-0005-0000-0000-000026010000}"/>
    <cellStyle name="SAPBEXaggItemX 6" xfId="319" xr:uid="{00000000-0005-0000-0000-000027010000}"/>
    <cellStyle name="SAPBEXchaText" xfId="320" xr:uid="{00000000-0005-0000-0000-000028010000}"/>
    <cellStyle name="SAPBEXchaText 2" xfId="321" xr:uid="{00000000-0005-0000-0000-000029010000}"/>
    <cellStyle name="SAPBEXchaText 3" xfId="322" xr:uid="{00000000-0005-0000-0000-00002A010000}"/>
    <cellStyle name="SAPBEXchaText 4" xfId="323" xr:uid="{00000000-0005-0000-0000-00002B010000}"/>
    <cellStyle name="SAPBEXchaText 5" xfId="324" xr:uid="{00000000-0005-0000-0000-00002C010000}"/>
    <cellStyle name="SAPBEXchaText 6" xfId="325" xr:uid="{00000000-0005-0000-0000-00002D010000}"/>
    <cellStyle name="SAPBEXchaText_Приложение_1_к_7-у-о_2009_Кв_1_ФСТ" xfId="326" xr:uid="{00000000-0005-0000-0000-00002E010000}"/>
    <cellStyle name="SAPBEXexcBad7" xfId="327" xr:uid="{00000000-0005-0000-0000-00002F010000}"/>
    <cellStyle name="SAPBEXexcBad7 2" xfId="328" xr:uid="{00000000-0005-0000-0000-000030010000}"/>
    <cellStyle name="SAPBEXexcBad7 3" xfId="329" xr:uid="{00000000-0005-0000-0000-000031010000}"/>
    <cellStyle name="SAPBEXexcBad7 4" xfId="330" xr:uid="{00000000-0005-0000-0000-000032010000}"/>
    <cellStyle name="SAPBEXexcBad7 5" xfId="331" xr:uid="{00000000-0005-0000-0000-000033010000}"/>
    <cellStyle name="SAPBEXexcBad7 6" xfId="332" xr:uid="{00000000-0005-0000-0000-000034010000}"/>
    <cellStyle name="SAPBEXexcBad8" xfId="333" xr:uid="{00000000-0005-0000-0000-000035010000}"/>
    <cellStyle name="SAPBEXexcBad8 2" xfId="334" xr:uid="{00000000-0005-0000-0000-000036010000}"/>
    <cellStyle name="SAPBEXexcBad8 3" xfId="335" xr:uid="{00000000-0005-0000-0000-000037010000}"/>
    <cellStyle name="SAPBEXexcBad8 4" xfId="336" xr:uid="{00000000-0005-0000-0000-000038010000}"/>
    <cellStyle name="SAPBEXexcBad8 5" xfId="337" xr:uid="{00000000-0005-0000-0000-000039010000}"/>
    <cellStyle name="SAPBEXexcBad8 6" xfId="338" xr:uid="{00000000-0005-0000-0000-00003A010000}"/>
    <cellStyle name="SAPBEXexcBad9" xfId="339" xr:uid="{00000000-0005-0000-0000-00003B010000}"/>
    <cellStyle name="SAPBEXexcBad9 2" xfId="340" xr:uid="{00000000-0005-0000-0000-00003C010000}"/>
    <cellStyle name="SAPBEXexcBad9 3" xfId="341" xr:uid="{00000000-0005-0000-0000-00003D010000}"/>
    <cellStyle name="SAPBEXexcBad9 4" xfId="342" xr:uid="{00000000-0005-0000-0000-00003E010000}"/>
    <cellStyle name="SAPBEXexcBad9 5" xfId="343" xr:uid="{00000000-0005-0000-0000-00003F010000}"/>
    <cellStyle name="SAPBEXexcBad9 6" xfId="344" xr:uid="{00000000-0005-0000-0000-000040010000}"/>
    <cellStyle name="SAPBEXexcCritical4" xfId="345" xr:uid="{00000000-0005-0000-0000-000041010000}"/>
    <cellStyle name="SAPBEXexcCritical4 2" xfId="346" xr:uid="{00000000-0005-0000-0000-000042010000}"/>
    <cellStyle name="SAPBEXexcCritical4 3" xfId="347" xr:uid="{00000000-0005-0000-0000-000043010000}"/>
    <cellStyle name="SAPBEXexcCritical4 4" xfId="348" xr:uid="{00000000-0005-0000-0000-000044010000}"/>
    <cellStyle name="SAPBEXexcCritical4 5" xfId="349" xr:uid="{00000000-0005-0000-0000-000045010000}"/>
    <cellStyle name="SAPBEXexcCritical4 6" xfId="350" xr:uid="{00000000-0005-0000-0000-000046010000}"/>
    <cellStyle name="SAPBEXexcCritical5" xfId="351" xr:uid="{00000000-0005-0000-0000-000047010000}"/>
    <cellStyle name="SAPBEXexcCritical5 2" xfId="352" xr:uid="{00000000-0005-0000-0000-000048010000}"/>
    <cellStyle name="SAPBEXexcCritical5 3" xfId="353" xr:uid="{00000000-0005-0000-0000-000049010000}"/>
    <cellStyle name="SAPBEXexcCritical5 4" xfId="354" xr:uid="{00000000-0005-0000-0000-00004A010000}"/>
    <cellStyle name="SAPBEXexcCritical5 5" xfId="355" xr:uid="{00000000-0005-0000-0000-00004B010000}"/>
    <cellStyle name="SAPBEXexcCritical5 6" xfId="356" xr:uid="{00000000-0005-0000-0000-00004C010000}"/>
    <cellStyle name="SAPBEXexcCritical6" xfId="357" xr:uid="{00000000-0005-0000-0000-00004D010000}"/>
    <cellStyle name="SAPBEXexcCritical6 2" xfId="358" xr:uid="{00000000-0005-0000-0000-00004E010000}"/>
    <cellStyle name="SAPBEXexcCritical6 3" xfId="359" xr:uid="{00000000-0005-0000-0000-00004F010000}"/>
    <cellStyle name="SAPBEXexcCritical6 4" xfId="360" xr:uid="{00000000-0005-0000-0000-000050010000}"/>
    <cellStyle name="SAPBEXexcCritical6 5" xfId="361" xr:uid="{00000000-0005-0000-0000-000051010000}"/>
    <cellStyle name="SAPBEXexcCritical6 6" xfId="362" xr:uid="{00000000-0005-0000-0000-000052010000}"/>
    <cellStyle name="SAPBEXexcGood1" xfId="363" xr:uid="{00000000-0005-0000-0000-000053010000}"/>
    <cellStyle name="SAPBEXexcGood1 2" xfId="364" xr:uid="{00000000-0005-0000-0000-000054010000}"/>
    <cellStyle name="SAPBEXexcGood1 3" xfId="365" xr:uid="{00000000-0005-0000-0000-000055010000}"/>
    <cellStyle name="SAPBEXexcGood1 4" xfId="366" xr:uid="{00000000-0005-0000-0000-000056010000}"/>
    <cellStyle name="SAPBEXexcGood1 5" xfId="367" xr:uid="{00000000-0005-0000-0000-000057010000}"/>
    <cellStyle name="SAPBEXexcGood1 6" xfId="368" xr:uid="{00000000-0005-0000-0000-000058010000}"/>
    <cellStyle name="SAPBEXexcGood2" xfId="369" xr:uid="{00000000-0005-0000-0000-000059010000}"/>
    <cellStyle name="SAPBEXexcGood2 2" xfId="370" xr:uid="{00000000-0005-0000-0000-00005A010000}"/>
    <cellStyle name="SAPBEXexcGood2 3" xfId="371" xr:uid="{00000000-0005-0000-0000-00005B010000}"/>
    <cellStyle name="SAPBEXexcGood2 4" xfId="372" xr:uid="{00000000-0005-0000-0000-00005C010000}"/>
    <cellStyle name="SAPBEXexcGood2 5" xfId="373" xr:uid="{00000000-0005-0000-0000-00005D010000}"/>
    <cellStyle name="SAPBEXexcGood2 6" xfId="374" xr:uid="{00000000-0005-0000-0000-00005E010000}"/>
    <cellStyle name="SAPBEXexcGood3" xfId="375" xr:uid="{00000000-0005-0000-0000-00005F010000}"/>
    <cellStyle name="SAPBEXexcGood3 2" xfId="376" xr:uid="{00000000-0005-0000-0000-000060010000}"/>
    <cellStyle name="SAPBEXexcGood3 3" xfId="377" xr:uid="{00000000-0005-0000-0000-000061010000}"/>
    <cellStyle name="SAPBEXexcGood3 4" xfId="378" xr:uid="{00000000-0005-0000-0000-000062010000}"/>
    <cellStyle name="SAPBEXexcGood3 5" xfId="379" xr:uid="{00000000-0005-0000-0000-000063010000}"/>
    <cellStyle name="SAPBEXexcGood3 6" xfId="380" xr:uid="{00000000-0005-0000-0000-000064010000}"/>
    <cellStyle name="SAPBEXfilterDrill" xfId="381" xr:uid="{00000000-0005-0000-0000-000065010000}"/>
    <cellStyle name="SAPBEXfilterDrill 2" xfId="382" xr:uid="{00000000-0005-0000-0000-000066010000}"/>
    <cellStyle name="SAPBEXfilterDrill 3" xfId="383" xr:uid="{00000000-0005-0000-0000-000067010000}"/>
    <cellStyle name="SAPBEXfilterDrill 4" xfId="384" xr:uid="{00000000-0005-0000-0000-000068010000}"/>
    <cellStyle name="SAPBEXfilterDrill 5" xfId="385" xr:uid="{00000000-0005-0000-0000-000069010000}"/>
    <cellStyle name="SAPBEXfilterDrill 6" xfId="386" xr:uid="{00000000-0005-0000-0000-00006A010000}"/>
    <cellStyle name="SAPBEXfilterItem" xfId="387" xr:uid="{00000000-0005-0000-0000-00006B010000}"/>
    <cellStyle name="SAPBEXfilterItem 2" xfId="388" xr:uid="{00000000-0005-0000-0000-00006C010000}"/>
    <cellStyle name="SAPBEXfilterItem 3" xfId="389" xr:uid="{00000000-0005-0000-0000-00006D010000}"/>
    <cellStyle name="SAPBEXfilterItem 4" xfId="390" xr:uid="{00000000-0005-0000-0000-00006E010000}"/>
    <cellStyle name="SAPBEXfilterItem 5" xfId="391" xr:uid="{00000000-0005-0000-0000-00006F010000}"/>
    <cellStyle name="SAPBEXfilterItem 6" xfId="392" xr:uid="{00000000-0005-0000-0000-000070010000}"/>
    <cellStyle name="SAPBEXfilterText" xfId="393" xr:uid="{00000000-0005-0000-0000-000071010000}"/>
    <cellStyle name="SAPBEXfilterText 2" xfId="394" xr:uid="{00000000-0005-0000-0000-000072010000}"/>
    <cellStyle name="SAPBEXfilterText 3" xfId="395" xr:uid="{00000000-0005-0000-0000-000073010000}"/>
    <cellStyle name="SAPBEXfilterText 4" xfId="396" xr:uid="{00000000-0005-0000-0000-000074010000}"/>
    <cellStyle name="SAPBEXfilterText 5" xfId="397" xr:uid="{00000000-0005-0000-0000-000075010000}"/>
    <cellStyle name="SAPBEXfilterText 6" xfId="398" xr:uid="{00000000-0005-0000-0000-000076010000}"/>
    <cellStyle name="SAPBEXformats" xfId="399" xr:uid="{00000000-0005-0000-0000-000077010000}"/>
    <cellStyle name="SAPBEXformats 2" xfId="400" xr:uid="{00000000-0005-0000-0000-000078010000}"/>
    <cellStyle name="SAPBEXformats 3" xfId="401" xr:uid="{00000000-0005-0000-0000-000079010000}"/>
    <cellStyle name="SAPBEXformats 4" xfId="402" xr:uid="{00000000-0005-0000-0000-00007A010000}"/>
    <cellStyle name="SAPBEXformats 5" xfId="403" xr:uid="{00000000-0005-0000-0000-00007B010000}"/>
    <cellStyle name="SAPBEXformats 6" xfId="404" xr:uid="{00000000-0005-0000-0000-00007C010000}"/>
    <cellStyle name="SAPBEXheaderItem" xfId="405" xr:uid="{00000000-0005-0000-0000-00007D010000}"/>
    <cellStyle name="SAPBEXheaderItem 2" xfId="406" xr:uid="{00000000-0005-0000-0000-00007E010000}"/>
    <cellStyle name="SAPBEXheaderItem 3" xfId="407" xr:uid="{00000000-0005-0000-0000-00007F010000}"/>
    <cellStyle name="SAPBEXheaderItem 4" xfId="408" xr:uid="{00000000-0005-0000-0000-000080010000}"/>
    <cellStyle name="SAPBEXheaderItem 5" xfId="409" xr:uid="{00000000-0005-0000-0000-000081010000}"/>
    <cellStyle name="SAPBEXheaderItem 6" xfId="410" xr:uid="{00000000-0005-0000-0000-000082010000}"/>
    <cellStyle name="SAPBEXheaderText" xfId="411" xr:uid="{00000000-0005-0000-0000-000083010000}"/>
    <cellStyle name="SAPBEXheaderText 2" xfId="412" xr:uid="{00000000-0005-0000-0000-000084010000}"/>
    <cellStyle name="SAPBEXheaderText 3" xfId="413" xr:uid="{00000000-0005-0000-0000-000085010000}"/>
    <cellStyle name="SAPBEXheaderText 4" xfId="414" xr:uid="{00000000-0005-0000-0000-000086010000}"/>
    <cellStyle name="SAPBEXheaderText 5" xfId="415" xr:uid="{00000000-0005-0000-0000-000087010000}"/>
    <cellStyle name="SAPBEXheaderText 6" xfId="416" xr:uid="{00000000-0005-0000-0000-000088010000}"/>
    <cellStyle name="SAPBEXHLevel0" xfId="417" xr:uid="{00000000-0005-0000-0000-000089010000}"/>
    <cellStyle name="SAPBEXHLevel0 2" xfId="418" xr:uid="{00000000-0005-0000-0000-00008A010000}"/>
    <cellStyle name="SAPBEXHLevel0 3" xfId="419" xr:uid="{00000000-0005-0000-0000-00008B010000}"/>
    <cellStyle name="SAPBEXHLevel0 4" xfId="420" xr:uid="{00000000-0005-0000-0000-00008C010000}"/>
    <cellStyle name="SAPBEXHLevel0 5" xfId="421" xr:uid="{00000000-0005-0000-0000-00008D010000}"/>
    <cellStyle name="SAPBEXHLevel0 6" xfId="422" xr:uid="{00000000-0005-0000-0000-00008E010000}"/>
    <cellStyle name="SAPBEXHLevel0 7" xfId="423" xr:uid="{00000000-0005-0000-0000-00008F010000}"/>
    <cellStyle name="SAPBEXHLevel0_7y-отчетная_РЖД_2009_04" xfId="424" xr:uid="{00000000-0005-0000-0000-000090010000}"/>
    <cellStyle name="SAPBEXHLevel0X" xfId="425" xr:uid="{00000000-0005-0000-0000-000091010000}"/>
    <cellStyle name="SAPBEXHLevel0X 2" xfId="426" xr:uid="{00000000-0005-0000-0000-000092010000}"/>
    <cellStyle name="SAPBEXHLevel0X 3" xfId="427" xr:uid="{00000000-0005-0000-0000-000093010000}"/>
    <cellStyle name="SAPBEXHLevel0X 4" xfId="428" xr:uid="{00000000-0005-0000-0000-000094010000}"/>
    <cellStyle name="SAPBEXHLevel0X 5" xfId="429" xr:uid="{00000000-0005-0000-0000-000095010000}"/>
    <cellStyle name="SAPBEXHLevel0X 6" xfId="430" xr:uid="{00000000-0005-0000-0000-000096010000}"/>
    <cellStyle name="SAPBEXHLevel0X 7" xfId="431" xr:uid="{00000000-0005-0000-0000-000097010000}"/>
    <cellStyle name="SAPBEXHLevel0X 8" xfId="432" xr:uid="{00000000-0005-0000-0000-000098010000}"/>
    <cellStyle name="SAPBEXHLevel0X 9" xfId="433" xr:uid="{00000000-0005-0000-0000-000099010000}"/>
    <cellStyle name="SAPBEXHLevel0X_7-р_Из_Системы" xfId="434" xr:uid="{00000000-0005-0000-0000-00009A010000}"/>
    <cellStyle name="SAPBEXHLevel1" xfId="435" xr:uid="{00000000-0005-0000-0000-00009B010000}"/>
    <cellStyle name="SAPBEXHLevel1 2" xfId="436" xr:uid="{00000000-0005-0000-0000-00009C010000}"/>
    <cellStyle name="SAPBEXHLevel1 3" xfId="437" xr:uid="{00000000-0005-0000-0000-00009D010000}"/>
    <cellStyle name="SAPBEXHLevel1 4" xfId="438" xr:uid="{00000000-0005-0000-0000-00009E010000}"/>
    <cellStyle name="SAPBEXHLevel1 5" xfId="439" xr:uid="{00000000-0005-0000-0000-00009F010000}"/>
    <cellStyle name="SAPBEXHLevel1 6" xfId="440" xr:uid="{00000000-0005-0000-0000-0000A0010000}"/>
    <cellStyle name="SAPBEXHLevel1 7" xfId="441" xr:uid="{00000000-0005-0000-0000-0000A1010000}"/>
    <cellStyle name="SAPBEXHLevel1_7y-отчетная_РЖД_2009_04" xfId="442" xr:uid="{00000000-0005-0000-0000-0000A2010000}"/>
    <cellStyle name="SAPBEXHLevel1X" xfId="443" xr:uid="{00000000-0005-0000-0000-0000A3010000}"/>
    <cellStyle name="SAPBEXHLevel1X 2" xfId="444" xr:uid="{00000000-0005-0000-0000-0000A4010000}"/>
    <cellStyle name="SAPBEXHLevel1X 3" xfId="445" xr:uid="{00000000-0005-0000-0000-0000A5010000}"/>
    <cellStyle name="SAPBEXHLevel1X 4" xfId="446" xr:uid="{00000000-0005-0000-0000-0000A6010000}"/>
    <cellStyle name="SAPBEXHLevel1X 5" xfId="447" xr:uid="{00000000-0005-0000-0000-0000A7010000}"/>
    <cellStyle name="SAPBEXHLevel1X 6" xfId="448" xr:uid="{00000000-0005-0000-0000-0000A8010000}"/>
    <cellStyle name="SAPBEXHLevel1X 7" xfId="449" xr:uid="{00000000-0005-0000-0000-0000A9010000}"/>
    <cellStyle name="SAPBEXHLevel1X 8" xfId="450" xr:uid="{00000000-0005-0000-0000-0000AA010000}"/>
    <cellStyle name="SAPBEXHLevel1X 9" xfId="451" xr:uid="{00000000-0005-0000-0000-0000AB010000}"/>
    <cellStyle name="SAPBEXHLevel1X_7-р_Из_Системы" xfId="452" xr:uid="{00000000-0005-0000-0000-0000AC010000}"/>
    <cellStyle name="SAPBEXHLevel2" xfId="453" xr:uid="{00000000-0005-0000-0000-0000AD010000}"/>
    <cellStyle name="SAPBEXHLevel2 2" xfId="454" xr:uid="{00000000-0005-0000-0000-0000AE010000}"/>
    <cellStyle name="SAPBEXHLevel2 3" xfId="455" xr:uid="{00000000-0005-0000-0000-0000AF010000}"/>
    <cellStyle name="SAPBEXHLevel2 4" xfId="456" xr:uid="{00000000-0005-0000-0000-0000B0010000}"/>
    <cellStyle name="SAPBEXHLevel2 5" xfId="457" xr:uid="{00000000-0005-0000-0000-0000B1010000}"/>
    <cellStyle name="SAPBEXHLevel2 6" xfId="458" xr:uid="{00000000-0005-0000-0000-0000B2010000}"/>
    <cellStyle name="SAPBEXHLevel2_Приложение_1_к_7-у-о_2009_Кв_1_ФСТ" xfId="459" xr:uid="{00000000-0005-0000-0000-0000B3010000}"/>
    <cellStyle name="SAPBEXHLevel2X" xfId="460" xr:uid="{00000000-0005-0000-0000-0000B4010000}"/>
    <cellStyle name="SAPBEXHLevel2X 2" xfId="461" xr:uid="{00000000-0005-0000-0000-0000B5010000}"/>
    <cellStyle name="SAPBEXHLevel2X 3" xfId="462" xr:uid="{00000000-0005-0000-0000-0000B6010000}"/>
    <cellStyle name="SAPBEXHLevel2X 4" xfId="463" xr:uid="{00000000-0005-0000-0000-0000B7010000}"/>
    <cellStyle name="SAPBEXHLevel2X 5" xfId="464" xr:uid="{00000000-0005-0000-0000-0000B8010000}"/>
    <cellStyle name="SAPBEXHLevel2X 6" xfId="465" xr:uid="{00000000-0005-0000-0000-0000B9010000}"/>
    <cellStyle name="SAPBEXHLevel2X 7" xfId="466" xr:uid="{00000000-0005-0000-0000-0000BA010000}"/>
    <cellStyle name="SAPBEXHLevel2X 8" xfId="467" xr:uid="{00000000-0005-0000-0000-0000BB010000}"/>
    <cellStyle name="SAPBEXHLevel2X 9" xfId="468" xr:uid="{00000000-0005-0000-0000-0000BC010000}"/>
    <cellStyle name="SAPBEXHLevel2X_7-р_Из_Системы" xfId="469" xr:uid="{00000000-0005-0000-0000-0000BD010000}"/>
    <cellStyle name="SAPBEXHLevel3" xfId="470" xr:uid="{00000000-0005-0000-0000-0000BE010000}"/>
    <cellStyle name="SAPBEXHLevel3 2" xfId="471" xr:uid="{00000000-0005-0000-0000-0000BF010000}"/>
    <cellStyle name="SAPBEXHLevel3 3" xfId="472" xr:uid="{00000000-0005-0000-0000-0000C0010000}"/>
    <cellStyle name="SAPBEXHLevel3 4" xfId="473" xr:uid="{00000000-0005-0000-0000-0000C1010000}"/>
    <cellStyle name="SAPBEXHLevel3 5" xfId="474" xr:uid="{00000000-0005-0000-0000-0000C2010000}"/>
    <cellStyle name="SAPBEXHLevel3 6" xfId="475" xr:uid="{00000000-0005-0000-0000-0000C3010000}"/>
    <cellStyle name="SAPBEXHLevel3_Приложение_1_к_7-у-о_2009_Кв_1_ФСТ" xfId="476" xr:uid="{00000000-0005-0000-0000-0000C4010000}"/>
    <cellStyle name="SAPBEXHLevel3X" xfId="477" xr:uid="{00000000-0005-0000-0000-0000C5010000}"/>
    <cellStyle name="SAPBEXHLevel3X 2" xfId="478" xr:uid="{00000000-0005-0000-0000-0000C6010000}"/>
    <cellStyle name="SAPBEXHLevel3X 3" xfId="479" xr:uid="{00000000-0005-0000-0000-0000C7010000}"/>
    <cellStyle name="SAPBEXHLevel3X 4" xfId="480" xr:uid="{00000000-0005-0000-0000-0000C8010000}"/>
    <cellStyle name="SAPBEXHLevel3X 5" xfId="481" xr:uid="{00000000-0005-0000-0000-0000C9010000}"/>
    <cellStyle name="SAPBEXHLevel3X 6" xfId="482" xr:uid="{00000000-0005-0000-0000-0000CA010000}"/>
    <cellStyle name="SAPBEXHLevel3X 7" xfId="483" xr:uid="{00000000-0005-0000-0000-0000CB010000}"/>
    <cellStyle name="SAPBEXHLevel3X 8" xfId="484" xr:uid="{00000000-0005-0000-0000-0000CC010000}"/>
    <cellStyle name="SAPBEXHLevel3X 9" xfId="485" xr:uid="{00000000-0005-0000-0000-0000CD010000}"/>
    <cellStyle name="SAPBEXHLevel3X_7-р_Из_Системы" xfId="486" xr:uid="{00000000-0005-0000-0000-0000CE010000}"/>
    <cellStyle name="SAPBEXinputData" xfId="487" xr:uid="{00000000-0005-0000-0000-0000CF010000}"/>
    <cellStyle name="SAPBEXinputData 10" xfId="488" xr:uid="{00000000-0005-0000-0000-0000D0010000}"/>
    <cellStyle name="SAPBEXinputData 2" xfId="489" xr:uid="{00000000-0005-0000-0000-0000D1010000}"/>
    <cellStyle name="SAPBEXinputData 3" xfId="490" xr:uid="{00000000-0005-0000-0000-0000D2010000}"/>
    <cellStyle name="SAPBEXinputData 4" xfId="491" xr:uid="{00000000-0005-0000-0000-0000D3010000}"/>
    <cellStyle name="SAPBEXinputData 5" xfId="492" xr:uid="{00000000-0005-0000-0000-0000D4010000}"/>
    <cellStyle name="SAPBEXinputData 6" xfId="493" xr:uid="{00000000-0005-0000-0000-0000D5010000}"/>
    <cellStyle name="SAPBEXinputData 7" xfId="494" xr:uid="{00000000-0005-0000-0000-0000D6010000}"/>
    <cellStyle name="SAPBEXinputData 8" xfId="495" xr:uid="{00000000-0005-0000-0000-0000D7010000}"/>
    <cellStyle name="SAPBEXinputData 9" xfId="496" xr:uid="{00000000-0005-0000-0000-0000D8010000}"/>
    <cellStyle name="SAPBEXinputData_7-р_Из_Системы" xfId="497" xr:uid="{00000000-0005-0000-0000-0000D9010000}"/>
    <cellStyle name="SAPBEXItemHeader" xfId="498" xr:uid="{00000000-0005-0000-0000-0000DA010000}"/>
    <cellStyle name="SAPBEXresData" xfId="499" xr:uid="{00000000-0005-0000-0000-0000DB010000}"/>
    <cellStyle name="SAPBEXresData 2" xfId="500" xr:uid="{00000000-0005-0000-0000-0000DC010000}"/>
    <cellStyle name="SAPBEXresData 3" xfId="501" xr:uid="{00000000-0005-0000-0000-0000DD010000}"/>
    <cellStyle name="SAPBEXresData 4" xfId="502" xr:uid="{00000000-0005-0000-0000-0000DE010000}"/>
    <cellStyle name="SAPBEXresData 5" xfId="503" xr:uid="{00000000-0005-0000-0000-0000DF010000}"/>
    <cellStyle name="SAPBEXresData 6" xfId="504" xr:uid="{00000000-0005-0000-0000-0000E0010000}"/>
    <cellStyle name="SAPBEXresDataEmph" xfId="505" xr:uid="{00000000-0005-0000-0000-0000E1010000}"/>
    <cellStyle name="SAPBEXresDataEmph 2" xfId="506" xr:uid="{00000000-0005-0000-0000-0000E2010000}"/>
    <cellStyle name="SAPBEXresDataEmph 2 2" xfId="507" xr:uid="{00000000-0005-0000-0000-0000E3010000}"/>
    <cellStyle name="SAPBEXresDataEmph 3" xfId="508" xr:uid="{00000000-0005-0000-0000-0000E4010000}"/>
    <cellStyle name="SAPBEXresDataEmph 3 2" xfId="509" xr:uid="{00000000-0005-0000-0000-0000E5010000}"/>
    <cellStyle name="SAPBEXresDataEmph 4" xfId="510" xr:uid="{00000000-0005-0000-0000-0000E6010000}"/>
    <cellStyle name="SAPBEXresDataEmph 4 2" xfId="511" xr:uid="{00000000-0005-0000-0000-0000E7010000}"/>
    <cellStyle name="SAPBEXresDataEmph 5" xfId="512" xr:uid="{00000000-0005-0000-0000-0000E8010000}"/>
    <cellStyle name="SAPBEXresDataEmph 5 2" xfId="513" xr:uid="{00000000-0005-0000-0000-0000E9010000}"/>
    <cellStyle name="SAPBEXresDataEmph 6" xfId="514" xr:uid="{00000000-0005-0000-0000-0000EA010000}"/>
    <cellStyle name="SAPBEXresDataEmph 6 2" xfId="515" xr:uid="{00000000-0005-0000-0000-0000EB010000}"/>
    <cellStyle name="SAPBEXresItem" xfId="516" xr:uid="{00000000-0005-0000-0000-0000EC010000}"/>
    <cellStyle name="SAPBEXresItem 2" xfId="517" xr:uid="{00000000-0005-0000-0000-0000ED010000}"/>
    <cellStyle name="SAPBEXresItem 3" xfId="518" xr:uid="{00000000-0005-0000-0000-0000EE010000}"/>
    <cellStyle name="SAPBEXresItem 4" xfId="519" xr:uid="{00000000-0005-0000-0000-0000EF010000}"/>
    <cellStyle name="SAPBEXresItem 5" xfId="520" xr:uid="{00000000-0005-0000-0000-0000F0010000}"/>
    <cellStyle name="SAPBEXresItem 6" xfId="521" xr:uid="{00000000-0005-0000-0000-0000F1010000}"/>
    <cellStyle name="SAPBEXresItemX" xfId="522" xr:uid="{00000000-0005-0000-0000-0000F2010000}"/>
    <cellStyle name="SAPBEXresItemX 2" xfId="523" xr:uid="{00000000-0005-0000-0000-0000F3010000}"/>
    <cellStyle name="SAPBEXresItemX 3" xfId="524" xr:uid="{00000000-0005-0000-0000-0000F4010000}"/>
    <cellStyle name="SAPBEXresItemX 4" xfId="525" xr:uid="{00000000-0005-0000-0000-0000F5010000}"/>
    <cellStyle name="SAPBEXresItemX 5" xfId="526" xr:uid="{00000000-0005-0000-0000-0000F6010000}"/>
    <cellStyle name="SAPBEXresItemX 6" xfId="527" xr:uid="{00000000-0005-0000-0000-0000F7010000}"/>
    <cellStyle name="SAPBEXstdData" xfId="528" xr:uid="{00000000-0005-0000-0000-0000F8010000}"/>
    <cellStyle name="SAPBEXstdData 2" xfId="529" xr:uid="{00000000-0005-0000-0000-0000F9010000}"/>
    <cellStyle name="SAPBEXstdData 3" xfId="530" xr:uid="{00000000-0005-0000-0000-0000FA010000}"/>
    <cellStyle name="SAPBEXstdData 4" xfId="531" xr:uid="{00000000-0005-0000-0000-0000FB010000}"/>
    <cellStyle name="SAPBEXstdData 5" xfId="532" xr:uid="{00000000-0005-0000-0000-0000FC010000}"/>
    <cellStyle name="SAPBEXstdData 6" xfId="533" xr:uid="{00000000-0005-0000-0000-0000FD010000}"/>
    <cellStyle name="SAPBEXstdData_Приложение_1_к_7-у-о_2009_Кв_1_ФСТ" xfId="534" xr:uid="{00000000-0005-0000-0000-0000FE010000}"/>
    <cellStyle name="SAPBEXstdDataEmph" xfId="535" xr:uid="{00000000-0005-0000-0000-0000FF010000}"/>
    <cellStyle name="SAPBEXstdDataEmph 2" xfId="536" xr:uid="{00000000-0005-0000-0000-000000020000}"/>
    <cellStyle name="SAPBEXstdDataEmph 3" xfId="537" xr:uid="{00000000-0005-0000-0000-000001020000}"/>
    <cellStyle name="SAPBEXstdDataEmph 4" xfId="538" xr:uid="{00000000-0005-0000-0000-000002020000}"/>
    <cellStyle name="SAPBEXstdDataEmph 5" xfId="539" xr:uid="{00000000-0005-0000-0000-000003020000}"/>
    <cellStyle name="SAPBEXstdDataEmph 6" xfId="540" xr:uid="{00000000-0005-0000-0000-000004020000}"/>
    <cellStyle name="SAPBEXstdItem" xfId="541" xr:uid="{00000000-0005-0000-0000-000005020000}"/>
    <cellStyle name="SAPBEXstdItem 2" xfId="542" xr:uid="{00000000-0005-0000-0000-000006020000}"/>
    <cellStyle name="SAPBEXstdItem 3" xfId="543" xr:uid="{00000000-0005-0000-0000-000007020000}"/>
    <cellStyle name="SAPBEXstdItem 4" xfId="544" xr:uid="{00000000-0005-0000-0000-000008020000}"/>
    <cellStyle name="SAPBEXstdItem 5" xfId="545" xr:uid="{00000000-0005-0000-0000-000009020000}"/>
    <cellStyle name="SAPBEXstdItem 6" xfId="546" xr:uid="{00000000-0005-0000-0000-00000A020000}"/>
    <cellStyle name="SAPBEXstdItem 7" xfId="547" xr:uid="{00000000-0005-0000-0000-00000B020000}"/>
    <cellStyle name="SAPBEXstdItem_7-р" xfId="548" xr:uid="{00000000-0005-0000-0000-00000C020000}"/>
    <cellStyle name="SAPBEXstdItemX" xfId="549" xr:uid="{00000000-0005-0000-0000-00000D020000}"/>
    <cellStyle name="SAPBEXstdItemX 2" xfId="550" xr:uid="{00000000-0005-0000-0000-00000E020000}"/>
    <cellStyle name="SAPBEXstdItemX 3" xfId="551" xr:uid="{00000000-0005-0000-0000-00000F020000}"/>
    <cellStyle name="SAPBEXstdItemX 4" xfId="552" xr:uid="{00000000-0005-0000-0000-000010020000}"/>
    <cellStyle name="SAPBEXstdItemX 5" xfId="553" xr:uid="{00000000-0005-0000-0000-000011020000}"/>
    <cellStyle name="SAPBEXstdItemX 6" xfId="554" xr:uid="{00000000-0005-0000-0000-000012020000}"/>
    <cellStyle name="SAPBEXtitle" xfId="555" xr:uid="{00000000-0005-0000-0000-000013020000}"/>
    <cellStyle name="SAPBEXtitle 2" xfId="556" xr:uid="{00000000-0005-0000-0000-000014020000}"/>
    <cellStyle name="SAPBEXtitle 3" xfId="557" xr:uid="{00000000-0005-0000-0000-000015020000}"/>
    <cellStyle name="SAPBEXtitle 4" xfId="558" xr:uid="{00000000-0005-0000-0000-000016020000}"/>
    <cellStyle name="SAPBEXtitle 5" xfId="559" xr:uid="{00000000-0005-0000-0000-000017020000}"/>
    <cellStyle name="SAPBEXtitle 6" xfId="560" xr:uid="{00000000-0005-0000-0000-000018020000}"/>
    <cellStyle name="SAPBEXunassignedItem" xfId="561" xr:uid="{00000000-0005-0000-0000-000019020000}"/>
    <cellStyle name="SAPBEXunassignedItem 2" xfId="562" xr:uid="{00000000-0005-0000-0000-00001A020000}"/>
    <cellStyle name="SAPBEXundefined" xfId="563" xr:uid="{00000000-0005-0000-0000-00001B020000}"/>
    <cellStyle name="SAPBEXundefined 2" xfId="564" xr:uid="{00000000-0005-0000-0000-00001C020000}"/>
    <cellStyle name="SAPBEXundefined 3" xfId="565" xr:uid="{00000000-0005-0000-0000-00001D020000}"/>
    <cellStyle name="SAPBEXundefined 4" xfId="566" xr:uid="{00000000-0005-0000-0000-00001E020000}"/>
    <cellStyle name="SAPBEXundefined 5" xfId="567" xr:uid="{00000000-0005-0000-0000-00001F020000}"/>
    <cellStyle name="SAPBEXundefined 6" xfId="568" xr:uid="{00000000-0005-0000-0000-000020020000}"/>
    <cellStyle name="Sheet Title" xfId="569" xr:uid="{00000000-0005-0000-0000-000021020000}"/>
    <cellStyle name="styleColumnTitles" xfId="16" xr:uid="{00000000-0005-0000-0000-000022020000}"/>
    <cellStyle name="styleDateRange" xfId="17" xr:uid="{00000000-0005-0000-0000-000023020000}"/>
    <cellStyle name="styleHidden" xfId="18" xr:uid="{00000000-0005-0000-0000-000024020000}"/>
    <cellStyle name="styleNormal" xfId="19" xr:uid="{00000000-0005-0000-0000-000025020000}"/>
    <cellStyle name="styleSeriesAttributes" xfId="20" xr:uid="{00000000-0005-0000-0000-000026020000}"/>
    <cellStyle name="styleSeriesData" xfId="21" xr:uid="{00000000-0005-0000-0000-000027020000}"/>
    <cellStyle name="styleSeriesDataForecast" xfId="22" xr:uid="{00000000-0005-0000-0000-000028020000}"/>
    <cellStyle name="styleSeriesDataForecastNA" xfId="23" xr:uid="{00000000-0005-0000-0000-000029020000}"/>
    <cellStyle name="styleSeriesDataNA" xfId="24" xr:uid="{00000000-0005-0000-0000-00002A020000}"/>
    <cellStyle name="Text Indent A" xfId="570" xr:uid="{00000000-0005-0000-0000-00002B020000}"/>
    <cellStyle name="Text Indent B" xfId="571" xr:uid="{00000000-0005-0000-0000-00002C020000}"/>
    <cellStyle name="Text Indent C" xfId="572" xr:uid="{00000000-0005-0000-0000-00002D020000}"/>
    <cellStyle name="Times New Roman0181000015536870911" xfId="573" xr:uid="{00000000-0005-0000-0000-00002E020000}"/>
    <cellStyle name="Title" xfId="574" xr:uid="{00000000-0005-0000-0000-00002F020000}"/>
    <cellStyle name="Total" xfId="575" xr:uid="{00000000-0005-0000-0000-000030020000}"/>
    <cellStyle name="Warning Text" xfId="576" xr:uid="{00000000-0005-0000-0000-000031020000}"/>
    <cellStyle name="Гиперссылка" xfId="1" builtinId="8"/>
    <cellStyle name="Гиперссылка 2" xfId="29" xr:uid="{00000000-0005-0000-0000-000033020000}"/>
    <cellStyle name="Обычный" xfId="0" builtinId="0"/>
    <cellStyle name="Обычный 10" xfId="577" xr:uid="{00000000-0005-0000-0000-000035020000}"/>
    <cellStyle name="Обычный 11" xfId="578" xr:uid="{00000000-0005-0000-0000-000036020000}"/>
    <cellStyle name="Обычный 12" xfId="579" xr:uid="{00000000-0005-0000-0000-000037020000}"/>
    <cellStyle name="Обычный 12 2" xfId="580" xr:uid="{00000000-0005-0000-0000-000038020000}"/>
    <cellStyle name="Обычный 12_Т-НахВТО-газ-28.09.12" xfId="581" xr:uid="{00000000-0005-0000-0000-000039020000}"/>
    <cellStyle name="Обычный 13" xfId="582" xr:uid="{00000000-0005-0000-0000-00003A020000}"/>
    <cellStyle name="Обычный 14" xfId="583" xr:uid="{00000000-0005-0000-0000-00003B020000}"/>
    <cellStyle name="Обычный 15" xfId="584" xr:uid="{00000000-0005-0000-0000-00003C020000}"/>
    <cellStyle name="Обычный 16" xfId="585" xr:uid="{00000000-0005-0000-0000-00003D020000}"/>
    <cellStyle name="Обычный 16 2" xfId="586" xr:uid="{00000000-0005-0000-0000-00003E020000}"/>
    <cellStyle name="Обычный 17" xfId="587" xr:uid="{00000000-0005-0000-0000-00003F020000}"/>
    <cellStyle name="Обычный 18" xfId="588" xr:uid="{00000000-0005-0000-0000-000040020000}"/>
    <cellStyle name="Обычный 19" xfId="589" xr:uid="{00000000-0005-0000-0000-000041020000}"/>
    <cellStyle name="Обычный 2" xfId="4" xr:uid="{00000000-0005-0000-0000-000042020000}"/>
    <cellStyle name="Обычный 2 10" xfId="590" xr:uid="{00000000-0005-0000-0000-000043020000}"/>
    <cellStyle name="Обычный 2 11" xfId="591" xr:uid="{00000000-0005-0000-0000-000044020000}"/>
    <cellStyle name="Обычный 2 11 2" xfId="592" xr:uid="{00000000-0005-0000-0000-000045020000}"/>
    <cellStyle name="Обычный 2 11_Т-НахВТО-газ-28.09.12" xfId="593" xr:uid="{00000000-0005-0000-0000-000046020000}"/>
    <cellStyle name="Обычный 2 12" xfId="594" xr:uid="{00000000-0005-0000-0000-000047020000}"/>
    <cellStyle name="Обычный 2 12 2" xfId="595" xr:uid="{00000000-0005-0000-0000-000048020000}"/>
    <cellStyle name="Обычный 2 12_Т-НахВТО-газ-28.09.12" xfId="596" xr:uid="{00000000-0005-0000-0000-000049020000}"/>
    <cellStyle name="Обычный 2 13" xfId="597" xr:uid="{00000000-0005-0000-0000-00004A020000}"/>
    <cellStyle name="Обычный 2 14" xfId="598" xr:uid="{00000000-0005-0000-0000-00004B020000}"/>
    <cellStyle name="Обычный 2 15" xfId="674" xr:uid="{00000000-0005-0000-0000-00004C020000}"/>
    <cellStyle name="Обычный 2 2" xfId="599" xr:uid="{00000000-0005-0000-0000-00004D020000}"/>
    <cellStyle name="Обычный 2 2 2" xfId="675" xr:uid="{00000000-0005-0000-0000-00004E020000}"/>
    <cellStyle name="Обычный 2 3" xfId="600" xr:uid="{00000000-0005-0000-0000-00004F020000}"/>
    <cellStyle name="Обычный 2 4" xfId="601" xr:uid="{00000000-0005-0000-0000-000050020000}"/>
    <cellStyle name="Обычный 2 5" xfId="602" xr:uid="{00000000-0005-0000-0000-000051020000}"/>
    <cellStyle name="Обычный 2 6" xfId="603" xr:uid="{00000000-0005-0000-0000-000052020000}"/>
    <cellStyle name="Обычный 2 7" xfId="604" xr:uid="{00000000-0005-0000-0000-000053020000}"/>
    <cellStyle name="Обычный 2 8" xfId="605" xr:uid="{00000000-0005-0000-0000-000054020000}"/>
    <cellStyle name="Обычный 2 9" xfId="606" xr:uid="{00000000-0005-0000-0000-000055020000}"/>
    <cellStyle name="Обычный 2_Т-НахВТО-газ-28.09.12" xfId="607" xr:uid="{00000000-0005-0000-0000-000056020000}"/>
    <cellStyle name="Обычный 20" xfId="608" xr:uid="{00000000-0005-0000-0000-000057020000}"/>
    <cellStyle name="Обычный 21" xfId="609" xr:uid="{00000000-0005-0000-0000-000058020000}"/>
    <cellStyle name="Обычный 22" xfId="610" xr:uid="{00000000-0005-0000-0000-000059020000}"/>
    <cellStyle name="Обычный 23" xfId="611" xr:uid="{00000000-0005-0000-0000-00005A020000}"/>
    <cellStyle name="Обычный 24" xfId="612" xr:uid="{00000000-0005-0000-0000-00005B020000}"/>
    <cellStyle name="Обычный 25" xfId="613" xr:uid="{00000000-0005-0000-0000-00005C020000}"/>
    <cellStyle name="Обычный 26" xfId="614" xr:uid="{00000000-0005-0000-0000-00005D020000}"/>
    <cellStyle name="Обычный 27" xfId="25" xr:uid="{00000000-0005-0000-0000-00005E020000}"/>
    <cellStyle name="Обычный 28" xfId="673" xr:uid="{00000000-0005-0000-0000-00005F020000}"/>
    <cellStyle name="Обычный 3" xfId="5" xr:uid="{00000000-0005-0000-0000-000060020000}"/>
    <cellStyle name="Обычный 3 2" xfId="615" xr:uid="{00000000-0005-0000-0000-000061020000}"/>
    <cellStyle name="Обычный 3 3" xfId="616" xr:uid="{00000000-0005-0000-0000-000062020000}"/>
    <cellStyle name="Обычный 3 4" xfId="617" xr:uid="{00000000-0005-0000-0000-000063020000}"/>
    <cellStyle name="Обычный 3 5" xfId="618" xr:uid="{00000000-0005-0000-0000-000064020000}"/>
    <cellStyle name="Обычный 3 6" xfId="672" xr:uid="{00000000-0005-0000-0000-000065020000}"/>
    <cellStyle name="Обычный 3_RZD_2009-2030_macromodel_090518" xfId="619" xr:uid="{00000000-0005-0000-0000-000066020000}"/>
    <cellStyle name="Обычный 4" xfId="6" xr:uid="{00000000-0005-0000-0000-000067020000}"/>
    <cellStyle name="Обычный 4 2" xfId="620" xr:uid="{00000000-0005-0000-0000-000068020000}"/>
    <cellStyle name="Обычный 4 2 2" xfId="621" xr:uid="{00000000-0005-0000-0000-000069020000}"/>
    <cellStyle name="Обычный 4 2_Т-НахВТО-газ-28.09.12" xfId="622" xr:uid="{00000000-0005-0000-0000-00006A020000}"/>
    <cellStyle name="Обычный 4_ЦФ запрос2008-2009" xfId="623" xr:uid="{00000000-0005-0000-0000-00006B020000}"/>
    <cellStyle name="Обычный 5" xfId="26" xr:uid="{00000000-0005-0000-0000-00006C020000}"/>
    <cellStyle name="Обычный 6" xfId="27" xr:uid="{00000000-0005-0000-0000-00006D020000}"/>
    <cellStyle name="Обычный 7" xfId="31" xr:uid="{00000000-0005-0000-0000-00006E020000}"/>
    <cellStyle name="Обычный 8" xfId="624" xr:uid="{00000000-0005-0000-0000-00006F020000}"/>
    <cellStyle name="Обычный 9" xfId="625" xr:uid="{00000000-0005-0000-0000-000070020000}"/>
    <cellStyle name="Обычный_Сб-macro 2020" xfId="30" xr:uid="{00000000-0005-0000-0000-000071020000}"/>
    <cellStyle name="Процентный" xfId="2" builtinId="5"/>
    <cellStyle name="Процентный 10" xfId="626" xr:uid="{00000000-0005-0000-0000-000073020000}"/>
    <cellStyle name="Процентный 11" xfId="627" xr:uid="{00000000-0005-0000-0000-000074020000}"/>
    <cellStyle name="Процентный 12" xfId="628" xr:uid="{00000000-0005-0000-0000-000075020000}"/>
    <cellStyle name="Процентный 2" xfId="28" xr:uid="{00000000-0005-0000-0000-000076020000}"/>
    <cellStyle name="Процентный 2 2" xfId="629" xr:uid="{00000000-0005-0000-0000-000077020000}"/>
    <cellStyle name="Процентный 2 2 2" xfId="630" xr:uid="{00000000-0005-0000-0000-000078020000}"/>
    <cellStyle name="Процентный 3" xfId="631" xr:uid="{00000000-0005-0000-0000-000079020000}"/>
    <cellStyle name="Процентный 4" xfId="632" xr:uid="{00000000-0005-0000-0000-00007A020000}"/>
    <cellStyle name="Процентный 5" xfId="633" xr:uid="{00000000-0005-0000-0000-00007B020000}"/>
    <cellStyle name="Процентный 6" xfId="634" xr:uid="{00000000-0005-0000-0000-00007C020000}"/>
    <cellStyle name="Процентный 7" xfId="635" xr:uid="{00000000-0005-0000-0000-00007D020000}"/>
    <cellStyle name="Процентный 8" xfId="636" xr:uid="{00000000-0005-0000-0000-00007E020000}"/>
    <cellStyle name="Процентный 9" xfId="637" xr:uid="{00000000-0005-0000-0000-00007F020000}"/>
    <cellStyle name="Сверхулин" xfId="638" xr:uid="{00000000-0005-0000-0000-000080020000}"/>
    <cellStyle name="Стиль 1" xfId="7" xr:uid="{00000000-0005-0000-0000-000081020000}"/>
    <cellStyle name="Стиль 1 2" xfId="639" xr:uid="{00000000-0005-0000-0000-000082020000}"/>
    <cellStyle name="Стиль 1 3" xfId="640" xr:uid="{00000000-0005-0000-0000-000083020000}"/>
    <cellStyle name="Стиль 1 4" xfId="641" xr:uid="{00000000-0005-0000-0000-000084020000}"/>
    <cellStyle name="Стиль 1 5" xfId="642" xr:uid="{00000000-0005-0000-0000-000085020000}"/>
    <cellStyle name="Стиль 1 6" xfId="643" xr:uid="{00000000-0005-0000-0000-000086020000}"/>
    <cellStyle name="Стиль 1 7" xfId="644" xr:uid="{00000000-0005-0000-0000-000087020000}"/>
    <cellStyle name="Стиль 1_Книга2" xfId="645" xr:uid="{00000000-0005-0000-0000-000088020000}"/>
    <cellStyle name="ТаблицаТекст" xfId="646" xr:uid="{00000000-0005-0000-0000-000089020000}"/>
    <cellStyle name="Тысячи [0]_Chart1 (Sales &amp; Costs)" xfId="647" xr:uid="{00000000-0005-0000-0000-00008A020000}"/>
    <cellStyle name="Тысячи_Chart1 (Sales &amp; Costs)" xfId="648" xr:uid="{00000000-0005-0000-0000-00008B020000}"/>
    <cellStyle name="Финансовый" xfId="3" builtinId="3"/>
    <cellStyle name="Финансовый 10" xfId="649" xr:uid="{00000000-0005-0000-0000-00008D020000}"/>
    <cellStyle name="Финансовый 11" xfId="650" xr:uid="{00000000-0005-0000-0000-00008E020000}"/>
    <cellStyle name="Финансовый 12" xfId="651" xr:uid="{00000000-0005-0000-0000-00008F020000}"/>
    <cellStyle name="Финансовый 13" xfId="652" xr:uid="{00000000-0005-0000-0000-000090020000}"/>
    <cellStyle name="Финансовый 14" xfId="653" xr:uid="{00000000-0005-0000-0000-000091020000}"/>
    <cellStyle name="Финансовый 15" xfId="654" xr:uid="{00000000-0005-0000-0000-000092020000}"/>
    <cellStyle name="Финансовый 2" xfId="655" xr:uid="{00000000-0005-0000-0000-000093020000}"/>
    <cellStyle name="Финансовый 2 10" xfId="656" xr:uid="{00000000-0005-0000-0000-000094020000}"/>
    <cellStyle name="Финансовый 2 2" xfId="657" xr:uid="{00000000-0005-0000-0000-000095020000}"/>
    <cellStyle name="Финансовый 2 3" xfId="658" xr:uid="{00000000-0005-0000-0000-000096020000}"/>
    <cellStyle name="Финансовый 2 4" xfId="659" xr:uid="{00000000-0005-0000-0000-000097020000}"/>
    <cellStyle name="Финансовый 2 5" xfId="660" xr:uid="{00000000-0005-0000-0000-000098020000}"/>
    <cellStyle name="Финансовый 2 6" xfId="661" xr:uid="{00000000-0005-0000-0000-000099020000}"/>
    <cellStyle name="Финансовый 2 7" xfId="662" xr:uid="{00000000-0005-0000-0000-00009A020000}"/>
    <cellStyle name="Финансовый 2 8" xfId="663" xr:uid="{00000000-0005-0000-0000-00009B020000}"/>
    <cellStyle name="Финансовый 2 9" xfId="664" xr:uid="{00000000-0005-0000-0000-00009C020000}"/>
    <cellStyle name="Финансовый 3" xfId="665" xr:uid="{00000000-0005-0000-0000-00009D020000}"/>
    <cellStyle name="Финансовый 4" xfId="666" xr:uid="{00000000-0005-0000-0000-00009E020000}"/>
    <cellStyle name="Финансовый 5" xfId="667" xr:uid="{00000000-0005-0000-0000-00009F020000}"/>
    <cellStyle name="Финансовый 6" xfId="668" xr:uid="{00000000-0005-0000-0000-0000A0020000}"/>
    <cellStyle name="Финансовый 7" xfId="669" xr:uid="{00000000-0005-0000-0000-0000A1020000}"/>
    <cellStyle name="Финансовый 8" xfId="670" xr:uid="{00000000-0005-0000-0000-0000A2020000}"/>
    <cellStyle name="Финансовый 9" xfId="671" xr:uid="{00000000-0005-0000-0000-0000A3020000}"/>
  </cellStyles>
  <dxfs count="34">
    <dxf>
      <font>
        <color auto="1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99FF9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55;&#1086;&#1103;&#1089;&#1085;&#1080;&#1090;&#1077;&#1083;&#1100;&#1085;&#1099;&#1077;%20&#1079;&#1072;&#1087;&#1080;&#1089;&#1082;&#1080;\4%20&#1072;&#1074;&#1075;&#1091;&#1089;&#1090;&#1072;%202006\Documents%20and%20Settings\Ustinov\Local%20Settings\Temporary%20Internet%20Files\OLK2B0\&#1054;&#1090;&#1087;&#1088;&#1072;&#1074;&#1083;&#1077;&#1085;&#1086;\brp\&#1043;&#1059;&#1060;&#1050;\GUFK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44;&#1086;&#1093;&#1086;&#1076;&#1099;\&#1053;&#1072;&#1083;&#1086;&#1075;&#1086;&#1074;&#1099;&#1077;%20&#1076;&#1086;&#1093;&#1086;&#1076;&#1099;\&#1053;&#1044;&#1057;\&#1054;&#1090;&#1087;&#1088;&#1072;&#1074;&#1083;&#1077;&#1085;&#1086;\27_03_06\Documents%20and%20Settings\&#1040;&#1076;&#1084;&#1080;&#1085;&#1080;&#1089;&#1090;&#1088;&#1072;&#1090;&#1086;&#1088;\&#1052;&#1086;&#1080;%20&#1076;&#1086;&#1082;&#1091;&#1084;&#1077;&#1085;&#1090;&#1099;\&#1043;.&#1052;.&#1043;&#1088;&#1077;&#1073;&#1077;&#1085;&#1100;\&#1044;&#1086;&#1093;&#1086;&#1076;&#1099;\&#1092;&#1077;&#1074;&#1088;06\DOCUME~1\Admin\LOCALS~1\Temp\OutPutReports\Media\TablesYearToYear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ushinaon\Documents%20and%20Settings\Ievleva\Local%20Settings\Temporary%20Internet%20Files\Content.Outlook\XTAUZLZV\&#1072;&#1074;&#1075;-&#1089;&#1077;&#1085;&#1090;2011\&#1089;&#1088;&#1072;&#1074;&#1085;&#1077;&#1085;&#1080;&#1077;%20&#1080;&#1085;&#1074;&#1077;&#1089;&#1090;&#1087;&#1083;&#1072;&#1085;&#1086;&#1074;%20&#1082;&#1086;&#1084;&#1087;&#1072;&#1085;&#1080;&#1081;%20&#1058;&#1069;&#1050;&#1072;_10&#1072;&#1074;&#1075;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ortachev/&#1057;&#1090;&#1072;&#1090;&#1080;&#1089;&#1090;&#1080;&#1082;&#1072;%20&#1094;&#1077;&#1085;%20&#1080;%20&#1092;&#1080;&#1085;&#1072;&#1085;&#1089;&#1086;&#1074;/&#1052;&#1086;&#1080;%20&#1076;&#1086;&#1082;&#1091;&#1084;&#1077;&#1085;&#1090;&#1099;/&#1052;&#1054;&#1041;/06-03-06/Var2.7%20(version%201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44;&#1086;&#1093;&#1086;&#1076;&#1099;\&#1053;&#1072;&#1083;&#1086;&#1075;&#1086;&#1074;&#1099;&#1077;%20&#1076;&#1086;&#1093;&#1086;&#1076;&#1099;\&#1054;&#1090;&#1087;&#1088;&#1072;&#1074;&#1083;&#1077;&#1085;&#1086;\27_03_06\Documents%20and%20Settings\&#1040;&#1076;&#1084;&#1080;&#1085;&#1080;&#1089;&#1090;&#1088;&#1072;&#1090;&#1086;&#1088;\&#1052;&#1086;&#1080;%20&#1076;&#1086;&#1082;&#1091;&#1084;&#1077;&#1085;&#1090;&#1099;\&#1043;.&#1052;.&#1043;&#1088;&#1077;&#1073;&#1077;&#1085;&#1100;\&#1044;&#1086;&#1093;&#1086;&#1076;&#1099;\&#1092;&#1077;&#1074;&#1088;06\DOCUME~1\Admin\LOCALS~1\Temp\OutPutReports\Media\TablesYearToYear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rtachev\Analitzapiska\Documents%20and%20Settings\Nahimovskay\Local%20Settings\Temporary%20Internet%20Files\OLK35\&#1050;&#1086;&#1087;&#1080;&#1103;%20V2.200721&#1072;&#1087;&#1088;&#1077;&#1083;&#1103;&#1091;&#1090;&#1086;&#1095;&#1085;.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portachev/&#1057;&#1090;&#1072;&#1090;&#1080;&#1089;&#1090;&#1080;&#1082;&#1072;%20&#1094;&#1077;&#1085;%20&#1080;%20&#1092;&#1080;&#1085;&#1072;&#1085;&#1089;&#1086;&#1074;/&#1076;&#1077;&#1092;&#1083;2005/V3-1.20.10.04.2007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opovev\&#1073;&#1072;&#1079;&#1072;%20&#1076;&#1072;&#1085;&#1085;&#1099;&#1093;\&#1054;&#1090;&#1087;&#1088;&#1072;&#1074;&#1083;&#1077;&#1085;&#1086;\&#1086;&#1090;&#1087;&#1088;&#1072;&#1074;&#1083;&#1077;&#1085;&#1086;_14_03_2006\FIN\&#1044;&#1086;&#1093;&#1086;&#1076;&#1099;%20&#1073;&#1102;&#1076;&#1078;&#1077;&#1090;&#1085;&#1086;&#1081;%20&#1089;&#1080;&#1089;&#1090;&#1077;&#1084;&#1099;\&#1055;&#1088;&#1086;&#1075;&#1085;&#1086;&#1079;\&#1089;&#1074;&#1086;&#1076;%20&#1076;&#1086;&#1093;&#1086;&#1076;&#1086;&#1074;\2005-2007\&#1072;&#1074;&#1075;&#1091;&#1089;&#1090;%2004\OutPutReports\Media\TablesYearToYea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КонД"/>
      <sheetName val="ФедД"/>
      <sheetName val="РегД"/>
      <sheetName val="КонР"/>
      <sheetName val="ФедР"/>
      <sheetName val="РегР"/>
      <sheetName val="ФедИ"/>
      <sheetName val="Рег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равление"/>
      <sheetName val="Итоги1"/>
      <sheetName val="Структура1"/>
      <sheetName val="Доходы (исполнение)1"/>
      <sheetName val="Расходы (исполнение)1"/>
      <sheetName val="Доходы (динамика)1"/>
      <sheetName val="Расходы (динамика)1"/>
      <sheetName val="Источники1"/>
      <sheetName val="Диаграммы1"/>
      <sheetName val="Итоги2"/>
      <sheetName val="Структура2"/>
      <sheetName val="Доходы (исполнение)2"/>
      <sheetName val="Расходы (исполнение)2"/>
      <sheetName val="Доходы (динамика)2"/>
      <sheetName val="Расходы (динамика)2"/>
      <sheetName val="Источники2"/>
      <sheetName val="Диаграммы2"/>
      <sheetName val="Итоги3"/>
      <sheetName val="Структура3"/>
      <sheetName val="Доходы (динамика)3"/>
      <sheetName val="Расходы (динамика)3"/>
      <sheetName val="Источники3"/>
      <sheetName val="ПРОГНОЗ_1"/>
    </sheetNames>
    <sheetDataSet>
      <sheetData sheetId="0" refreshError="1">
        <row r="17">
          <cell r="AE17">
            <v>8</v>
          </cell>
          <cell r="AF17">
            <v>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ЭК было-стало"/>
      <sheetName val="сравнение инвестпланов компаний"/>
    </sheetNames>
    <definedNames>
      <definedName name="short" refersTo="#ССЫЛКА!"/>
      <definedName name="суда" refersTo="#ССЫЛКА!"/>
      <definedName name="ыяпр" refersTo="#ССЫЛКА!"/>
    </defined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екущие цены"/>
      <sheetName val="рабочий"/>
      <sheetName val="окраска"/>
      <sheetName val="Огл. Графиков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равление"/>
      <sheetName val="Итоги1"/>
      <sheetName val="Структура1"/>
      <sheetName val="Доходы (исполнение)1"/>
      <sheetName val="Расходы (исполнение)1"/>
      <sheetName val="Доходы (динамика)1"/>
      <sheetName val="Расходы (динамика)1"/>
      <sheetName val="Источники1"/>
      <sheetName val="Диаграммы1"/>
      <sheetName val="Итоги2"/>
      <sheetName val="Структура2"/>
      <sheetName val="Доходы (исполнение)2"/>
      <sheetName val="Расходы (исполнение)2"/>
      <sheetName val="Доходы (динамика)2"/>
      <sheetName val="Расходы (динамика)2"/>
      <sheetName val="Источники2"/>
      <sheetName val="Диаграммы2"/>
      <sheetName val="Итоги3"/>
      <sheetName val="Структура3"/>
      <sheetName val="Доходы (динамика)3"/>
      <sheetName val="Расходы (динамика)3"/>
      <sheetName val="Источники3"/>
      <sheetName val="ПРОГНОЗ_1"/>
    </sheetNames>
    <sheetDataSet>
      <sheetData sheetId="0" refreshError="1">
        <row r="17">
          <cell r="AE17">
            <v>8</v>
          </cell>
        </row>
        <row r="20">
          <cell r="AF20" t="str">
            <v>10 месяцев 2002 года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нф99"/>
      <sheetName val="2002(v2)"/>
      <sheetName val="2004(2,3)"/>
      <sheetName val="2009(2,3) (2)"/>
      <sheetName val="Печ40"/>
      <sheetName val="2002-03(2,3)"/>
      <sheetName val="I"/>
      <sheetName val="2002_v2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2(v2)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Управление"/>
      <sheetName val="Итоги1"/>
      <sheetName val="Структура1"/>
      <sheetName val="Доходы (исполнение)1"/>
      <sheetName val="Расходы (исполнение)1"/>
      <sheetName val="Доходы (динамика)1"/>
      <sheetName val="Расходы (динамика)1"/>
      <sheetName val="Источники1"/>
      <sheetName val="Диаграммы1"/>
      <sheetName val="Итоги2"/>
      <sheetName val="Структура2"/>
      <sheetName val="Доходы (исполнение)2"/>
      <sheetName val="Расходы (исполнение)2"/>
      <sheetName val="Доходы (динамика)2"/>
      <sheetName val="Расходы (динамика)2"/>
      <sheetName val="Источники2"/>
      <sheetName val="Диаграммы2"/>
      <sheetName val="Итоги3"/>
      <sheetName val="Структура3"/>
      <sheetName val="Доходы (динамика)3"/>
      <sheetName val="Расходы (динамика)3"/>
      <sheetName val="Источники3"/>
      <sheetName val="ПРОГНОЗ_1"/>
    </sheetNames>
    <sheetDataSet>
      <sheetData sheetId="0" refreshError="1">
        <row r="17">
          <cell r="AE17">
            <v>8</v>
          </cell>
        </row>
        <row r="20">
          <cell r="AE20" t="str">
            <v>10 месяцев 2003 года</v>
          </cell>
          <cell r="AF20" t="str">
            <v>10 месяцев 2002 года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economy.gov.ru/minec/about/structure/depmacro/201828113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theme="0"/>
  </sheetPr>
  <dimension ref="A1:P60"/>
  <sheetViews>
    <sheetView showGridLines="0" view="pageBreakPreview" topLeftCell="A22" zoomScale="75" zoomScaleNormal="50" zoomScaleSheetLayoutView="75" workbookViewId="0">
      <selection activeCell="D31" sqref="D31"/>
    </sheetView>
  </sheetViews>
  <sheetFormatPr defaultRowHeight="14.4"/>
  <cols>
    <col min="3" max="3" width="10.109375" customWidth="1"/>
    <col min="4" max="4" width="19.77734375" customWidth="1"/>
  </cols>
  <sheetData>
    <row r="1" spans="1:16">
      <c r="A1" s="54"/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</row>
    <row r="2" spans="1:16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</row>
    <row r="3" spans="1:16">
      <c r="A3" s="54"/>
      <c r="B3" s="54"/>
      <c r="C3" s="426"/>
      <c r="D3" s="426"/>
      <c r="E3" s="426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</row>
    <row r="4" spans="1:16">
      <c r="A4" s="54"/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4"/>
      <c r="O4" s="54"/>
      <c r="P4" s="54"/>
    </row>
    <row r="5" spans="1:16">
      <c r="A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</row>
    <row r="6" spans="1:16">
      <c r="A6" s="54"/>
      <c r="B6" s="54"/>
      <c r="C6" s="54"/>
      <c r="D6" s="54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</row>
    <row r="7" spans="1:16">
      <c r="A7" s="54"/>
      <c r="B7" s="54"/>
      <c r="C7" s="54"/>
      <c r="D7" s="54"/>
      <c r="E7" s="54"/>
      <c r="F7" s="54"/>
      <c r="G7" s="54"/>
      <c r="H7" s="54"/>
      <c r="I7" s="54"/>
      <c r="J7" s="54"/>
      <c r="K7" s="54"/>
      <c r="L7" s="54"/>
      <c r="M7" s="54"/>
      <c r="N7" s="54"/>
      <c r="O7" s="54"/>
      <c r="P7" s="54"/>
    </row>
    <row r="8" spans="1:16">
      <c r="A8" s="54"/>
      <c r="B8" s="54"/>
      <c r="C8" s="54"/>
      <c r="D8" s="54"/>
      <c r="E8" s="54"/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</row>
    <row r="9" spans="1:16">
      <c r="A9" s="54"/>
      <c r="B9" s="54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>
      <c r="A10" s="54"/>
      <c r="B10" s="54"/>
      <c r="C10" s="54"/>
      <c r="D10" s="54"/>
      <c r="E10" s="54"/>
      <c r="F10" s="54"/>
      <c r="G10" s="54"/>
      <c r="H10" s="54"/>
      <c r="I10" s="54"/>
      <c r="J10" s="54"/>
      <c r="K10" s="54"/>
      <c r="L10" s="54"/>
      <c r="M10" s="54"/>
      <c r="N10" s="54"/>
      <c r="O10" s="54"/>
      <c r="P10" s="54"/>
    </row>
    <row r="11" spans="1:16">
      <c r="A11" s="54"/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</row>
    <row r="12" spans="1:16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</row>
    <row r="13" spans="1:16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</row>
    <row r="14" spans="1:16">
      <c r="A14" s="54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4"/>
      <c r="N14" s="54"/>
      <c r="O14" s="54"/>
      <c r="P14" s="54"/>
    </row>
    <row r="15" spans="1:16">
      <c r="A15" s="54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4"/>
      <c r="N15" s="54"/>
      <c r="O15" s="54"/>
      <c r="P15" s="54"/>
    </row>
    <row r="16" spans="1:16">
      <c r="A16" s="54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4"/>
      <c r="O16" s="54"/>
      <c r="P16" s="54"/>
    </row>
    <row r="17" spans="1:16">
      <c r="A17" s="54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4"/>
      <c r="M17" s="54"/>
      <c r="N17" s="54"/>
      <c r="O17" s="54"/>
      <c r="P17" s="54"/>
    </row>
    <row r="18" spans="1:16">
      <c r="A18" s="54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4"/>
      <c r="M18" s="54"/>
      <c r="N18" s="54"/>
      <c r="O18" s="54"/>
      <c r="P18" s="54"/>
    </row>
    <row r="19" spans="1:16">
      <c r="A19" s="54"/>
      <c r="B19" s="54"/>
      <c r="C19" s="54"/>
      <c r="D19" s="54"/>
      <c r="E19" s="54"/>
      <c r="F19" s="54"/>
      <c r="G19" s="54"/>
      <c r="H19" s="54"/>
      <c r="I19" s="54"/>
      <c r="J19" s="54"/>
      <c r="K19" s="54"/>
      <c r="L19" s="54"/>
      <c r="M19" s="54"/>
      <c r="N19" s="54"/>
      <c r="O19" s="54"/>
      <c r="P19" s="54"/>
    </row>
    <row r="20" spans="1:16">
      <c r="A20" s="54"/>
      <c r="B20" s="54"/>
      <c r="C20" s="54"/>
      <c r="D20" s="54"/>
      <c r="E20" s="54"/>
      <c r="F20" s="54"/>
      <c r="G20" s="54"/>
      <c r="H20" s="54"/>
      <c r="I20" s="54"/>
      <c r="J20" s="54"/>
      <c r="K20" s="54"/>
      <c r="L20" s="54"/>
      <c r="M20" s="54"/>
      <c r="N20" s="54"/>
      <c r="O20" s="54"/>
      <c r="P20" s="54"/>
    </row>
    <row r="21" spans="1:16">
      <c r="A21" s="54"/>
      <c r="B21" s="54"/>
      <c r="C21" s="424" t="s">
        <v>223</v>
      </c>
      <c r="D21" s="424"/>
      <c r="E21" s="424"/>
      <c r="F21" s="424"/>
      <c r="G21" s="424"/>
      <c r="H21" s="424"/>
      <c r="I21" s="424"/>
      <c r="J21" s="424"/>
      <c r="K21" s="424"/>
      <c r="L21" s="424"/>
      <c r="M21" s="424"/>
      <c r="N21" s="424"/>
      <c r="O21" s="54"/>
      <c r="P21" s="54"/>
    </row>
    <row r="22" spans="1:16">
      <c r="A22" s="54"/>
      <c r="B22" s="54"/>
      <c r="C22" s="424"/>
      <c r="D22" s="424"/>
      <c r="E22" s="424"/>
      <c r="F22" s="424"/>
      <c r="G22" s="424"/>
      <c r="H22" s="424"/>
      <c r="I22" s="424"/>
      <c r="J22" s="424"/>
      <c r="K22" s="424"/>
      <c r="L22" s="424"/>
      <c r="M22" s="424"/>
      <c r="N22" s="424"/>
      <c r="O22" s="54"/>
      <c r="P22" s="54"/>
    </row>
    <row r="23" spans="1:16">
      <c r="A23" s="54"/>
      <c r="B23" s="54"/>
      <c r="C23" s="424"/>
      <c r="D23" s="424"/>
      <c r="E23" s="424"/>
      <c r="F23" s="424"/>
      <c r="G23" s="424"/>
      <c r="H23" s="424"/>
      <c r="I23" s="424"/>
      <c r="J23" s="424"/>
      <c r="K23" s="424"/>
      <c r="L23" s="424"/>
      <c r="M23" s="424"/>
      <c r="N23" s="424"/>
      <c r="O23" s="54"/>
      <c r="P23" s="54"/>
    </row>
    <row r="24" spans="1:16">
      <c r="A24" s="54"/>
      <c r="B24" s="54"/>
      <c r="C24" s="424"/>
      <c r="D24" s="424"/>
      <c r="E24" s="424"/>
      <c r="F24" s="424"/>
      <c r="G24" s="424"/>
      <c r="H24" s="424"/>
      <c r="I24" s="424"/>
      <c r="J24" s="424"/>
      <c r="K24" s="424"/>
      <c r="L24" s="424"/>
      <c r="M24" s="424"/>
      <c r="N24" s="424"/>
      <c r="O24" s="54"/>
      <c r="P24" s="54"/>
    </row>
    <row r="25" spans="1:16" ht="20.25" customHeight="1">
      <c r="A25" s="54"/>
      <c r="B25" s="54"/>
      <c r="C25" s="424"/>
      <c r="D25" s="424"/>
      <c r="E25" s="424"/>
      <c r="F25" s="424"/>
      <c r="G25" s="424"/>
      <c r="H25" s="424"/>
      <c r="I25" s="424"/>
      <c r="J25" s="424"/>
      <c r="K25" s="424"/>
      <c r="L25" s="424"/>
      <c r="M25" s="424"/>
      <c r="N25" s="424"/>
      <c r="O25" s="54"/>
      <c r="P25" s="54"/>
    </row>
    <row r="26" spans="1:16">
      <c r="A26" s="54"/>
      <c r="B26" s="54"/>
      <c r="C26" s="424"/>
      <c r="D26" s="424"/>
      <c r="E26" s="424"/>
      <c r="F26" s="424"/>
      <c r="G26" s="424"/>
      <c r="H26" s="424"/>
      <c r="I26" s="424"/>
      <c r="J26" s="424"/>
      <c r="K26" s="424"/>
      <c r="L26" s="424"/>
      <c r="M26" s="424"/>
      <c r="N26" s="424"/>
      <c r="O26" s="54"/>
      <c r="P26" s="54"/>
    </row>
    <row r="27" spans="1:16" ht="24.15" customHeight="1">
      <c r="A27" s="54"/>
      <c r="B27" s="54"/>
      <c r="C27" s="424"/>
      <c r="D27" s="424"/>
      <c r="E27" s="424"/>
      <c r="F27" s="424"/>
      <c r="G27" s="424"/>
      <c r="H27" s="424"/>
      <c r="I27" s="424"/>
      <c r="J27" s="424"/>
      <c r="K27" s="424"/>
      <c r="L27" s="424"/>
      <c r="M27" s="424"/>
      <c r="N27" s="424"/>
      <c r="O27" s="54"/>
      <c r="P27" s="54"/>
    </row>
    <row r="28" spans="1:16" ht="21">
      <c r="A28" s="54"/>
      <c r="B28" s="54"/>
      <c r="C28" s="427" t="s">
        <v>447</v>
      </c>
      <c r="D28" s="427"/>
      <c r="E28" s="427"/>
      <c r="F28" s="427"/>
      <c r="G28" s="427"/>
      <c r="H28" s="427"/>
      <c r="I28" s="427"/>
      <c r="J28" s="427"/>
      <c r="K28" s="427"/>
      <c r="L28" s="427"/>
      <c r="M28" s="427"/>
      <c r="N28" s="427"/>
      <c r="O28" s="54"/>
      <c r="P28" s="54"/>
    </row>
    <row r="29" spans="1:16" ht="18" customHeight="1">
      <c r="A29" s="54"/>
      <c r="B29" s="54"/>
      <c r="C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</row>
    <row r="30" spans="1:16">
      <c r="A30" s="54"/>
      <c r="B30" s="54"/>
      <c r="C30" s="54"/>
      <c r="D30" s="54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</row>
    <row r="31" spans="1:16" s="68" customFormat="1" ht="21">
      <c r="A31" s="67"/>
      <c r="B31" s="67"/>
      <c r="C31" s="327" t="s">
        <v>131</v>
      </c>
      <c r="D31" s="328">
        <v>43775</v>
      </c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67"/>
      <c r="P31" s="67"/>
    </row>
    <row r="32" spans="1:16" s="68" customFormat="1" ht="21">
      <c r="A32" s="67"/>
      <c r="B32" s="67"/>
      <c r="C32" s="327" t="s">
        <v>132</v>
      </c>
      <c r="D32" s="330" t="s">
        <v>481</v>
      </c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67"/>
      <c r="P32" s="67"/>
    </row>
    <row r="33" spans="1:16">
      <c r="A33" s="54"/>
      <c r="B33" s="54"/>
      <c r="C33" s="54"/>
      <c r="D33" s="54"/>
      <c r="E33" s="54"/>
      <c r="F33" s="54"/>
      <c r="G33" s="54"/>
      <c r="H33" s="54"/>
      <c r="I33" s="54"/>
      <c r="J33" s="54"/>
      <c r="K33" s="54"/>
      <c r="L33" s="54"/>
      <c r="M33" s="54"/>
      <c r="N33" s="54"/>
      <c r="O33" s="54"/>
      <c r="P33" s="54"/>
    </row>
    <row r="34" spans="1:16">
      <c r="A34" s="54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4"/>
      <c r="M34" s="54"/>
      <c r="N34" s="54"/>
      <c r="O34" s="54"/>
      <c r="P34" s="54"/>
    </row>
    <row r="35" spans="1:16">
      <c r="A35" s="54"/>
      <c r="B35" s="54"/>
      <c r="C35" s="54"/>
      <c r="D35" s="402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</row>
    <row r="36" spans="1:16">
      <c r="A36" s="54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</row>
    <row r="37" spans="1:16">
      <c r="A37" s="54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4"/>
      <c r="M37" s="54"/>
      <c r="N37" s="54"/>
      <c r="O37" s="54"/>
      <c r="P37" s="54"/>
    </row>
    <row r="38" spans="1:16">
      <c r="A38" s="54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4"/>
      <c r="M38" s="54"/>
      <c r="N38" s="54"/>
      <c r="O38" s="54"/>
      <c r="P38" s="54"/>
    </row>
    <row r="39" spans="1:16">
      <c r="A39" s="54"/>
      <c r="B39" s="54"/>
      <c r="C39" s="54"/>
      <c r="D39" s="54"/>
      <c r="E39" s="54"/>
      <c r="F39" s="54"/>
      <c r="G39" s="54"/>
      <c r="H39" s="54"/>
      <c r="I39" s="54"/>
      <c r="J39" s="54"/>
      <c r="K39" s="54"/>
      <c r="L39" s="54"/>
      <c r="M39" s="54"/>
      <c r="N39" s="54"/>
      <c r="O39" s="54"/>
      <c r="P39" s="54"/>
    </row>
    <row r="40" spans="1:16">
      <c r="A40" s="54"/>
      <c r="B40" s="54"/>
      <c r="C40" s="54"/>
      <c r="D40" s="54"/>
      <c r="E40" s="54"/>
      <c r="F40" s="54"/>
      <c r="G40" s="54"/>
      <c r="H40" s="54"/>
      <c r="I40" s="54"/>
      <c r="J40" s="54"/>
      <c r="K40" s="54"/>
      <c r="L40" s="54"/>
      <c r="M40" s="54"/>
      <c r="N40" s="54"/>
      <c r="O40" s="54"/>
      <c r="P40" s="54"/>
    </row>
    <row r="41" spans="1:16">
      <c r="A41" s="54"/>
      <c r="B41" s="54"/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</row>
    <row r="42" spans="1:16">
      <c r="A42" s="54"/>
      <c r="B42" s="54"/>
      <c r="C42" s="54"/>
      <c r="D42" s="54"/>
      <c r="E42" s="54"/>
      <c r="F42" s="54"/>
      <c r="G42" s="54"/>
      <c r="H42" s="54"/>
      <c r="I42" s="54"/>
      <c r="J42" s="54"/>
      <c r="K42" s="54"/>
      <c r="L42" s="54"/>
      <c r="M42" s="54"/>
      <c r="N42" s="54"/>
      <c r="O42" s="54"/>
      <c r="P42" s="54"/>
    </row>
    <row r="43" spans="1:16">
      <c r="A43" s="54"/>
      <c r="B43" s="54"/>
      <c r="C43" s="54"/>
      <c r="D43" s="54"/>
      <c r="E43" s="54"/>
      <c r="F43" s="54"/>
      <c r="G43" s="54"/>
      <c r="H43" s="54"/>
      <c r="I43" s="54"/>
      <c r="J43" s="54"/>
      <c r="K43" s="54"/>
      <c r="L43" s="54"/>
      <c r="M43" s="54"/>
      <c r="N43" s="54"/>
      <c r="O43" s="54"/>
      <c r="P43" s="54"/>
    </row>
    <row r="44" spans="1:16">
      <c r="A44" s="54"/>
      <c r="B44" s="54"/>
      <c r="C44" s="54"/>
      <c r="D44" s="54"/>
      <c r="E44" s="54"/>
      <c r="F44" s="54"/>
      <c r="G44" s="54"/>
      <c r="H44" s="54"/>
      <c r="I44" s="54"/>
      <c r="J44" s="54"/>
      <c r="K44" s="54"/>
      <c r="L44" s="54"/>
      <c r="M44" s="54"/>
      <c r="N44" s="54"/>
      <c r="O44" s="54"/>
      <c r="P44" s="54"/>
    </row>
    <row r="45" spans="1:16">
      <c r="A45" s="54"/>
      <c r="B45" s="54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54"/>
      <c r="N45" s="54"/>
      <c r="O45" s="54"/>
      <c r="P45" s="54"/>
    </row>
    <row r="46" spans="1:16">
      <c r="A46" s="54"/>
      <c r="B46" s="54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</row>
    <row r="47" spans="1:16">
      <c r="A47" s="54"/>
      <c r="B47" s="54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54"/>
      <c r="N47" s="54"/>
      <c r="O47" s="54"/>
      <c r="P47" s="54"/>
    </row>
    <row r="48" spans="1:16">
      <c r="A48" s="54"/>
      <c r="B48" s="54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54"/>
      <c r="N48" s="54"/>
      <c r="O48" s="54"/>
      <c r="P48" s="54"/>
    </row>
    <row r="49" spans="1:16">
      <c r="A49" s="54"/>
      <c r="B49" s="54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54"/>
      <c r="N49" s="54"/>
      <c r="O49" s="54"/>
      <c r="P49" s="54"/>
    </row>
    <row r="50" spans="1:16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</row>
    <row r="51" spans="1:16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</row>
    <row r="52" spans="1:16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</row>
    <row r="53" spans="1:16">
      <c r="A53" s="54"/>
      <c r="B53" s="54"/>
      <c r="C53" s="54"/>
      <c r="D53" s="54"/>
      <c r="E53" s="54"/>
      <c r="F53" s="425">
        <v>2019</v>
      </c>
      <c r="G53" s="425"/>
      <c r="H53" s="425"/>
      <c r="I53" s="425"/>
      <c r="J53" s="425"/>
      <c r="K53" s="425"/>
      <c r="L53" s="54"/>
      <c r="M53" s="54"/>
      <c r="N53" s="54"/>
      <c r="O53" s="54"/>
      <c r="P53" s="54"/>
    </row>
    <row r="54" spans="1:16">
      <c r="A54" s="54"/>
      <c r="B54" s="54"/>
      <c r="C54" s="54"/>
      <c r="D54" s="54"/>
      <c r="E54" s="54"/>
      <c r="F54" s="425"/>
      <c r="G54" s="425"/>
      <c r="H54" s="425"/>
      <c r="I54" s="425"/>
      <c r="J54" s="425"/>
      <c r="K54" s="425"/>
      <c r="L54" s="54"/>
      <c r="M54" s="54"/>
      <c r="N54" s="54"/>
      <c r="O54" s="54"/>
      <c r="P54" s="54"/>
    </row>
    <row r="55" spans="1:16">
      <c r="A55" s="54"/>
      <c r="B55" s="54"/>
      <c r="C55" s="54"/>
      <c r="D55" s="54"/>
      <c r="E55" s="54"/>
      <c r="F55" s="425"/>
      <c r="G55" s="425"/>
      <c r="H55" s="425"/>
      <c r="I55" s="425"/>
      <c r="J55" s="425"/>
      <c r="K55" s="425"/>
      <c r="L55" s="54"/>
      <c r="M55" s="54"/>
      <c r="N55" s="54"/>
      <c r="O55" s="54"/>
      <c r="P55" s="54"/>
    </row>
    <row r="56" spans="1:16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</row>
    <row r="57" spans="1:16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</row>
    <row r="58" spans="1:16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</row>
    <row r="59" spans="1:16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</row>
    <row r="60" spans="1:16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</row>
  </sheetData>
  <sheetProtection algorithmName="SHA-512" hashValue="/ihk8DI6pPZxWcJRnSG9beao9V5gn/nlF/HOyq/VqEBp9AqGGKOL3oX60vvWhnVZAXzV7ttel+YaSkm1YXyS1g==" saltValue="o920yK1Nt0FZe0YQH2kVmQ==" spinCount="100000" sheet="1" objects="1" scenarios="1"/>
  <mergeCells count="4">
    <mergeCell ref="C21:N27"/>
    <mergeCell ref="F53:K55"/>
    <mergeCell ref="C3:E3"/>
    <mergeCell ref="C28:N28"/>
  </mergeCell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Лист27">
    <pageSetUpPr fitToPage="1"/>
  </sheetPr>
  <dimension ref="A1:J109"/>
  <sheetViews>
    <sheetView zoomScale="65" zoomScaleNormal="65" workbookViewId="0">
      <pane ySplit="2" topLeftCell="A3" activePane="bottomLeft" state="frozen"/>
      <selection sqref="A1:T1"/>
      <selection pane="bottomLeft" activeCell="I30" sqref="I30"/>
    </sheetView>
  </sheetViews>
  <sheetFormatPr defaultRowHeight="14.4"/>
  <cols>
    <col min="1" max="1" width="6.77734375" customWidth="1"/>
    <col min="2" max="2" width="71.109375" customWidth="1"/>
    <col min="3" max="3" width="16.21875" customWidth="1"/>
    <col min="4" max="4" width="13.44140625" customWidth="1"/>
    <col min="5" max="6" width="16.21875" customWidth="1"/>
    <col min="7" max="7" width="14.21875" customWidth="1"/>
    <col min="8" max="8" width="15.5546875" customWidth="1"/>
    <col min="9" max="9" width="16.21875" customWidth="1"/>
    <col min="10" max="10" width="16.109375" customWidth="1"/>
    <col min="11" max="11" width="12.77734375" customWidth="1"/>
    <col min="12" max="12" width="11.109375" customWidth="1"/>
    <col min="13" max="28" width="12.77734375" customWidth="1"/>
    <col min="29" max="29" width="13.5546875" customWidth="1"/>
    <col min="30" max="30" width="14.77734375" customWidth="1"/>
  </cols>
  <sheetData>
    <row r="1" spans="2:10" ht="21">
      <c r="B1" s="377" t="s">
        <v>14</v>
      </c>
      <c r="C1" s="376" t="s">
        <v>368</v>
      </c>
    </row>
    <row r="2" spans="2:10">
      <c r="B2" s="13" t="s">
        <v>21</v>
      </c>
      <c r="C2" s="98" t="str">
        <f ca="1">Результаты!$C$27</f>
        <v>OK</v>
      </c>
    </row>
    <row r="3" spans="2:10">
      <c r="B3" s="13"/>
    </row>
    <row r="4" spans="2:10" ht="31.2">
      <c r="B4" s="315" t="s">
        <v>324</v>
      </c>
      <c r="C4" s="318">
        <f>Расчет_С_Фондом!E4</f>
        <v>2019</v>
      </c>
      <c r="D4" s="318">
        <f>Расчет_С_Фондом!F4</f>
        <v>2020</v>
      </c>
      <c r="E4" s="318">
        <f>Расчет_С_Фондом!G4</f>
        <v>2021</v>
      </c>
      <c r="F4" s="318">
        <f>Расчет_С_Фондом!H4</f>
        <v>2022</v>
      </c>
      <c r="G4" s="318">
        <f>Расчет_С_Фондом!I4</f>
        <v>2023</v>
      </c>
      <c r="H4" s="318">
        <f>Расчет_С_Фондом!J4</f>
        <v>2024</v>
      </c>
      <c r="I4" s="318">
        <f>Расчет_С_Фондом!K4</f>
        <v>2025</v>
      </c>
      <c r="J4" s="319" t="s">
        <v>194</v>
      </c>
    </row>
    <row r="5" spans="2:10" ht="15.6">
      <c r="B5" s="125" t="str">
        <f>Расчет_С_Фондом!A47</f>
        <v>Капитальные затраты, с НДС</v>
      </c>
      <c r="C5" s="308">
        <f>SUMIF(Расчет_С_Фондом!$E$4:$DT$4,C$4,Расчет_С_Фондом!$E47:$DT47)</f>
        <v>366000</v>
      </c>
      <c r="D5" s="308">
        <f>SUMIF(Расчет_С_Фондом!$E$4:$DT$4,D$4,Расчет_С_Фондом!$E47:$DT47)</f>
        <v>366000</v>
      </c>
      <c r="E5" s="308">
        <f>SUMIF(Расчет_С_Фондом!$E$4:$DT$4,E$4,Расчет_С_Фондом!$E47:$DT47)</f>
        <v>0</v>
      </c>
      <c r="F5" s="308">
        <f>SUMIF(Расчет_С_Фондом!$E$4:$DT$4,F$4,Расчет_С_Фондом!$E47:$DT47)</f>
        <v>0</v>
      </c>
      <c r="G5" s="308">
        <f>SUMIF(Расчет_С_Фондом!$E$4:$DT$4,G$4,Расчет_С_Фондом!$E47:$DT47)</f>
        <v>0</v>
      </c>
      <c r="H5" s="308">
        <f>SUMIF(Расчет_С_Фондом!$E$4:$DT$4,H$4,Расчет_С_Фондом!$E47:$DT47)</f>
        <v>0</v>
      </c>
      <c r="I5" s="308">
        <f>SUMIF(Расчет_С_Фондом!$E$4:$DT$4,I$4,Расчет_С_Фондом!$E47:$DT47)</f>
        <v>0</v>
      </c>
      <c r="J5" s="304">
        <f>SUM(C5:H5)</f>
        <v>732000</v>
      </c>
    </row>
    <row r="6" spans="2:10" ht="17.850000000000001" customHeight="1">
      <c r="B6" s="126" t="str">
        <f>Расчет_С_Фондом!A48</f>
        <v>Прочие затраты на Инвестиционной стадии</v>
      </c>
      <c r="C6" s="308">
        <f>SUMIF(Расчет_С_Фондом!$E$4:$DT$4,C$4,Расчет_С_Фондом!$E48:$DT48)</f>
        <v>0</v>
      </c>
      <c r="D6" s="308">
        <f>SUMIF(Расчет_С_Фондом!$E$4:$DT$4,D$4,Расчет_С_Фондом!$E48:$DT48)</f>
        <v>0</v>
      </c>
      <c r="E6" s="308">
        <f>SUMIF(Расчет_С_Фондом!$E$4:$DT$4,E$4,Расчет_С_Фондом!$E48:$DT48)</f>
        <v>0</v>
      </c>
      <c r="F6" s="308">
        <f>SUMIF(Расчет_С_Фондом!$E$4:$DT$4,F$4,Расчет_С_Фондом!$E48:$DT48)</f>
        <v>0</v>
      </c>
      <c r="G6" s="308">
        <f>SUMIF(Расчет_С_Фондом!$E$4:$DT$4,G$4,Расчет_С_Фондом!$E48:$DT48)</f>
        <v>0</v>
      </c>
      <c r="H6" s="308">
        <f>SUMIF(Расчет_С_Фондом!$E$4:$DT$4,H$4,Расчет_С_Фондом!$E48:$DT48)</f>
        <v>0</v>
      </c>
      <c r="I6" s="308">
        <f>SUMIF(Расчет_С_Фондом!$E$4:$DT$4,I$4,Расчет_С_Фондом!$E48:$DT48)</f>
        <v>0</v>
      </c>
      <c r="J6" s="304">
        <f>SUM(C6:H6)</f>
        <v>0</v>
      </c>
    </row>
    <row r="7" spans="2:10" ht="15.6">
      <c r="B7" s="127" t="str">
        <f>Расчет_С_Фондом!A50</f>
        <v xml:space="preserve">   Проценты на инвестиционной стадии</v>
      </c>
      <c r="C7" s="308">
        <f ca="1">SUMIF(Расчет_С_Фондом!$E$4:$DT$4,C$4,Расчет_С_Фондом!$E50:$DT50)</f>
        <v>4026.0000000000036</v>
      </c>
      <c r="D7" s="308">
        <f ca="1">SUMIF(Расчет_С_Фондом!$E$4:$DT$4,D$4,Расчет_С_Фондом!$E50:$DT50)</f>
        <v>12078.000000000011</v>
      </c>
      <c r="E7" s="308">
        <f ca="1">SUMIF(Расчет_С_Фондом!$E$4:$DT$4,E$4,Расчет_С_Фондом!$E50:$DT50)</f>
        <v>0</v>
      </c>
      <c r="F7" s="308">
        <f ca="1">SUMIF(Расчет_С_Фондом!$E$4:$DT$4,F$4,Расчет_С_Фондом!$E50:$DT50)</f>
        <v>0</v>
      </c>
      <c r="G7" s="308">
        <f ca="1">SUMIF(Расчет_С_Фондом!$E$4:$DT$4,G$4,Расчет_С_Фондом!$E50:$DT50)</f>
        <v>0</v>
      </c>
      <c r="H7" s="308">
        <f ca="1">SUMIF(Расчет_С_Фондом!$E$4:$DT$4,H$4,Расчет_С_Фондом!$E50:$DT50)</f>
        <v>0</v>
      </c>
      <c r="I7" s="308">
        <f ca="1">SUMIF(Расчет_С_Фондом!$E$4:$DT$4,I$4,Расчет_С_Фондом!$E50:$DT50)</f>
        <v>0</v>
      </c>
      <c r="J7" s="304">
        <f ca="1">SUM(C7:H7)</f>
        <v>16104.000000000015</v>
      </c>
    </row>
    <row r="8" spans="2:10" ht="16.2" thickBot="1">
      <c r="B8" s="128" t="str">
        <f>Расчет_С_Фондом!A51</f>
        <v xml:space="preserve">   Банковские комиссии</v>
      </c>
      <c r="C8" s="309">
        <f ca="1">SUMIF(Расчет_С_Фондом!$E$4:$DT$4,C$4,Расчет_С_Фондом!$E51:$DT51)</f>
        <v>0</v>
      </c>
      <c r="D8" s="309">
        <f ca="1">SUMIF(Расчет_С_Фондом!$E$4:$DT$4,D$4,Расчет_С_Фондом!$E51:$DT51)</f>
        <v>0</v>
      </c>
      <c r="E8" s="309">
        <f ca="1">SUMIF(Расчет_С_Фондом!$E$4:$DT$4,E$4,Расчет_С_Фондом!$E51:$DT51)</f>
        <v>0</v>
      </c>
      <c r="F8" s="309">
        <f ca="1">SUMIF(Расчет_С_Фондом!$E$4:$DT$4,F$4,Расчет_С_Фондом!$E51:$DT51)</f>
        <v>0</v>
      </c>
      <c r="G8" s="309">
        <f ca="1">SUMIF(Расчет_С_Фондом!$E$4:$DT$4,G$4,Расчет_С_Фондом!$E51:$DT51)</f>
        <v>0</v>
      </c>
      <c r="H8" s="309">
        <f ca="1">SUMIF(Расчет_С_Фондом!$E$4:$DT$4,H$4,Расчет_С_Фондом!$E51:$DT51)</f>
        <v>0</v>
      </c>
      <c r="I8" s="309">
        <f ca="1">SUMIF(Расчет_С_Фондом!$E$4:$DT$4,I$4,Расчет_С_Фондом!$E51:$DT51)</f>
        <v>0</v>
      </c>
      <c r="J8" s="305">
        <f ca="1">SUM(C8:H8)</f>
        <v>0</v>
      </c>
    </row>
    <row r="9" spans="2:10" ht="15.6">
      <c r="B9" s="129" t="s">
        <v>141</v>
      </c>
      <c r="C9" s="304">
        <f t="shared" ref="C9:J9" ca="1" si="0">SUM(C5:C8)</f>
        <v>370026</v>
      </c>
      <c r="D9" s="304">
        <f t="shared" ca="1" si="0"/>
        <v>378078</v>
      </c>
      <c r="E9" s="134">
        <f t="shared" ca="1" si="0"/>
        <v>0</v>
      </c>
      <c r="F9" s="134">
        <f t="shared" ca="1" si="0"/>
        <v>0</v>
      </c>
      <c r="G9" s="134">
        <f t="shared" ca="1" si="0"/>
        <v>0</v>
      </c>
      <c r="H9" s="134">
        <f t="shared" ca="1" si="0"/>
        <v>0</v>
      </c>
      <c r="I9" s="134">
        <f t="shared" ca="1" si="0"/>
        <v>0</v>
      </c>
      <c r="J9" s="304">
        <f t="shared" ca="1" si="0"/>
        <v>748104</v>
      </c>
    </row>
    <row r="12" spans="2:10" ht="31.2">
      <c r="B12" s="315" t="s">
        <v>329</v>
      </c>
      <c r="C12" s="316">
        <f>C4</f>
        <v>2019</v>
      </c>
      <c r="D12" s="316"/>
      <c r="E12" s="317">
        <f>D4</f>
        <v>2020</v>
      </c>
      <c r="F12" s="316"/>
      <c r="G12" s="317">
        <f>E4</f>
        <v>2021</v>
      </c>
      <c r="H12" s="316"/>
      <c r="I12" s="316" t="str">
        <f>J4</f>
        <v>Всего за период</v>
      </c>
      <c r="J12" s="316"/>
    </row>
    <row r="13" spans="2:10" ht="15.6">
      <c r="B13" s="132" t="str">
        <f>TRIM(Расчет_С_Фондом!A61)</f>
        <v/>
      </c>
      <c r="C13" s="130" t="s">
        <v>115</v>
      </c>
      <c r="D13" s="131" t="s">
        <v>19</v>
      </c>
      <c r="E13" s="130"/>
      <c r="F13" s="131" t="s">
        <v>19</v>
      </c>
      <c r="G13" s="130"/>
      <c r="H13" s="131" t="s">
        <v>19</v>
      </c>
      <c r="I13" s="131"/>
      <c r="J13" s="131" t="s">
        <v>19</v>
      </c>
    </row>
    <row r="14" spans="2:10" ht="15.6">
      <c r="B14" s="132" t="str">
        <f>TRIM(Расчет_С_Фондом!A62)</f>
        <v>Собственные средства</v>
      </c>
      <c r="C14" s="303">
        <f ca="1">SUMIF(Расчет_С_Фондом!$E$4:$DT$4,C$4,Расчет_С_Фондом!$E62:$DT62)</f>
        <v>77225.999999999985</v>
      </c>
      <c r="D14" s="306">
        <f ca="1">C14/C$19</f>
        <v>0.20870425321463892</v>
      </c>
      <c r="E14" s="313">
        <f ca="1">SUMIF(Расчет_С_Фондом!$E$4:$DT$4,D$4,Расчет_С_Фондом!$E62:$DT62)</f>
        <v>85278</v>
      </c>
      <c r="F14" s="306">
        <f ca="1">E14/E$19</f>
        <v>0.22555663117134558</v>
      </c>
      <c r="G14" s="313">
        <f ca="1">SUMIF(Расчет_С_Фондом!$E$4:$DT$4,E$4,Расчет_С_Фондом!$E62:$DT62)</f>
        <v>0</v>
      </c>
      <c r="H14" s="306"/>
      <c r="I14" s="304">
        <f ca="1">SUM(C14,E14,G14)</f>
        <v>162504</v>
      </c>
      <c r="J14" s="306">
        <f ca="1">I14/I$19</f>
        <v>0.2172211350293542</v>
      </c>
    </row>
    <row r="15" spans="2:10" ht="15.6">
      <c r="B15" s="132" t="str">
        <f>TRIM(Расчет_С_Фондом!A63)</f>
        <v>Заемные средства</v>
      </c>
      <c r="C15" s="303">
        <f ca="1">SUMIF(Расчет_С_Фондом!$E$4:$DT$4,C$4,Расчет_С_Фондом!$E63:$DT63)</f>
        <v>73200</v>
      </c>
      <c r="D15" s="306">
        <f t="shared" ref="D15:F19" ca="1" si="1">C15/C$19</f>
        <v>0.19782393669634027</v>
      </c>
      <c r="E15" s="313">
        <f ca="1">SUMIF(Расчет_С_Фондом!$E$4:$DT$4,D$4,Расчет_С_Фондом!$E63:$DT63)</f>
        <v>73200</v>
      </c>
      <c r="F15" s="306">
        <f t="shared" ca="1" si="1"/>
        <v>0.1936108422071636</v>
      </c>
      <c r="G15" s="313">
        <f ca="1">SUMIF(Расчет_С_Фондом!$E$4:$DT$4,E$4,Расчет_С_Фондом!$E63:$DT63)</f>
        <v>0</v>
      </c>
      <c r="H15" s="306"/>
      <c r="I15" s="304">
        <f t="shared" ref="I15:I19" ca="1" si="2">SUM(C15,E15,G15)</f>
        <v>146400</v>
      </c>
      <c r="J15" s="306">
        <f t="shared" ref="J15" ca="1" si="3">I15/I$19</f>
        <v>0.19569471624266144</v>
      </c>
    </row>
    <row r="16" spans="2:10" ht="15.6">
      <c r="B16" s="132" t="str">
        <f>TRIM(Расчет_С_Фондом!A64)</f>
        <v>Средства бюджета субъекта РФ</v>
      </c>
      <c r="C16" s="303">
        <f ca="1">SUMIF(Расчет_С_Фондом!$E$4:$DT$4,C$4,Расчет_С_Фондом!$E64:$DT64)</f>
        <v>36600</v>
      </c>
      <c r="D16" s="306">
        <f t="shared" ca="1" si="1"/>
        <v>9.8911968348170135E-2</v>
      </c>
      <c r="E16" s="313">
        <f ca="1">SUMIF(Расчет_С_Фондом!$E$4:$DT$4,D$4,Расчет_С_Фондом!$E64:$DT64)</f>
        <v>36600</v>
      </c>
      <c r="F16" s="306">
        <f t="shared" ca="1" si="1"/>
        <v>9.6805421103581799E-2</v>
      </c>
      <c r="G16" s="313">
        <f ca="1">SUMIF(Расчет_С_Фондом!$E$4:$DT$4,E$4,Расчет_С_Фондом!$E64:$DT64)</f>
        <v>0</v>
      </c>
      <c r="H16" s="306"/>
      <c r="I16" s="304">
        <f t="shared" ca="1" si="2"/>
        <v>73200</v>
      </c>
      <c r="J16" s="306">
        <f t="shared" ref="J16" ca="1" si="4">I16/I$19</f>
        <v>9.7847358121330719E-2</v>
      </c>
    </row>
    <row r="17" spans="2:10" ht="15.6">
      <c r="B17" s="132" t="str">
        <f>TRIM(Расчет_С_Фондом!A65)</f>
        <v>Средства местного бюджета</v>
      </c>
      <c r="C17" s="303">
        <f ca="1">SUMIF(Расчет_С_Фондом!$E$4:$DT$4,C$4,Расчет_С_Фондом!$E65:$DT65)</f>
        <v>0</v>
      </c>
      <c r="D17" s="306">
        <f t="shared" ca="1" si="1"/>
        <v>0</v>
      </c>
      <c r="E17" s="313">
        <f ca="1">SUMIF(Расчет_С_Фондом!$E$4:$DT$4,D$4,Расчет_С_Фондом!$E65:$DT65)</f>
        <v>0</v>
      </c>
      <c r="F17" s="306">
        <f t="shared" ca="1" si="1"/>
        <v>0</v>
      </c>
      <c r="G17" s="313">
        <f ca="1">SUMIF(Расчет_С_Фондом!$E$4:$DT$4,E$4,Расчет_С_Фондом!$E65:$DT65)</f>
        <v>0</v>
      </c>
      <c r="H17" s="306"/>
      <c r="I17" s="304">
        <f t="shared" ca="1" si="2"/>
        <v>0</v>
      </c>
      <c r="J17" s="306">
        <f t="shared" ref="J17" ca="1" si="5">I17/I$19</f>
        <v>0</v>
      </c>
    </row>
    <row r="18" spans="2:10" ht="15.6">
      <c r="B18" s="132" t="str">
        <f>TRIM(Расчет_С_Фондом!A66)</f>
        <v>Средства Фонда</v>
      </c>
      <c r="C18" s="303">
        <f ca="1">SUMIF(Расчет_С_Фондом!$E$4:$DT$4,C$4,Расчет_С_Фондом!$E66:$DT66)</f>
        <v>183000</v>
      </c>
      <c r="D18" s="306">
        <f t="shared" ca="1" si="1"/>
        <v>0.49455984174085066</v>
      </c>
      <c r="E18" s="313">
        <f ca="1">SUMIF(Расчет_С_Фондом!$E$4:$DT$4,D$4,Расчет_С_Фондом!$E66:$DT66)</f>
        <v>183000</v>
      </c>
      <c r="F18" s="306">
        <f t="shared" ca="1" si="1"/>
        <v>0.48402710551790901</v>
      </c>
      <c r="G18" s="313">
        <f ca="1">SUMIF(Расчет_С_Фондом!$E$4:$DT$4,E$4,Расчет_С_Фондом!$E66:$DT66)</f>
        <v>0</v>
      </c>
      <c r="H18" s="306"/>
      <c r="I18" s="304">
        <f t="shared" ca="1" si="2"/>
        <v>366000</v>
      </c>
      <c r="J18" s="306">
        <f t="shared" ref="J18" ca="1" si="6">I18/I$19</f>
        <v>0.48923679060665359</v>
      </c>
    </row>
    <row r="19" spans="2:10" ht="15.6">
      <c r="B19" s="129" t="s">
        <v>141</v>
      </c>
      <c r="C19" s="304">
        <f ca="1">SUM(C14:C18)</f>
        <v>370026</v>
      </c>
      <c r="D19" s="307">
        <f t="shared" ca="1" si="1"/>
        <v>1</v>
      </c>
      <c r="E19" s="314">
        <f t="shared" ref="E19:G19" ca="1" si="7">SUM(E14:E18)</f>
        <v>378078</v>
      </c>
      <c r="F19" s="307">
        <f t="shared" ca="1" si="1"/>
        <v>1</v>
      </c>
      <c r="G19" s="314">
        <f t="shared" ca="1" si="7"/>
        <v>0</v>
      </c>
      <c r="H19" s="307"/>
      <c r="I19" s="304">
        <f t="shared" ca="1" si="2"/>
        <v>748104</v>
      </c>
      <c r="J19" s="307">
        <f t="shared" ref="J19" ca="1" si="8">I19/I$19</f>
        <v>1</v>
      </c>
    </row>
    <row r="49" ht="16.5" customHeight="1"/>
    <row r="50" ht="14.85" customHeight="1"/>
    <row r="51" ht="14.85" customHeight="1"/>
    <row r="52" ht="14.85" customHeight="1"/>
    <row r="53" ht="14.85" customHeight="1"/>
    <row r="54" ht="14.85" customHeight="1"/>
    <row r="55" ht="14.85" customHeight="1"/>
    <row r="56" ht="14.85" customHeight="1"/>
    <row r="57" ht="14.85" customHeight="1"/>
    <row r="58" ht="14.85" customHeight="1"/>
    <row r="59" ht="14.85" customHeight="1"/>
    <row r="60" ht="14.85" customHeight="1"/>
    <row r="61" ht="14.85" customHeight="1"/>
    <row r="62" ht="14.85" customHeight="1"/>
    <row r="63" ht="14.85" customHeight="1"/>
    <row r="64" ht="14.85" customHeight="1"/>
    <row r="65" ht="15.6" customHeight="1"/>
    <row r="70" ht="16.5" customHeight="1"/>
    <row r="71" ht="18" customHeight="1"/>
    <row r="92" ht="18.75" customHeight="1"/>
    <row r="95" ht="15.75" customHeight="1"/>
    <row r="96" ht="15.6" customHeight="1"/>
    <row r="97" spans="1:6" ht="15.75" customHeight="1"/>
    <row r="98" spans="1:6" ht="15.6" customHeight="1"/>
    <row r="99" spans="1:6" ht="15.75" customHeight="1"/>
    <row r="100" spans="1:6" ht="15.6" customHeight="1"/>
    <row r="101" spans="1:6" ht="15.75" customHeight="1"/>
    <row r="102" spans="1:6" ht="15.6" customHeight="1"/>
    <row r="103" spans="1:6" ht="15.15" customHeight="1"/>
    <row r="104" spans="1:6" ht="15.6" customHeight="1"/>
    <row r="109" spans="1:6">
      <c r="A109" s="133"/>
      <c r="B109" s="133"/>
      <c r="C109" s="133"/>
      <c r="D109" s="133"/>
      <c r="E109" s="133"/>
      <c r="F109" s="133"/>
    </row>
  </sheetData>
  <sheetProtection algorithmName="SHA-512" hashValue="jSM/n6elMoeZv+o2PvD/2waPL14oPsawqpPKTaGUAuWOsp8k2DCcfM3B7lXTAjeFaK87cfP9grnhCVHSFXVgcA==" saltValue="NX9xX3hzG2x4uw5ej6XNFA==" spinCount="100000" sheet="1" objects="1" scenarios="1"/>
  <conditionalFormatting sqref="C2">
    <cfRule type="containsText" dxfId="0" priority="1" operator="containsText" text="ERROR">
      <formula>NOT(ISERROR(SEARCH("ERROR",C2)))</formula>
    </cfRule>
  </conditionalFormatting>
  <hyperlinks>
    <hyperlink ref="B1" location="Содержание!A1" display="Содержание" xr:uid="{00000000-0004-0000-0900-000000000000}"/>
  </hyperlinks>
  <pageMargins left="0.70866141732283472" right="0.70866141732283472" top="0.74803149606299213" bottom="0.74803149606299213" header="0.31496062992125984" footer="0.31496062992125984"/>
  <pageSetup paperSize="9" scale="56" fitToWidth="2" fitToHeight="3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Лист2"/>
  <dimension ref="A1:V99"/>
  <sheetViews>
    <sheetView zoomScale="50" zoomScaleNormal="50" zoomScaleSheetLayoutView="55" workbookViewId="0">
      <pane xSplit="2" ySplit="6" topLeftCell="C7" activePane="bottomRight" state="frozen"/>
      <selection sqref="A1:T1"/>
      <selection pane="topRight" sqref="A1:T1"/>
      <selection pane="bottomLeft" sqref="A1:T1"/>
      <selection pane="bottomRight" activeCell="A15" sqref="A15"/>
    </sheetView>
  </sheetViews>
  <sheetFormatPr defaultColWidth="9.109375" defaultRowHeight="16.8"/>
  <cols>
    <col min="1" max="1" width="71.44140625" style="135" customWidth="1"/>
    <col min="2" max="2" width="27.88671875" style="136" customWidth="1"/>
    <col min="3" max="7" width="16" style="138" customWidth="1"/>
    <col min="8" max="9" width="17.21875" style="138" bestFit="1" customWidth="1"/>
    <col min="10" max="10" width="17" style="138" customWidth="1"/>
    <col min="11" max="22" width="17.21875" style="138" bestFit="1" customWidth="1"/>
    <col min="23" max="256" width="9.109375" style="138"/>
    <col min="257" max="257" width="71.44140625" style="138" customWidth="1"/>
    <col min="258" max="258" width="27.88671875" style="138" customWidth="1"/>
    <col min="259" max="263" width="16" style="138" customWidth="1"/>
    <col min="264" max="265" width="17.21875" style="138" bestFit="1" customWidth="1"/>
    <col min="266" max="266" width="17" style="138" customWidth="1"/>
    <col min="267" max="278" width="17.21875" style="138" bestFit="1" customWidth="1"/>
    <col min="279" max="512" width="9.109375" style="138"/>
    <col min="513" max="513" width="71.44140625" style="138" customWidth="1"/>
    <col min="514" max="514" width="27.88671875" style="138" customWidth="1"/>
    <col min="515" max="519" width="16" style="138" customWidth="1"/>
    <col min="520" max="521" width="17.21875" style="138" bestFit="1" customWidth="1"/>
    <col min="522" max="522" width="17" style="138" customWidth="1"/>
    <col min="523" max="534" width="17.21875" style="138" bestFit="1" customWidth="1"/>
    <col min="535" max="768" width="9.109375" style="138"/>
    <col min="769" max="769" width="71.44140625" style="138" customWidth="1"/>
    <col min="770" max="770" width="27.88671875" style="138" customWidth="1"/>
    <col min="771" max="775" width="16" style="138" customWidth="1"/>
    <col min="776" max="777" width="17.21875" style="138" bestFit="1" customWidth="1"/>
    <col min="778" max="778" width="17" style="138" customWidth="1"/>
    <col min="779" max="790" width="17.21875" style="138" bestFit="1" customWidth="1"/>
    <col min="791" max="1024" width="9.109375" style="138"/>
    <col min="1025" max="1025" width="71.44140625" style="138" customWidth="1"/>
    <col min="1026" max="1026" width="27.88671875" style="138" customWidth="1"/>
    <col min="1027" max="1031" width="16" style="138" customWidth="1"/>
    <col min="1032" max="1033" width="17.21875" style="138" bestFit="1" customWidth="1"/>
    <col min="1034" max="1034" width="17" style="138" customWidth="1"/>
    <col min="1035" max="1046" width="17.21875" style="138" bestFit="1" customWidth="1"/>
    <col min="1047" max="1280" width="9.109375" style="138"/>
    <col min="1281" max="1281" width="71.44140625" style="138" customWidth="1"/>
    <col min="1282" max="1282" width="27.88671875" style="138" customWidth="1"/>
    <col min="1283" max="1287" width="16" style="138" customWidth="1"/>
    <col min="1288" max="1289" width="17.21875" style="138" bestFit="1" customWidth="1"/>
    <col min="1290" max="1290" width="17" style="138" customWidth="1"/>
    <col min="1291" max="1302" width="17.21875" style="138" bestFit="1" customWidth="1"/>
    <col min="1303" max="1536" width="9.109375" style="138"/>
    <col min="1537" max="1537" width="71.44140625" style="138" customWidth="1"/>
    <col min="1538" max="1538" width="27.88671875" style="138" customWidth="1"/>
    <col min="1539" max="1543" width="16" style="138" customWidth="1"/>
    <col min="1544" max="1545" width="17.21875" style="138" bestFit="1" customWidth="1"/>
    <col min="1546" max="1546" width="17" style="138" customWidth="1"/>
    <col min="1547" max="1558" width="17.21875" style="138" bestFit="1" customWidth="1"/>
    <col min="1559" max="1792" width="9.109375" style="138"/>
    <col min="1793" max="1793" width="71.44140625" style="138" customWidth="1"/>
    <col min="1794" max="1794" width="27.88671875" style="138" customWidth="1"/>
    <col min="1795" max="1799" width="16" style="138" customWidth="1"/>
    <col min="1800" max="1801" width="17.21875" style="138" bestFit="1" customWidth="1"/>
    <col min="1802" max="1802" width="17" style="138" customWidth="1"/>
    <col min="1803" max="1814" width="17.21875" style="138" bestFit="1" customWidth="1"/>
    <col min="1815" max="2048" width="9.109375" style="138"/>
    <col min="2049" max="2049" width="71.44140625" style="138" customWidth="1"/>
    <col min="2050" max="2050" width="27.88671875" style="138" customWidth="1"/>
    <col min="2051" max="2055" width="16" style="138" customWidth="1"/>
    <col min="2056" max="2057" width="17.21875" style="138" bestFit="1" customWidth="1"/>
    <col min="2058" max="2058" width="17" style="138" customWidth="1"/>
    <col min="2059" max="2070" width="17.21875" style="138" bestFit="1" customWidth="1"/>
    <col min="2071" max="2304" width="9.109375" style="138"/>
    <col min="2305" max="2305" width="71.44140625" style="138" customWidth="1"/>
    <col min="2306" max="2306" width="27.88671875" style="138" customWidth="1"/>
    <col min="2307" max="2311" width="16" style="138" customWidth="1"/>
    <col min="2312" max="2313" width="17.21875" style="138" bestFit="1" customWidth="1"/>
    <col min="2314" max="2314" width="17" style="138" customWidth="1"/>
    <col min="2315" max="2326" width="17.21875" style="138" bestFit="1" customWidth="1"/>
    <col min="2327" max="2560" width="9.109375" style="138"/>
    <col min="2561" max="2561" width="71.44140625" style="138" customWidth="1"/>
    <col min="2562" max="2562" width="27.88671875" style="138" customWidth="1"/>
    <col min="2563" max="2567" width="16" style="138" customWidth="1"/>
    <col min="2568" max="2569" width="17.21875" style="138" bestFit="1" customWidth="1"/>
    <col min="2570" max="2570" width="17" style="138" customWidth="1"/>
    <col min="2571" max="2582" width="17.21875" style="138" bestFit="1" customWidth="1"/>
    <col min="2583" max="2816" width="9.109375" style="138"/>
    <col min="2817" max="2817" width="71.44140625" style="138" customWidth="1"/>
    <col min="2818" max="2818" width="27.88671875" style="138" customWidth="1"/>
    <col min="2819" max="2823" width="16" style="138" customWidth="1"/>
    <col min="2824" max="2825" width="17.21875" style="138" bestFit="1" customWidth="1"/>
    <col min="2826" max="2826" width="17" style="138" customWidth="1"/>
    <col min="2827" max="2838" width="17.21875" style="138" bestFit="1" customWidth="1"/>
    <col min="2839" max="3072" width="9.109375" style="138"/>
    <col min="3073" max="3073" width="71.44140625" style="138" customWidth="1"/>
    <col min="3074" max="3074" width="27.88671875" style="138" customWidth="1"/>
    <col min="3075" max="3079" width="16" style="138" customWidth="1"/>
    <col min="3080" max="3081" width="17.21875" style="138" bestFit="1" customWidth="1"/>
    <col min="3082" max="3082" width="17" style="138" customWidth="1"/>
    <col min="3083" max="3094" width="17.21875" style="138" bestFit="1" customWidth="1"/>
    <col min="3095" max="3328" width="9.109375" style="138"/>
    <col min="3329" max="3329" width="71.44140625" style="138" customWidth="1"/>
    <col min="3330" max="3330" width="27.88671875" style="138" customWidth="1"/>
    <col min="3331" max="3335" width="16" style="138" customWidth="1"/>
    <col min="3336" max="3337" width="17.21875" style="138" bestFit="1" customWidth="1"/>
    <col min="3338" max="3338" width="17" style="138" customWidth="1"/>
    <col min="3339" max="3350" width="17.21875" style="138" bestFit="1" customWidth="1"/>
    <col min="3351" max="3584" width="9.109375" style="138"/>
    <col min="3585" max="3585" width="71.44140625" style="138" customWidth="1"/>
    <col min="3586" max="3586" width="27.88671875" style="138" customWidth="1"/>
    <col min="3587" max="3591" width="16" style="138" customWidth="1"/>
    <col min="3592" max="3593" width="17.21875" style="138" bestFit="1" customWidth="1"/>
    <col min="3594" max="3594" width="17" style="138" customWidth="1"/>
    <col min="3595" max="3606" width="17.21875" style="138" bestFit="1" customWidth="1"/>
    <col min="3607" max="3840" width="9.109375" style="138"/>
    <col min="3841" max="3841" width="71.44140625" style="138" customWidth="1"/>
    <col min="3842" max="3842" width="27.88671875" style="138" customWidth="1"/>
    <col min="3843" max="3847" width="16" style="138" customWidth="1"/>
    <col min="3848" max="3849" width="17.21875" style="138" bestFit="1" customWidth="1"/>
    <col min="3850" max="3850" width="17" style="138" customWidth="1"/>
    <col min="3851" max="3862" width="17.21875" style="138" bestFit="1" customWidth="1"/>
    <col min="3863" max="4096" width="9.109375" style="138"/>
    <col min="4097" max="4097" width="71.44140625" style="138" customWidth="1"/>
    <col min="4098" max="4098" width="27.88671875" style="138" customWidth="1"/>
    <col min="4099" max="4103" width="16" style="138" customWidth="1"/>
    <col min="4104" max="4105" width="17.21875" style="138" bestFit="1" customWidth="1"/>
    <col min="4106" max="4106" width="17" style="138" customWidth="1"/>
    <col min="4107" max="4118" width="17.21875" style="138" bestFit="1" customWidth="1"/>
    <col min="4119" max="4352" width="9.109375" style="138"/>
    <col min="4353" max="4353" width="71.44140625" style="138" customWidth="1"/>
    <col min="4354" max="4354" width="27.88671875" style="138" customWidth="1"/>
    <col min="4355" max="4359" width="16" style="138" customWidth="1"/>
    <col min="4360" max="4361" width="17.21875" style="138" bestFit="1" customWidth="1"/>
    <col min="4362" max="4362" width="17" style="138" customWidth="1"/>
    <col min="4363" max="4374" width="17.21875" style="138" bestFit="1" customWidth="1"/>
    <col min="4375" max="4608" width="9.109375" style="138"/>
    <col min="4609" max="4609" width="71.44140625" style="138" customWidth="1"/>
    <col min="4610" max="4610" width="27.88671875" style="138" customWidth="1"/>
    <col min="4611" max="4615" width="16" style="138" customWidth="1"/>
    <col min="4616" max="4617" width="17.21875" style="138" bestFit="1" customWidth="1"/>
    <col min="4618" max="4618" width="17" style="138" customWidth="1"/>
    <col min="4619" max="4630" width="17.21875" style="138" bestFit="1" customWidth="1"/>
    <col min="4631" max="4864" width="9.109375" style="138"/>
    <col min="4865" max="4865" width="71.44140625" style="138" customWidth="1"/>
    <col min="4866" max="4866" width="27.88671875" style="138" customWidth="1"/>
    <col min="4867" max="4871" width="16" style="138" customWidth="1"/>
    <col min="4872" max="4873" width="17.21875" style="138" bestFit="1" customWidth="1"/>
    <col min="4874" max="4874" width="17" style="138" customWidth="1"/>
    <col min="4875" max="4886" width="17.21875" style="138" bestFit="1" customWidth="1"/>
    <col min="4887" max="5120" width="9.109375" style="138"/>
    <col min="5121" max="5121" width="71.44140625" style="138" customWidth="1"/>
    <col min="5122" max="5122" width="27.88671875" style="138" customWidth="1"/>
    <col min="5123" max="5127" width="16" style="138" customWidth="1"/>
    <col min="5128" max="5129" width="17.21875" style="138" bestFit="1" customWidth="1"/>
    <col min="5130" max="5130" width="17" style="138" customWidth="1"/>
    <col min="5131" max="5142" width="17.21875" style="138" bestFit="1" customWidth="1"/>
    <col min="5143" max="5376" width="9.109375" style="138"/>
    <col min="5377" max="5377" width="71.44140625" style="138" customWidth="1"/>
    <col min="5378" max="5378" width="27.88671875" style="138" customWidth="1"/>
    <col min="5379" max="5383" width="16" style="138" customWidth="1"/>
    <col min="5384" max="5385" width="17.21875" style="138" bestFit="1" customWidth="1"/>
    <col min="5386" max="5386" width="17" style="138" customWidth="1"/>
    <col min="5387" max="5398" width="17.21875" style="138" bestFit="1" customWidth="1"/>
    <col min="5399" max="5632" width="9.109375" style="138"/>
    <col min="5633" max="5633" width="71.44140625" style="138" customWidth="1"/>
    <col min="5634" max="5634" width="27.88671875" style="138" customWidth="1"/>
    <col min="5635" max="5639" width="16" style="138" customWidth="1"/>
    <col min="5640" max="5641" width="17.21875" style="138" bestFit="1" customWidth="1"/>
    <col min="5642" max="5642" width="17" style="138" customWidth="1"/>
    <col min="5643" max="5654" width="17.21875" style="138" bestFit="1" customWidth="1"/>
    <col min="5655" max="5888" width="9.109375" style="138"/>
    <col min="5889" max="5889" width="71.44140625" style="138" customWidth="1"/>
    <col min="5890" max="5890" width="27.88671875" style="138" customWidth="1"/>
    <col min="5891" max="5895" width="16" style="138" customWidth="1"/>
    <col min="5896" max="5897" width="17.21875" style="138" bestFit="1" customWidth="1"/>
    <col min="5898" max="5898" width="17" style="138" customWidth="1"/>
    <col min="5899" max="5910" width="17.21875" style="138" bestFit="1" customWidth="1"/>
    <col min="5911" max="6144" width="9.109375" style="138"/>
    <col min="6145" max="6145" width="71.44140625" style="138" customWidth="1"/>
    <col min="6146" max="6146" width="27.88671875" style="138" customWidth="1"/>
    <col min="6147" max="6151" width="16" style="138" customWidth="1"/>
    <col min="6152" max="6153" width="17.21875" style="138" bestFit="1" customWidth="1"/>
    <col min="6154" max="6154" width="17" style="138" customWidth="1"/>
    <col min="6155" max="6166" width="17.21875" style="138" bestFit="1" customWidth="1"/>
    <col min="6167" max="6400" width="9.109375" style="138"/>
    <col min="6401" max="6401" width="71.44140625" style="138" customWidth="1"/>
    <col min="6402" max="6402" width="27.88671875" style="138" customWidth="1"/>
    <col min="6403" max="6407" width="16" style="138" customWidth="1"/>
    <col min="6408" max="6409" width="17.21875" style="138" bestFit="1" customWidth="1"/>
    <col min="6410" max="6410" width="17" style="138" customWidth="1"/>
    <col min="6411" max="6422" width="17.21875" style="138" bestFit="1" customWidth="1"/>
    <col min="6423" max="6656" width="9.109375" style="138"/>
    <col min="6657" max="6657" width="71.44140625" style="138" customWidth="1"/>
    <col min="6658" max="6658" width="27.88671875" style="138" customWidth="1"/>
    <col min="6659" max="6663" width="16" style="138" customWidth="1"/>
    <col min="6664" max="6665" width="17.21875" style="138" bestFit="1" customWidth="1"/>
    <col min="6666" max="6666" width="17" style="138" customWidth="1"/>
    <col min="6667" max="6678" width="17.21875" style="138" bestFit="1" customWidth="1"/>
    <col min="6679" max="6912" width="9.109375" style="138"/>
    <col min="6913" max="6913" width="71.44140625" style="138" customWidth="1"/>
    <col min="6914" max="6914" width="27.88671875" style="138" customWidth="1"/>
    <col min="6915" max="6919" width="16" style="138" customWidth="1"/>
    <col min="6920" max="6921" width="17.21875" style="138" bestFit="1" customWidth="1"/>
    <col min="6922" max="6922" width="17" style="138" customWidth="1"/>
    <col min="6923" max="6934" width="17.21875" style="138" bestFit="1" customWidth="1"/>
    <col min="6935" max="7168" width="9.109375" style="138"/>
    <col min="7169" max="7169" width="71.44140625" style="138" customWidth="1"/>
    <col min="7170" max="7170" width="27.88671875" style="138" customWidth="1"/>
    <col min="7171" max="7175" width="16" style="138" customWidth="1"/>
    <col min="7176" max="7177" width="17.21875" style="138" bestFit="1" customWidth="1"/>
    <col min="7178" max="7178" width="17" style="138" customWidth="1"/>
    <col min="7179" max="7190" width="17.21875" style="138" bestFit="1" customWidth="1"/>
    <col min="7191" max="7424" width="9.109375" style="138"/>
    <col min="7425" max="7425" width="71.44140625" style="138" customWidth="1"/>
    <col min="7426" max="7426" width="27.88671875" style="138" customWidth="1"/>
    <col min="7427" max="7431" width="16" style="138" customWidth="1"/>
    <col min="7432" max="7433" width="17.21875" style="138" bestFit="1" customWidth="1"/>
    <col min="7434" max="7434" width="17" style="138" customWidth="1"/>
    <col min="7435" max="7446" width="17.21875" style="138" bestFit="1" customWidth="1"/>
    <col min="7447" max="7680" width="9.109375" style="138"/>
    <col min="7681" max="7681" width="71.44140625" style="138" customWidth="1"/>
    <col min="7682" max="7682" width="27.88671875" style="138" customWidth="1"/>
    <col min="7683" max="7687" width="16" style="138" customWidth="1"/>
    <col min="7688" max="7689" width="17.21875" style="138" bestFit="1" customWidth="1"/>
    <col min="7690" max="7690" width="17" style="138" customWidth="1"/>
    <col min="7691" max="7702" width="17.21875" style="138" bestFit="1" customWidth="1"/>
    <col min="7703" max="7936" width="9.109375" style="138"/>
    <col min="7937" max="7937" width="71.44140625" style="138" customWidth="1"/>
    <col min="7938" max="7938" width="27.88671875" style="138" customWidth="1"/>
    <col min="7939" max="7943" width="16" style="138" customWidth="1"/>
    <col min="7944" max="7945" width="17.21875" style="138" bestFit="1" customWidth="1"/>
    <col min="7946" max="7946" width="17" style="138" customWidth="1"/>
    <col min="7947" max="7958" width="17.21875" style="138" bestFit="1" customWidth="1"/>
    <col min="7959" max="8192" width="9.109375" style="138"/>
    <col min="8193" max="8193" width="71.44140625" style="138" customWidth="1"/>
    <col min="8194" max="8194" width="27.88671875" style="138" customWidth="1"/>
    <col min="8195" max="8199" width="16" style="138" customWidth="1"/>
    <col min="8200" max="8201" width="17.21875" style="138" bestFit="1" customWidth="1"/>
    <col min="8202" max="8202" width="17" style="138" customWidth="1"/>
    <col min="8203" max="8214" width="17.21875" style="138" bestFit="1" customWidth="1"/>
    <col min="8215" max="8448" width="9.109375" style="138"/>
    <col min="8449" max="8449" width="71.44140625" style="138" customWidth="1"/>
    <col min="8450" max="8450" width="27.88671875" style="138" customWidth="1"/>
    <col min="8451" max="8455" width="16" style="138" customWidth="1"/>
    <col min="8456" max="8457" width="17.21875" style="138" bestFit="1" customWidth="1"/>
    <col min="8458" max="8458" width="17" style="138" customWidth="1"/>
    <col min="8459" max="8470" width="17.21875" style="138" bestFit="1" customWidth="1"/>
    <col min="8471" max="8704" width="9.109375" style="138"/>
    <col min="8705" max="8705" width="71.44140625" style="138" customWidth="1"/>
    <col min="8706" max="8706" width="27.88671875" style="138" customWidth="1"/>
    <col min="8707" max="8711" width="16" style="138" customWidth="1"/>
    <col min="8712" max="8713" width="17.21875" style="138" bestFit="1" customWidth="1"/>
    <col min="8714" max="8714" width="17" style="138" customWidth="1"/>
    <col min="8715" max="8726" width="17.21875" style="138" bestFit="1" customWidth="1"/>
    <col min="8727" max="8960" width="9.109375" style="138"/>
    <col min="8961" max="8961" width="71.44140625" style="138" customWidth="1"/>
    <col min="8962" max="8962" width="27.88671875" style="138" customWidth="1"/>
    <col min="8963" max="8967" width="16" style="138" customWidth="1"/>
    <col min="8968" max="8969" width="17.21875" style="138" bestFit="1" customWidth="1"/>
    <col min="8970" max="8970" width="17" style="138" customWidth="1"/>
    <col min="8971" max="8982" width="17.21875" style="138" bestFit="1" customWidth="1"/>
    <col min="8983" max="9216" width="9.109375" style="138"/>
    <col min="9217" max="9217" width="71.44140625" style="138" customWidth="1"/>
    <col min="9218" max="9218" width="27.88671875" style="138" customWidth="1"/>
    <col min="9219" max="9223" width="16" style="138" customWidth="1"/>
    <col min="9224" max="9225" width="17.21875" style="138" bestFit="1" customWidth="1"/>
    <col min="9226" max="9226" width="17" style="138" customWidth="1"/>
    <col min="9227" max="9238" width="17.21875" style="138" bestFit="1" customWidth="1"/>
    <col min="9239" max="9472" width="9.109375" style="138"/>
    <col min="9473" max="9473" width="71.44140625" style="138" customWidth="1"/>
    <col min="9474" max="9474" width="27.88671875" style="138" customWidth="1"/>
    <col min="9475" max="9479" width="16" style="138" customWidth="1"/>
    <col min="9480" max="9481" width="17.21875" style="138" bestFit="1" customWidth="1"/>
    <col min="9482" max="9482" width="17" style="138" customWidth="1"/>
    <col min="9483" max="9494" width="17.21875" style="138" bestFit="1" customWidth="1"/>
    <col min="9495" max="9728" width="9.109375" style="138"/>
    <col min="9729" max="9729" width="71.44140625" style="138" customWidth="1"/>
    <col min="9730" max="9730" width="27.88671875" style="138" customWidth="1"/>
    <col min="9731" max="9735" width="16" style="138" customWidth="1"/>
    <col min="9736" max="9737" width="17.21875" style="138" bestFit="1" customWidth="1"/>
    <col min="9738" max="9738" width="17" style="138" customWidth="1"/>
    <col min="9739" max="9750" width="17.21875" style="138" bestFit="1" customWidth="1"/>
    <col min="9751" max="9984" width="9.109375" style="138"/>
    <col min="9985" max="9985" width="71.44140625" style="138" customWidth="1"/>
    <col min="9986" max="9986" width="27.88671875" style="138" customWidth="1"/>
    <col min="9987" max="9991" width="16" style="138" customWidth="1"/>
    <col min="9992" max="9993" width="17.21875" style="138" bestFit="1" customWidth="1"/>
    <col min="9994" max="9994" width="17" style="138" customWidth="1"/>
    <col min="9995" max="10006" width="17.21875" style="138" bestFit="1" customWidth="1"/>
    <col min="10007" max="10240" width="9.109375" style="138"/>
    <col min="10241" max="10241" width="71.44140625" style="138" customWidth="1"/>
    <col min="10242" max="10242" width="27.88671875" style="138" customWidth="1"/>
    <col min="10243" max="10247" width="16" style="138" customWidth="1"/>
    <col min="10248" max="10249" width="17.21875" style="138" bestFit="1" customWidth="1"/>
    <col min="10250" max="10250" width="17" style="138" customWidth="1"/>
    <col min="10251" max="10262" width="17.21875" style="138" bestFit="1" customWidth="1"/>
    <col min="10263" max="10496" width="9.109375" style="138"/>
    <col min="10497" max="10497" width="71.44140625" style="138" customWidth="1"/>
    <col min="10498" max="10498" width="27.88671875" style="138" customWidth="1"/>
    <col min="10499" max="10503" width="16" style="138" customWidth="1"/>
    <col min="10504" max="10505" width="17.21875" style="138" bestFit="1" customWidth="1"/>
    <col min="10506" max="10506" width="17" style="138" customWidth="1"/>
    <col min="10507" max="10518" width="17.21875" style="138" bestFit="1" customWidth="1"/>
    <col min="10519" max="10752" width="9.109375" style="138"/>
    <col min="10753" max="10753" width="71.44140625" style="138" customWidth="1"/>
    <col min="10754" max="10754" width="27.88671875" style="138" customWidth="1"/>
    <col min="10755" max="10759" width="16" style="138" customWidth="1"/>
    <col min="10760" max="10761" width="17.21875" style="138" bestFit="1" customWidth="1"/>
    <col min="10762" max="10762" width="17" style="138" customWidth="1"/>
    <col min="10763" max="10774" width="17.21875" style="138" bestFit="1" customWidth="1"/>
    <col min="10775" max="11008" width="9.109375" style="138"/>
    <col min="11009" max="11009" width="71.44140625" style="138" customWidth="1"/>
    <col min="11010" max="11010" width="27.88671875" style="138" customWidth="1"/>
    <col min="11011" max="11015" width="16" style="138" customWidth="1"/>
    <col min="11016" max="11017" width="17.21875" style="138" bestFit="1" customWidth="1"/>
    <col min="11018" max="11018" width="17" style="138" customWidth="1"/>
    <col min="11019" max="11030" width="17.21875" style="138" bestFit="1" customWidth="1"/>
    <col min="11031" max="11264" width="9.109375" style="138"/>
    <col min="11265" max="11265" width="71.44140625" style="138" customWidth="1"/>
    <col min="11266" max="11266" width="27.88671875" style="138" customWidth="1"/>
    <col min="11267" max="11271" width="16" style="138" customWidth="1"/>
    <col min="11272" max="11273" width="17.21875" style="138" bestFit="1" customWidth="1"/>
    <col min="11274" max="11274" width="17" style="138" customWidth="1"/>
    <col min="11275" max="11286" width="17.21875" style="138" bestFit="1" customWidth="1"/>
    <col min="11287" max="11520" width="9.109375" style="138"/>
    <col min="11521" max="11521" width="71.44140625" style="138" customWidth="1"/>
    <col min="11522" max="11522" width="27.88671875" style="138" customWidth="1"/>
    <col min="11523" max="11527" width="16" style="138" customWidth="1"/>
    <col min="11528" max="11529" width="17.21875" style="138" bestFit="1" customWidth="1"/>
    <col min="11530" max="11530" width="17" style="138" customWidth="1"/>
    <col min="11531" max="11542" width="17.21875" style="138" bestFit="1" customWidth="1"/>
    <col min="11543" max="11776" width="9.109375" style="138"/>
    <col min="11777" max="11777" width="71.44140625" style="138" customWidth="1"/>
    <col min="11778" max="11778" width="27.88671875" style="138" customWidth="1"/>
    <col min="11779" max="11783" width="16" style="138" customWidth="1"/>
    <col min="11784" max="11785" width="17.21875" style="138" bestFit="1" customWidth="1"/>
    <col min="11786" max="11786" width="17" style="138" customWidth="1"/>
    <col min="11787" max="11798" width="17.21875" style="138" bestFit="1" customWidth="1"/>
    <col min="11799" max="12032" width="9.109375" style="138"/>
    <col min="12033" max="12033" width="71.44140625" style="138" customWidth="1"/>
    <col min="12034" max="12034" width="27.88671875" style="138" customWidth="1"/>
    <col min="12035" max="12039" width="16" style="138" customWidth="1"/>
    <col min="12040" max="12041" width="17.21875" style="138" bestFit="1" customWidth="1"/>
    <col min="12042" max="12042" width="17" style="138" customWidth="1"/>
    <col min="12043" max="12054" width="17.21875" style="138" bestFit="1" customWidth="1"/>
    <col min="12055" max="12288" width="9.109375" style="138"/>
    <col min="12289" max="12289" width="71.44140625" style="138" customWidth="1"/>
    <col min="12290" max="12290" width="27.88671875" style="138" customWidth="1"/>
    <col min="12291" max="12295" width="16" style="138" customWidth="1"/>
    <col min="12296" max="12297" width="17.21875" style="138" bestFit="1" customWidth="1"/>
    <col min="12298" max="12298" width="17" style="138" customWidth="1"/>
    <col min="12299" max="12310" width="17.21875" style="138" bestFit="1" customWidth="1"/>
    <col min="12311" max="12544" width="9.109375" style="138"/>
    <col min="12545" max="12545" width="71.44140625" style="138" customWidth="1"/>
    <col min="12546" max="12546" width="27.88671875" style="138" customWidth="1"/>
    <col min="12547" max="12551" width="16" style="138" customWidth="1"/>
    <col min="12552" max="12553" width="17.21875" style="138" bestFit="1" customWidth="1"/>
    <col min="12554" max="12554" width="17" style="138" customWidth="1"/>
    <col min="12555" max="12566" width="17.21875" style="138" bestFit="1" customWidth="1"/>
    <col min="12567" max="12800" width="9.109375" style="138"/>
    <col min="12801" max="12801" width="71.44140625" style="138" customWidth="1"/>
    <col min="12802" max="12802" width="27.88671875" style="138" customWidth="1"/>
    <col min="12803" max="12807" width="16" style="138" customWidth="1"/>
    <col min="12808" max="12809" width="17.21875" style="138" bestFit="1" customWidth="1"/>
    <col min="12810" max="12810" width="17" style="138" customWidth="1"/>
    <col min="12811" max="12822" width="17.21875" style="138" bestFit="1" customWidth="1"/>
    <col min="12823" max="13056" width="9.109375" style="138"/>
    <col min="13057" max="13057" width="71.44140625" style="138" customWidth="1"/>
    <col min="13058" max="13058" width="27.88671875" style="138" customWidth="1"/>
    <col min="13059" max="13063" width="16" style="138" customWidth="1"/>
    <col min="13064" max="13065" width="17.21875" style="138" bestFit="1" customWidth="1"/>
    <col min="13066" max="13066" width="17" style="138" customWidth="1"/>
    <col min="13067" max="13078" width="17.21875" style="138" bestFit="1" customWidth="1"/>
    <col min="13079" max="13312" width="9.109375" style="138"/>
    <col min="13313" max="13313" width="71.44140625" style="138" customWidth="1"/>
    <col min="13314" max="13314" width="27.88671875" style="138" customWidth="1"/>
    <col min="13315" max="13319" width="16" style="138" customWidth="1"/>
    <col min="13320" max="13321" width="17.21875" style="138" bestFit="1" customWidth="1"/>
    <col min="13322" max="13322" width="17" style="138" customWidth="1"/>
    <col min="13323" max="13334" width="17.21875" style="138" bestFit="1" customWidth="1"/>
    <col min="13335" max="13568" width="9.109375" style="138"/>
    <col min="13569" max="13569" width="71.44140625" style="138" customWidth="1"/>
    <col min="13570" max="13570" width="27.88671875" style="138" customWidth="1"/>
    <col min="13571" max="13575" width="16" style="138" customWidth="1"/>
    <col min="13576" max="13577" width="17.21875" style="138" bestFit="1" customWidth="1"/>
    <col min="13578" max="13578" width="17" style="138" customWidth="1"/>
    <col min="13579" max="13590" width="17.21875" style="138" bestFit="1" customWidth="1"/>
    <col min="13591" max="13824" width="9.109375" style="138"/>
    <col min="13825" max="13825" width="71.44140625" style="138" customWidth="1"/>
    <col min="13826" max="13826" width="27.88671875" style="138" customWidth="1"/>
    <col min="13827" max="13831" width="16" style="138" customWidth="1"/>
    <col min="13832" max="13833" width="17.21875" style="138" bestFit="1" customWidth="1"/>
    <col min="13834" max="13834" width="17" style="138" customWidth="1"/>
    <col min="13835" max="13846" width="17.21875" style="138" bestFit="1" customWidth="1"/>
    <col min="13847" max="14080" width="9.109375" style="138"/>
    <col min="14081" max="14081" width="71.44140625" style="138" customWidth="1"/>
    <col min="14082" max="14082" width="27.88671875" style="138" customWidth="1"/>
    <col min="14083" max="14087" width="16" style="138" customWidth="1"/>
    <col min="14088" max="14089" width="17.21875" style="138" bestFit="1" customWidth="1"/>
    <col min="14090" max="14090" width="17" style="138" customWidth="1"/>
    <col min="14091" max="14102" width="17.21875" style="138" bestFit="1" customWidth="1"/>
    <col min="14103" max="14336" width="9.109375" style="138"/>
    <col min="14337" max="14337" width="71.44140625" style="138" customWidth="1"/>
    <col min="14338" max="14338" width="27.88671875" style="138" customWidth="1"/>
    <col min="14339" max="14343" width="16" style="138" customWidth="1"/>
    <col min="14344" max="14345" width="17.21875" style="138" bestFit="1" customWidth="1"/>
    <col min="14346" max="14346" width="17" style="138" customWidth="1"/>
    <col min="14347" max="14358" width="17.21875" style="138" bestFit="1" customWidth="1"/>
    <col min="14359" max="14592" width="9.109375" style="138"/>
    <col min="14593" max="14593" width="71.44140625" style="138" customWidth="1"/>
    <col min="14594" max="14594" width="27.88671875" style="138" customWidth="1"/>
    <col min="14595" max="14599" width="16" style="138" customWidth="1"/>
    <col min="14600" max="14601" width="17.21875" style="138" bestFit="1" customWidth="1"/>
    <col min="14602" max="14602" width="17" style="138" customWidth="1"/>
    <col min="14603" max="14614" width="17.21875" style="138" bestFit="1" customWidth="1"/>
    <col min="14615" max="14848" width="9.109375" style="138"/>
    <col min="14849" max="14849" width="71.44140625" style="138" customWidth="1"/>
    <col min="14850" max="14850" width="27.88671875" style="138" customWidth="1"/>
    <col min="14851" max="14855" width="16" style="138" customWidth="1"/>
    <col min="14856" max="14857" width="17.21875" style="138" bestFit="1" customWidth="1"/>
    <col min="14858" max="14858" width="17" style="138" customWidth="1"/>
    <col min="14859" max="14870" width="17.21875" style="138" bestFit="1" customWidth="1"/>
    <col min="14871" max="15104" width="9.109375" style="138"/>
    <col min="15105" max="15105" width="71.44140625" style="138" customWidth="1"/>
    <col min="15106" max="15106" width="27.88671875" style="138" customWidth="1"/>
    <col min="15107" max="15111" width="16" style="138" customWidth="1"/>
    <col min="15112" max="15113" width="17.21875" style="138" bestFit="1" customWidth="1"/>
    <col min="15114" max="15114" width="17" style="138" customWidth="1"/>
    <col min="15115" max="15126" width="17.21875" style="138" bestFit="1" customWidth="1"/>
    <col min="15127" max="15360" width="9.109375" style="138"/>
    <col min="15361" max="15361" width="71.44140625" style="138" customWidth="1"/>
    <col min="15362" max="15362" width="27.88671875" style="138" customWidth="1"/>
    <col min="15363" max="15367" width="16" style="138" customWidth="1"/>
    <col min="15368" max="15369" width="17.21875" style="138" bestFit="1" customWidth="1"/>
    <col min="15370" max="15370" width="17" style="138" customWidth="1"/>
    <col min="15371" max="15382" width="17.21875" style="138" bestFit="1" customWidth="1"/>
    <col min="15383" max="15616" width="9.109375" style="138"/>
    <col min="15617" max="15617" width="71.44140625" style="138" customWidth="1"/>
    <col min="15618" max="15618" width="27.88671875" style="138" customWidth="1"/>
    <col min="15619" max="15623" width="16" style="138" customWidth="1"/>
    <col min="15624" max="15625" width="17.21875" style="138" bestFit="1" customWidth="1"/>
    <col min="15626" max="15626" width="17" style="138" customWidth="1"/>
    <col min="15627" max="15638" width="17.21875" style="138" bestFit="1" customWidth="1"/>
    <col min="15639" max="15872" width="9.109375" style="138"/>
    <col min="15873" max="15873" width="71.44140625" style="138" customWidth="1"/>
    <col min="15874" max="15874" width="27.88671875" style="138" customWidth="1"/>
    <col min="15875" max="15879" width="16" style="138" customWidth="1"/>
    <col min="15880" max="15881" width="17.21875" style="138" bestFit="1" customWidth="1"/>
    <col min="15882" max="15882" width="17" style="138" customWidth="1"/>
    <col min="15883" max="15894" width="17.21875" style="138" bestFit="1" customWidth="1"/>
    <col min="15895" max="16128" width="9.109375" style="138"/>
    <col min="16129" max="16129" width="71.44140625" style="138" customWidth="1"/>
    <col min="16130" max="16130" width="27.88671875" style="138" customWidth="1"/>
    <col min="16131" max="16135" width="16" style="138" customWidth="1"/>
    <col min="16136" max="16137" width="17.21875" style="138" bestFit="1" customWidth="1"/>
    <col min="16138" max="16138" width="17" style="138" customWidth="1"/>
    <col min="16139" max="16150" width="17.21875" style="138" bestFit="1" customWidth="1"/>
    <col min="16151" max="16384" width="9.109375" style="138"/>
  </cols>
  <sheetData>
    <row r="1" spans="1:22" ht="21">
      <c r="A1" s="376" t="s">
        <v>368</v>
      </c>
      <c r="C1" s="137"/>
    </row>
    <row r="2" spans="1:22" ht="20.399999999999999">
      <c r="A2" s="139"/>
      <c r="B2" s="140"/>
      <c r="C2" s="141"/>
      <c r="D2" s="139"/>
    </row>
    <row r="3" spans="1:22" ht="60.75" customHeight="1">
      <c r="A3" s="430" t="s">
        <v>195</v>
      </c>
      <c r="B3" s="430"/>
      <c r="C3" s="430"/>
      <c r="D3" s="430"/>
      <c r="E3" s="430"/>
      <c r="F3" s="430"/>
    </row>
    <row r="4" spans="1:22" ht="29.25" customHeight="1" thickBot="1"/>
    <row r="5" spans="1:22" ht="32.25" customHeight="1" thickBot="1">
      <c r="A5" s="142"/>
      <c r="B5" s="143" t="s">
        <v>150</v>
      </c>
      <c r="C5" s="144">
        <v>2017</v>
      </c>
      <c r="D5" s="143">
        <v>2018</v>
      </c>
      <c r="E5" s="145">
        <v>2019</v>
      </c>
      <c r="F5" s="143">
        <v>2020</v>
      </c>
      <c r="G5" s="145">
        <v>2021</v>
      </c>
      <c r="H5" s="145">
        <v>2022</v>
      </c>
      <c r="I5" s="143">
        <v>2023</v>
      </c>
      <c r="J5" s="145">
        <v>2024</v>
      </c>
      <c r="K5" s="143">
        <v>2025</v>
      </c>
      <c r="L5" s="145">
        <v>2026</v>
      </c>
      <c r="M5" s="143">
        <v>2027</v>
      </c>
      <c r="N5" s="145">
        <v>2028</v>
      </c>
      <c r="O5" s="143">
        <v>2029</v>
      </c>
      <c r="P5" s="145">
        <v>2030</v>
      </c>
      <c r="Q5" s="143">
        <v>2031</v>
      </c>
      <c r="R5" s="145">
        <v>2032</v>
      </c>
      <c r="S5" s="143">
        <v>2033</v>
      </c>
      <c r="T5" s="145">
        <v>2034</v>
      </c>
      <c r="U5" s="143">
        <v>2035</v>
      </c>
      <c r="V5" s="145">
        <v>2036</v>
      </c>
    </row>
    <row r="6" spans="1:22" ht="32.25" customHeight="1" thickBot="1">
      <c r="A6" s="146"/>
      <c r="B6" s="147" t="s">
        <v>151</v>
      </c>
      <c r="C6" s="148"/>
      <c r="D6" s="431" t="s">
        <v>152</v>
      </c>
      <c r="E6" s="431"/>
      <c r="F6" s="431"/>
      <c r="G6" s="431"/>
      <c r="H6" s="431"/>
      <c r="I6" s="431"/>
      <c r="J6" s="431"/>
      <c r="K6" s="431"/>
      <c r="L6" s="431"/>
      <c r="M6" s="431"/>
      <c r="N6" s="431"/>
      <c r="O6" s="431"/>
      <c r="P6" s="431"/>
      <c r="Q6" s="431"/>
      <c r="R6" s="431"/>
      <c r="S6" s="431"/>
      <c r="T6" s="431"/>
      <c r="U6" s="431"/>
      <c r="V6" s="149"/>
    </row>
    <row r="7" spans="1:22" ht="32.25" customHeight="1" thickBot="1">
      <c r="A7" s="150" t="s">
        <v>196</v>
      </c>
      <c r="B7" s="151"/>
      <c r="C7" s="152">
        <v>53.014087301587267</v>
      </c>
      <c r="D7" s="152">
        <v>69.608473414702573</v>
      </c>
      <c r="E7" s="152">
        <v>63.375</v>
      </c>
      <c r="F7" s="152">
        <v>59.691666666666656</v>
      </c>
      <c r="G7" s="152">
        <v>57.883322202186889</v>
      </c>
      <c r="H7" s="152">
        <v>56.349999999999987</v>
      </c>
      <c r="I7" s="152">
        <v>55.050000000000004</v>
      </c>
      <c r="J7" s="152">
        <v>53.500000000000007</v>
      </c>
      <c r="K7" s="152">
        <v>53</v>
      </c>
      <c r="L7" s="152">
        <v>52.5</v>
      </c>
      <c r="M7" s="152">
        <v>52</v>
      </c>
      <c r="N7" s="152">
        <v>52</v>
      </c>
      <c r="O7" s="152">
        <v>52</v>
      </c>
      <c r="P7" s="152">
        <v>51.744265218151853</v>
      </c>
      <c r="Q7" s="152">
        <v>52.77915052251489</v>
      </c>
      <c r="R7" s="152">
        <v>53.834733532965188</v>
      </c>
      <c r="S7" s="152">
        <v>54.911428203624496</v>
      </c>
      <c r="T7" s="152">
        <v>56.009656767696988</v>
      </c>
      <c r="U7" s="152">
        <v>57.129849903050932</v>
      </c>
      <c r="V7" s="152">
        <v>58.250043038404876</v>
      </c>
    </row>
    <row r="8" spans="1:22" ht="32.25" customHeight="1">
      <c r="A8" s="153" t="s">
        <v>153</v>
      </c>
      <c r="B8" s="154"/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</row>
    <row r="9" spans="1:22" ht="39.75" customHeight="1">
      <c r="A9" s="156" t="s">
        <v>154</v>
      </c>
      <c r="B9" s="157" t="s">
        <v>155</v>
      </c>
      <c r="C9" s="158">
        <v>102.51</v>
      </c>
      <c r="D9" s="158">
        <v>103.41</v>
      </c>
      <c r="E9" s="158">
        <v>104.337</v>
      </c>
      <c r="F9" s="158">
        <v>103.78400000000001</v>
      </c>
      <c r="G9" s="158">
        <v>104.04300000000001</v>
      </c>
      <c r="H9" s="158">
        <v>103.96599999999999</v>
      </c>
      <c r="I9" s="158">
        <v>104.006</v>
      </c>
      <c r="J9" s="159">
        <v>103.999</v>
      </c>
      <c r="K9" s="159">
        <v>103.995</v>
      </c>
      <c r="L9" s="159">
        <v>103.983</v>
      </c>
      <c r="M9" s="159">
        <v>103.971</v>
      </c>
      <c r="N9" s="159">
        <v>103.959</v>
      </c>
      <c r="O9" s="159">
        <v>103.953</v>
      </c>
      <c r="P9" s="159">
        <v>103.952</v>
      </c>
      <c r="Q9" s="159">
        <v>103.961</v>
      </c>
      <c r="R9" s="159">
        <v>103.96899999999999</v>
      </c>
      <c r="S9" s="159">
        <v>103.97499999999999</v>
      </c>
      <c r="T9" s="159">
        <v>103.991</v>
      </c>
      <c r="U9" s="159">
        <v>103.999</v>
      </c>
      <c r="V9" s="159">
        <v>104.006</v>
      </c>
    </row>
    <row r="10" spans="1:22" ht="41.25" customHeight="1">
      <c r="A10" s="156" t="s">
        <v>156</v>
      </c>
      <c r="B10" s="151" t="s">
        <v>157</v>
      </c>
      <c r="C10" s="158">
        <v>103.68</v>
      </c>
      <c r="D10" s="158">
        <v>102.727</v>
      </c>
      <c r="E10" s="158">
        <v>104.645</v>
      </c>
      <c r="F10" s="158">
        <v>103.42100000000001</v>
      </c>
      <c r="G10" s="158">
        <v>104.011</v>
      </c>
      <c r="H10" s="158">
        <v>103.995</v>
      </c>
      <c r="I10" s="158">
        <v>103.98</v>
      </c>
      <c r="J10" s="159">
        <v>103.989</v>
      </c>
      <c r="K10" s="159">
        <v>103.992</v>
      </c>
      <c r="L10" s="159">
        <v>103.98699999999999</v>
      </c>
      <c r="M10" s="159">
        <v>103.97499999999999</v>
      </c>
      <c r="N10" s="159">
        <v>103.96299999999999</v>
      </c>
      <c r="O10" s="159">
        <v>103.955</v>
      </c>
      <c r="P10" s="159">
        <v>103.95099999999999</v>
      </c>
      <c r="Q10" s="159">
        <v>103.955</v>
      </c>
      <c r="R10" s="159">
        <v>103.964</v>
      </c>
      <c r="S10" s="159">
        <v>103.97</v>
      </c>
      <c r="T10" s="159">
        <v>103.982</v>
      </c>
      <c r="U10" s="159">
        <v>103.99299999999999</v>
      </c>
      <c r="V10" s="159">
        <v>104.001</v>
      </c>
    </row>
    <row r="11" spans="1:22" ht="32.25" customHeight="1">
      <c r="A11" s="160" t="s">
        <v>197</v>
      </c>
      <c r="B11" s="161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</row>
    <row r="12" spans="1:22" ht="32.25" customHeight="1">
      <c r="A12" s="162" t="s">
        <v>158</v>
      </c>
      <c r="B12" s="151" t="s">
        <v>159</v>
      </c>
      <c r="C12" s="99">
        <v>92037.175725431662</v>
      </c>
      <c r="D12" s="100">
        <v>101164.22693717532</v>
      </c>
      <c r="E12" s="100">
        <v>105819.61154027116</v>
      </c>
      <c r="F12" s="100">
        <v>110732.26244471542</v>
      </c>
      <c r="G12" s="100">
        <v>118409.06957706829</v>
      </c>
      <c r="H12" s="100">
        <v>126997.6479561352</v>
      </c>
      <c r="I12" s="100">
        <v>136745.4901914587</v>
      </c>
      <c r="J12" s="100">
        <v>147172.52845406855</v>
      </c>
      <c r="K12" s="100">
        <v>157189.95858113054</v>
      </c>
      <c r="L12" s="100">
        <v>168051.265915622</v>
      </c>
      <c r="M12" s="100">
        <v>179428.51996383001</v>
      </c>
      <c r="N12" s="100">
        <v>191510.66537717154</v>
      </c>
      <c r="O12" s="100">
        <v>203609.92830517</v>
      </c>
      <c r="P12" s="100">
        <v>217096.05227096606</v>
      </c>
      <c r="Q12" s="100">
        <v>232124.86698772226</v>
      </c>
      <c r="R12" s="100">
        <v>247947.11581402653</v>
      </c>
      <c r="S12" s="100">
        <v>265129.1950921315</v>
      </c>
      <c r="T12" s="100">
        <v>283612.01598136971</v>
      </c>
      <c r="U12" s="100">
        <v>303117.36789302708</v>
      </c>
      <c r="V12" s="100">
        <v>324092.79767411778</v>
      </c>
    </row>
    <row r="13" spans="1:22" ht="32.25" customHeight="1">
      <c r="A13" s="162" t="s">
        <v>144</v>
      </c>
      <c r="B13" s="151" t="s">
        <v>157</v>
      </c>
      <c r="C13" s="163">
        <v>101.54563022906183</v>
      </c>
      <c r="D13" s="163">
        <v>101.80120422244214</v>
      </c>
      <c r="E13" s="163">
        <v>101.29642881284511</v>
      </c>
      <c r="F13" s="163">
        <v>102.01736742724958</v>
      </c>
      <c r="G13" s="163">
        <v>103.11636316896109</v>
      </c>
      <c r="H13" s="163">
        <v>103.21225263514746</v>
      </c>
      <c r="I13" s="163">
        <v>103.29344193715725</v>
      </c>
      <c r="J13" s="163">
        <v>103.31888794801006</v>
      </c>
      <c r="K13" s="163">
        <v>103.28418266345891</v>
      </c>
      <c r="L13" s="163">
        <v>103.36372074327498</v>
      </c>
      <c r="M13" s="163">
        <v>103.33712737339118</v>
      </c>
      <c r="N13" s="163">
        <v>103.35748497954995</v>
      </c>
      <c r="O13" s="163">
        <v>102.97445547503459</v>
      </c>
      <c r="P13" s="163">
        <v>103.11607021087048</v>
      </c>
      <c r="Q13" s="163">
        <v>103.04656253890663</v>
      </c>
      <c r="R13" s="163">
        <v>102.89905576412097</v>
      </c>
      <c r="S13" s="163">
        <v>103.00044485340037</v>
      </c>
      <c r="T13" s="163">
        <v>103.02950724869117</v>
      </c>
      <c r="U13" s="163">
        <v>102.93574352863901</v>
      </c>
      <c r="V13" s="163">
        <v>103.07512438109343</v>
      </c>
    </row>
    <row r="14" spans="1:22" ht="32.25" customHeight="1">
      <c r="A14" s="156" t="s">
        <v>145</v>
      </c>
      <c r="B14" s="151" t="s">
        <v>157</v>
      </c>
      <c r="C14" s="163">
        <v>105.20926662397694</v>
      </c>
      <c r="D14" s="163">
        <v>107.97190612685141</v>
      </c>
      <c r="E14" s="163">
        <v>103.26307686758902</v>
      </c>
      <c r="F14" s="163">
        <v>102.57319849394604</v>
      </c>
      <c r="G14" s="163">
        <v>103.70106290660881</v>
      </c>
      <c r="H14" s="163">
        <v>103.91528963262711</v>
      </c>
      <c r="I14" s="163">
        <v>104.24244410892784</v>
      </c>
      <c r="J14" s="163">
        <v>104.16792560552165</v>
      </c>
      <c r="K14" s="163">
        <v>103.41040314334506</v>
      </c>
      <c r="L14" s="163">
        <v>103.43055492052228</v>
      </c>
      <c r="M14" s="163">
        <v>103.32211840500369</v>
      </c>
      <c r="N14" s="163">
        <v>103.26652367856441</v>
      </c>
      <c r="O14" s="163">
        <v>103.24677184426558</v>
      </c>
      <c r="P14" s="163">
        <v>103.40144827443569</v>
      </c>
      <c r="Q14" s="163">
        <v>103.76149791688978</v>
      </c>
      <c r="R14" s="163">
        <v>103.80684778539676</v>
      </c>
      <c r="S14" s="163">
        <v>103.81482880100776</v>
      </c>
      <c r="T14" s="163">
        <v>103.82583937775847</v>
      </c>
      <c r="U14" s="163">
        <v>103.82931486995921</v>
      </c>
      <c r="V14" s="163">
        <v>103.73007482089585</v>
      </c>
    </row>
    <row r="15" spans="1:22" ht="32.25" customHeight="1">
      <c r="A15" s="160" t="s">
        <v>198</v>
      </c>
      <c r="B15" s="161"/>
      <c r="C15" s="155"/>
      <c r="D15" s="155"/>
      <c r="E15" s="155"/>
      <c r="F15" s="155"/>
      <c r="G15" s="155"/>
      <c r="H15" s="155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</row>
    <row r="16" spans="1:22" ht="32.25" customHeight="1">
      <c r="A16" s="162" t="s">
        <v>158</v>
      </c>
      <c r="B16" s="151" t="s">
        <v>159</v>
      </c>
      <c r="C16" s="99">
        <v>59165.263449999999</v>
      </c>
      <c r="D16" s="100">
        <v>69501.505878543583</v>
      </c>
      <c r="E16" s="100">
        <v>74637.775262236246</v>
      </c>
      <c r="F16" s="100">
        <v>79380.031242219324</v>
      </c>
      <c r="G16" s="100">
        <v>84749.606372224313</v>
      </c>
      <c r="H16" s="100">
        <v>91106.299210074852</v>
      </c>
      <c r="I16" s="100">
        <v>98141.688105472931</v>
      </c>
      <c r="J16" s="100">
        <v>105981.41222505018</v>
      </c>
      <c r="K16" s="100">
        <v>114061.08396654695</v>
      </c>
      <c r="L16" s="100">
        <v>122621.46410081045</v>
      </c>
      <c r="M16" s="100">
        <v>131733.04209802946</v>
      </c>
      <c r="N16" s="100">
        <v>141379.8757632254</v>
      </c>
      <c r="O16" s="100">
        <v>151679.127157173</v>
      </c>
      <c r="P16" s="100">
        <v>162703.80039422915</v>
      </c>
      <c r="Q16" s="100">
        <v>174262.37933979201</v>
      </c>
      <c r="R16" s="100">
        <v>186645.26851545266</v>
      </c>
      <c r="S16" s="100">
        <v>199789.61655776427</v>
      </c>
      <c r="T16" s="100">
        <v>213793.84314985151</v>
      </c>
      <c r="U16" s="100">
        <v>228721.137910911</v>
      </c>
      <c r="V16" s="100">
        <v>244748.34409366452</v>
      </c>
    </row>
    <row r="17" spans="1:22" ht="32.25" customHeight="1">
      <c r="A17" s="164" t="s">
        <v>160</v>
      </c>
      <c r="B17" s="151" t="s">
        <v>157</v>
      </c>
      <c r="C17" s="163">
        <v>102.1</v>
      </c>
      <c r="D17" s="163">
        <v>102.97735340412257</v>
      </c>
      <c r="E17" s="163">
        <v>102.40230261323282</v>
      </c>
      <c r="F17" s="163">
        <v>102.68482410219167</v>
      </c>
      <c r="G17" s="163">
        <v>103.09144528964876</v>
      </c>
      <c r="H17" s="163">
        <v>103.12725528502811</v>
      </c>
      <c r="I17" s="163">
        <v>103.22970959530484</v>
      </c>
      <c r="J17" s="163">
        <v>103.31418008158867</v>
      </c>
      <c r="K17" s="163">
        <v>103.17180529209503</v>
      </c>
      <c r="L17" s="163">
        <v>103.12732886450777</v>
      </c>
      <c r="M17" s="163">
        <v>103.03616269681386</v>
      </c>
      <c r="N17" s="163">
        <v>102.90035998173606</v>
      </c>
      <c r="O17" s="163">
        <v>102.83907404664437</v>
      </c>
      <c r="P17" s="163">
        <v>102.80168495770859</v>
      </c>
      <c r="Q17" s="163">
        <v>102.76331820556705</v>
      </c>
      <c r="R17" s="163">
        <v>102.79049075833076</v>
      </c>
      <c r="S17" s="163">
        <v>102.75727563468698</v>
      </c>
      <c r="T17" s="163">
        <v>102.73914237084195</v>
      </c>
      <c r="U17" s="163">
        <v>102.73812045886673</v>
      </c>
      <c r="V17" s="163">
        <v>102.8</v>
      </c>
    </row>
    <row r="18" spans="1:22" ht="39.75" customHeight="1">
      <c r="A18" s="156" t="s">
        <v>161</v>
      </c>
      <c r="B18" s="151" t="s">
        <v>157</v>
      </c>
      <c r="C18" s="163">
        <v>108.40592448861526</v>
      </c>
      <c r="D18" s="163">
        <v>114.07374141700963</v>
      </c>
      <c r="E18" s="163">
        <v>104.87084059110614</v>
      </c>
      <c r="F18" s="163">
        <v>103.57294284326241</v>
      </c>
      <c r="G18" s="163">
        <v>103.5628029034289</v>
      </c>
      <c r="H18" s="163">
        <v>104.24068502776242</v>
      </c>
      <c r="I18" s="163">
        <v>104.35191240743966</v>
      </c>
      <c r="J18" s="163">
        <v>104.52405384530601</v>
      </c>
      <c r="K18" s="163">
        <v>104.315</v>
      </c>
      <c r="L18" s="163">
        <v>104.245</v>
      </c>
      <c r="M18" s="163">
        <v>104.265</v>
      </c>
      <c r="N18" s="163">
        <v>104.298</v>
      </c>
      <c r="O18" s="163">
        <v>104.32299999999999</v>
      </c>
      <c r="P18" s="163">
        <v>104.345</v>
      </c>
      <c r="Q18" s="163">
        <v>104.22402071580997</v>
      </c>
      <c r="R18" s="163">
        <v>104.19824540436747</v>
      </c>
      <c r="S18" s="163">
        <v>104.17016377203306</v>
      </c>
      <c r="T18" s="163">
        <v>104.15649208894935</v>
      </c>
      <c r="U18" s="163">
        <v>104.13086895879881</v>
      </c>
      <c r="V18" s="163">
        <v>104.09271699079055</v>
      </c>
    </row>
    <row r="19" spans="1:22" ht="32.25" customHeight="1">
      <c r="A19" s="165" t="s">
        <v>162</v>
      </c>
      <c r="B19" s="161"/>
      <c r="C19" s="166"/>
      <c r="D19" s="166"/>
      <c r="E19" s="166"/>
      <c r="F19" s="166"/>
      <c r="G19" s="166"/>
      <c r="H19" s="166"/>
      <c r="I19" s="166"/>
      <c r="J19" s="166"/>
      <c r="K19" s="166"/>
      <c r="L19" s="166"/>
      <c r="M19" s="166"/>
      <c r="N19" s="166"/>
      <c r="O19" s="166"/>
      <c r="P19" s="166"/>
      <c r="Q19" s="166"/>
      <c r="R19" s="166"/>
      <c r="S19" s="166"/>
      <c r="T19" s="166"/>
      <c r="U19" s="166"/>
      <c r="V19" s="166"/>
    </row>
    <row r="20" spans="1:22" ht="32.25" customHeight="1">
      <c r="A20" s="162" t="s">
        <v>144</v>
      </c>
      <c r="B20" s="151" t="s">
        <v>157</v>
      </c>
      <c r="C20" s="159">
        <v>102.4</v>
      </c>
      <c r="D20" s="159">
        <v>101.1</v>
      </c>
      <c r="E20" s="159">
        <v>101.3</v>
      </c>
      <c r="F20" s="159">
        <v>101.6</v>
      </c>
      <c r="G20" s="159">
        <v>101.9</v>
      </c>
      <c r="H20" s="159">
        <v>102.2</v>
      </c>
      <c r="I20" s="159">
        <v>102.5</v>
      </c>
      <c r="J20" s="159">
        <v>102.9</v>
      </c>
      <c r="K20" s="159">
        <v>102.53571000913237</v>
      </c>
      <c r="L20" s="159">
        <v>102.35889761632706</v>
      </c>
      <c r="M20" s="159">
        <v>102.4818408149807</v>
      </c>
      <c r="N20" s="159">
        <v>102.63838532006173</v>
      </c>
      <c r="O20" s="159">
        <v>102.58724478932643</v>
      </c>
      <c r="P20" s="159">
        <v>102.80410633055493</v>
      </c>
      <c r="Q20" s="159">
        <v>102.71860991429776</v>
      </c>
      <c r="R20" s="159">
        <v>102.65975395030642</v>
      </c>
      <c r="S20" s="159">
        <v>102.82462984735636</v>
      </c>
      <c r="T20" s="159">
        <v>102.7996759906186</v>
      </c>
      <c r="U20" s="159">
        <v>102.75388495792717</v>
      </c>
      <c r="V20" s="159">
        <v>102.81448853526696</v>
      </c>
    </row>
    <row r="21" spans="1:22" ht="32.25" customHeight="1">
      <c r="A21" s="167" t="s">
        <v>163</v>
      </c>
      <c r="B21" s="151" t="s">
        <v>157</v>
      </c>
      <c r="C21" s="159">
        <v>100.3</v>
      </c>
      <c r="D21" s="159">
        <v>100.2</v>
      </c>
      <c r="E21" s="159">
        <v>103.9</v>
      </c>
      <c r="F21" s="159">
        <v>103.3</v>
      </c>
      <c r="G21" s="159">
        <v>103.4</v>
      </c>
      <c r="H21" s="159">
        <v>103.6</v>
      </c>
      <c r="I21" s="159">
        <v>103.9</v>
      </c>
      <c r="J21" s="159">
        <v>104.1</v>
      </c>
      <c r="K21" s="159">
        <v>104.21457033639172</v>
      </c>
      <c r="L21" s="159">
        <v>104.29743274246182</v>
      </c>
      <c r="M21" s="159">
        <v>104.43287632418776</v>
      </c>
      <c r="N21" s="159">
        <v>104.47879117816663</v>
      </c>
      <c r="O21" s="159">
        <v>104.56762685052999</v>
      </c>
      <c r="P21" s="159">
        <v>104.66394885090719</v>
      </c>
      <c r="Q21" s="159">
        <v>104.59683647745548</v>
      </c>
      <c r="R21" s="159">
        <v>104.56454016690775</v>
      </c>
      <c r="S21" s="159">
        <v>104.4969194106082</v>
      </c>
      <c r="T21" s="159">
        <v>104.39396716372663</v>
      </c>
      <c r="U21" s="159">
        <v>104.29306019473827</v>
      </c>
      <c r="V21" s="159">
        <v>104.28247081497942</v>
      </c>
    </row>
    <row r="22" spans="1:22" ht="32.25" customHeight="1">
      <c r="A22" s="168" t="s">
        <v>164</v>
      </c>
      <c r="B22" s="161"/>
      <c r="C22" s="166"/>
      <c r="D22" s="166"/>
      <c r="E22" s="166"/>
      <c r="F22" s="166"/>
      <c r="G22" s="166"/>
      <c r="H22" s="166"/>
      <c r="I22" s="166"/>
      <c r="J22" s="166"/>
      <c r="K22" s="166"/>
      <c r="L22" s="166"/>
      <c r="M22" s="166"/>
      <c r="N22" s="166"/>
      <c r="O22" s="166"/>
      <c r="P22" s="166"/>
      <c r="Q22" s="166"/>
      <c r="R22" s="166"/>
      <c r="S22" s="166"/>
      <c r="T22" s="166"/>
      <c r="U22" s="166"/>
      <c r="V22" s="166"/>
    </row>
    <row r="23" spans="1:22" ht="32.25" customHeight="1">
      <c r="A23" s="162" t="s">
        <v>158</v>
      </c>
      <c r="B23" s="151" t="s">
        <v>159</v>
      </c>
      <c r="C23" s="100">
        <v>15966.803900000001</v>
      </c>
      <c r="D23" s="100">
        <v>17240.539446384741</v>
      </c>
      <c r="E23" s="100">
        <v>18671.37240860294</v>
      </c>
      <c r="F23" s="100">
        <v>20965.518638595677</v>
      </c>
      <c r="G23" s="100">
        <v>23361.901275393357</v>
      </c>
      <c r="H23" s="100">
        <v>25989.392542514946</v>
      </c>
      <c r="I23" s="100">
        <v>28877.54542724364</v>
      </c>
      <c r="J23" s="100">
        <v>32005.453604732287</v>
      </c>
      <c r="K23" s="100">
        <v>35137.675965547423</v>
      </c>
      <c r="L23" s="100">
        <v>38356.338625374854</v>
      </c>
      <c r="M23" s="100">
        <v>41629.962511670223</v>
      </c>
      <c r="N23" s="100">
        <v>44923.053253745747</v>
      </c>
      <c r="O23" s="100">
        <v>48289.706260765772</v>
      </c>
      <c r="P23" s="100">
        <v>51833.311473052192</v>
      </c>
      <c r="Q23" s="100">
        <v>55556.070914792603</v>
      </c>
      <c r="R23" s="100">
        <v>59546.205476262207</v>
      </c>
      <c r="S23" s="100">
        <v>63822.918508031726</v>
      </c>
      <c r="T23" s="100">
        <v>68406.79257902813</v>
      </c>
      <c r="U23" s="100">
        <v>73319.888534418758</v>
      </c>
      <c r="V23" s="100">
        <v>78585.851668006479</v>
      </c>
    </row>
    <row r="24" spans="1:22" ht="32.25" customHeight="1">
      <c r="A24" s="162" t="s">
        <v>144</v>
      </c>
      <c r="B24" s="151" t="s">
        <v>157</v>
      </c>
      <c r="C24" s="163">
        <v>104.4</v>
      </c>
      <c r="D24" s="163">
        <v>102.9</v>
      </c>
      <c r="E24" s="163">
        <v>103.1</v>
      </c>
      <c r="F24" s="163">
        <v>107.60000000000001</v>
      </c>
      <c r="G24" s="163">
        <v>106.9</v>
      </c>
      <c r="H24" s="163">
        <v>106.64</v>
      </c>
      <c r="I24" s="163">
        <v>106.44</v>
      </c>
      <c r="J24" s="163">
        <v>106.13000000000002</v>
      </c>
      <c r="K24" s="163">
        <v>105.23000000000002</v>
      </c>
      <c r="L24" s="163">
        <v>104.73000000000002</v>
      </c>
      <c r="M24" s="163">
        <v>104.23000000000002</v>
      </c>
      <c r="N24" s="163">
        <v>103.73000000000002</v>
      </c>
      <c r="O24" s="163">
        <v>103.33000000000001</v>
      </c>
      <c r="P24" s="163">
        <v>103.18</v>
      </c>
      <c r="Q24" s="163">
        <v>103.03</v>
      </c>
      <c r="R24" s="163">
        <v>103.03</v>
      </c>
      <c r="S24" s="163">
        <v>103.03</v>
      </c>
      <c r="T24" s="163">
        <v>103.03</v>
      </c>
      <c r="U24" s="163">
        <v>103.03</v>
      </c>
      <c r="V24" s="163">
        <v>103.03</v>
      </c>
    </row>
    <row r="25" spans="1:22" ht="32.25" customHeight="1">
      <c r="A25" s="167" t="s">
        <v>163</v>
      </c>
      <c r="B25" s="169" t="s">
        <v>157</v>
      </c>
      <c r="C25" s="170">
        <v>103.69498560435535</v>
      </c>
      <c r="D25" s="170">
        <v>104.93430351985597</v>
      </c>
      <c r="E25" s="170">
        <v>105.04290538713221</v>
      </c>
      <c r="F25" s="170">
        <v>104.35592158531719</v>
      </c>
      <c r="G25" s="170">
        <v>104.23771168266786</v>
      </c>
      <c r="H25" s="170">
        <v>104.32005515472041</v>
      </c>
      <c r="I25" s="170">
        <v>104.3900921854208</v>
      </c>
      <c r="J25" s="170">
        <v>104.43006462723064</v>
      </c>
      <c r="K25" s="170">
        <v>104.33006462723064</v>
      </c>
      <c r="L25" s="170">
        <v>104.23006462723065</v>
      </c>
      <c r="M25" s="170">
        <v>104.13006462723065</v>
      </c>
      <c r="N25" s="170">
        <v>104.03006462723066</v>
      </c>
      <c r="O25" s="170">
        <v>104.03006462723066</v>
      </c>
      <c r="P25" s="170">
        <v>104.03006462723066</v>
      </c>
      <c r="Q25" s="170">
        <v>104.03006462723066</v>
      </c>
      <c r="R25" s="170">
        <v>104.03006462723066</v>
      </c>
      <c r="S25" s="170">
        <v>104.03006462723066</v>
      </c>
      <c r="T25" s="170">
        <v>104.03006462723066</v>
      </c>
      <c r="U25" s="170">
        <v>104.03006462723066</v>
      </c>
      <c r="V25" s="163">
        <v>104.03006462723066</v>
      </c>
    </row>
    <row r="26" spans="1:22" ht="32.25" customHeight="1">
      <c r="A26" s="162" t="s">
        <v>176</v>
      </c>
      <c r="B26" s="169" t="s">
        <v>199</v>
      </c>
      <c r="C26" s="163">
        <v>17.348211496224845</v>
      </c>
      <c r="D26" s="163">
        <v>17.042130373903223</v>
      </c>
      <c r="E26" s="163">
        <v>17.644529342745965</v>
      </c>
      <c r="F26" s="163">
        <v>18.933523234985824</v>
      </c>
      <c r="G26" s="163">
        <v>19.72982420927471</v>
      </c>
      <c r="H26" s="163">
        <v>20.464467618716565</v>
      </c>
      <c r="I26" s="163">
        <v>21.117731478246125</v>
      </c>
      <c r="J26" s="163">
        <v>21.746893894481776</v>
      </c>
      <c r="K26" s="163">
        <v>22.353639050939627</v>
      </c>
      <c r="L26" s="163">
        <v>22.824189045165213</v>
      </c>
      <c r="M26" s="163">
        <v>23.201418882606941</v>
      </c>
      <c r="N26" s="163">
        <v>23.457207025661909</v>
      </c>
      <c r="O26" s="163">
        <v>23.716773863988251</v>
      </c>
      <c r="P26" s="163">
        <v>23.875750356048396</v>
      </c>
      <c r="Q26" s="163">
        <v>23.933700699861305</v>
      </c>
      <c r="R26" s="163">
        <v>24.015687894076983</v>
      </c>
      <c r="S26" s="163">
        <v>24.072384214742353</v>
      </c>
      <c r="T26" s="163">
        <v>24.119849909152556</v>
      </c>
      <c r="U26" s="163">
        <v>24.18861348792591</v>
      </c>
      <c r="V26" s="163">
        <v>24.247947573036235</v>
      </c>
    </row>
    <row r="27" spans="1:22" ht="32.25" customHeight="1">
      <c r="A27" s="162" t="s">
        <v>200</v>
      </c>
      <c r="B27" s="169" t="s">
        <v>199</v>
      </c>
      <c r="C27" s="163">
        <v>21.048469113334601</v>
      </c>
      <c r="D27" s="163">
        <v>20.67710293240215</v>
      </c>
      <c r="E27" s="163">
        <v>21.407989576962038</v>
      </c>
      <c r="F27" s="163">
        <v>22.971917255270071</v>
      </c>
      <c r="G27" s="163">
        <v>23.938063907671971</v>
      </c>
      <c r="H27" s="163">
        <v>24.829401848549423</v>
      </c>
      <c r="I27" s="163">
        <v>25.622002525175823</v>
      </c>
      <c r="J27" s="163">
        <v>26.385361081663845</v>
      </c>
      <c r="K27" s="163">
        <v>26.477182163406848</v>
      </c>
      <c r="L27" s="163">
        <v>26.38919469105635</v>
      </c>
      <c r="M27" s="163">
        <v>26.18192834659046</v>
      </c>
      <c r="N27" s="163">
        <v>26.257919841324977</v>
      </c>
      <c r="O27" s="163">
        <v>26.334370518239414</v>
      </c>
      <c r="P27" s="163">
        <v>26.510893070830914</v>
      </c>
      <c r="Q27" s="163">
        <v>26.575239276582803</v>
      </c>
      <c r="R27" s="163">
        <v>26.666275357536364</v>
      </c>
      <c r="S27" s="163">
        <v>26.729229175809415</v>
      </c>
      <c r="T27" s="163">
        <v>26.781933621020521</v>
      </c>
      <c r="U27" s="163">
        <v>26.858286586450415</v>
      </c>
      <c r="V27" s="163">
        <v>26.924169277402509</v>
      </c>
    </row>
    <row r="28" spans="1:22" ht="32.25" customHeight="1">
      <c r="A28" s="160" t="s">
        <v>165</v>
      </c>
      <c r="B28" s="161"/>
      <c r="C28" s="166"/>
      <c r="D28" s="166"/>
      <c r="E28" s="166"/>
      <c r="F28" s="166"/>
      <c r="G28" s="166"/>
      <c r="H28" s="166"/>
      <c r="I28" s="166"/>
      <c r="J28" s="166"/>
      <c r="K28" s="166"/>
      <c r="L28" s="166"/>
      <c r="M28" s="166"/>
      <c r="N28" s="166"/>
      <c r="O28" s="166"/>
      <c r="P28" s="166"/>
      <c r="Q28" s="166"/>
      <c r="R28" s="166"/>
      <c r="S28" s="166"/>
      <c r="T28" s="166"/>
      <c r="U28" s="166"/>
      <c r="V28" s="166"/>
    </row>
    <row r="29" spans="1:22" ht="32.25" customHeight="1">
      <c r="A29" s="162" t="s">
        <v>158</v>
      </c>
      <c r="B29" s="171" t="s">
        <v>159</v>
      </c>
      <c r="C29" s="100">
        <v>29813.294312368576</v>
      </c>
      <c r="D29" s="100">
        <v>31433.050106111128</v>
      </c>
      <c r="E29" s="100">
        <v>33439.679719829161</v>
      </c>
      <c r="F29" s="100">
        <v>35281.488034772548</v>
      </c>
      <c r="G29" s="100">
        <v>37650.033092414473</v>
      </c>
      <c r="H29" s="100">
        <v>40133.546326037824</v>
      </c>
      <c r="I29" s="100">
        <v>42849.935527352216</v>
      </c>
      <c r="J29" s="100">
        <v>45795.904268340499</v>
      </c>
      <c r="K29" s="100">
        <v>48936.832483551829</v>
      </c>
      <c r="L29" s="100">
        <v>52279.770906888902</v>
      </c>
      <c r="M29" s="100">
        <v>55838.374520947327</v>
      </c>
      <c r="N29" s="100">
        <v>59683.565837893097</v>
      </c>
      <c r="O29" s="100">
        <v>63842.468419496756</v>
      </c>
      <c r="P29" s="100">
        <v>68278.506786654456</v>
      </c>
      <c r="Q29" s="100">
        <v>73005.445347632369</v>
      </c>
      <c r="R29" s="100">
        <v>78051.760257690315</v>
      </c>
      <c r="S29" s="100">
        <v>83518.885398552622</v>
      </c>
      <c r="T29" s="100">
        <v>89369.404828922576</v>
      </c>
      <c r="U29" s="100">
        <v>95730.809900989421</v>
      </c>
      <c r="V29" s="100">
        <v>102541.99528004142</v>
      </c>
    </row>
    <row r="30" spans="1:22" ht="32.25" customHeight="1">
      <c r="A30" s="162" t="s">
        <v>144</v>
      </c>
      <c r="B30" s="169" t="s">
        <v>157</v>
      </c>
      <c r="C30" s="163">
        <v>101.3</v>
      </c>
      <c r="D30" s="163">
        <v>102.9</v>
      </c>
      <c r="E30" s="163">
        <v>101.7</v>
      </c>
      <c r="F30" s="163">
        <v>102</v>
      </c>
      <c r="G30" s="163">
        <v>102.6</v>
      </c>
      <c r="H30" s="163">
        <v>102.6</v>
      </c>
      <c r="I30" s="163">
        <v>102.7</v>
      </c>
      <c r="J30" s="163">
        <v>102.8</v>
      </c>
      <c r="K30" s="163">
        <v>102.8</v>
      </c>
      <c r="L30" s="163">
        <v>102.8</v>
      </c>
      <c r="M30" s="163">
        <v>102.8</v>
      </c>
      <c r="N30" s="163">
        <v>102.9</v>
      </c>
      <c r="O30" s="163">
        <v>103</v>
      </c>
      <c r="P30" s="163">
        <v>103</v>
      </c>
      <c r="Q30" s="163">
        <v>103</v>
      </c>
      <c r="R30" s="163">
        <v>103</v>
      </c>
      <c r="S30" s="163">
        <v>103.1</v>
      </c>
      <c r="T30" s="163">
        <v>103.1</v>
      </c>
      <c r="U30" s="163">
        <v>103.2</v>
      </c>
      <c r="V30" s="163">
        <v>103.2</v>
      </c>
    </row>
    <row r="31" spans="1:22" ht="32.25" customHeight="1">
      <c r="A31" s="167" t="s">
        <v>163</v>
      </c>
      <c r="B31" s="169" t="s">
        <v>157</v>
      </c>
      <c r="C31" s="163">
        <v>103.97483497417524</v>
      </c>
      <c r="D31" s="163">
        <v>102.46161163170208</v>
      </c>
      <c r="E31" s="163">
        <v>104.60380517543548</v>
      </c>
      <c r="F31" s="163">
        <v>103.43907131151944</v>
      </c>
      <c r="G31" s="163">
        <v>104.00904477270694</v>
      </c>
      <c r="H31" s="163">
        <v>103.89503985550925</v>
      </c>
      <c r="I31" s="163">
        <v>103.96141743967992</v>
      </c>
      <c r="J31" s="163">
        <v>103.96408876666068</v>
      </c>
      <c r="K31" s="163">
        <v>103.9479914414069</v>
      </c>
      <c r="L31" s="163">
        <v>103.92133224453568</v>
      </c>
      <c r="M31" s="163">
        <v>103.89771033866248</v>
      </c>
      <c r="N31" s="163">
        <v>103.87394369188182</v>
      </c>
      <c r="O31" s="163">
        <v>103.85267397797152</v>
      </c>
      <c r="P31" s="163">
        <v>103.83341066741002</v>
      </c>
      <c r="Q31" s="163">
        <v>103.80876279926932</v>
      </c>
      <c r="R31" s="163">
        <v>103.79829567005392</v>
      </c>
      <c r="S31" s="163">
        <v>103.78708697121716</v>
      </c>
      <c r="T31" s="163">
        <v>103.78760984723617</v>
      </c>
      <c r="U31" s="163">
        <v>103.79661011766807</v>
      </c>
      <c r="V31" s="163">
        <v>103.7935421521436</v>
      </c>
    </row>
    <row r="32" spans="1:22" ht="32.25" customHeight="1">
      <c r="A32" s="162" t="s">
        <v>176</v>
      </c>
      <c r="B32" s="169" t="s">
        <v>199</v>
      </c>
      <c r="C32" s="163">
        <v>32.392665330484043</v>
      </c>
      <c r="D32" s="163">
        <v>31.07130955059003</v>
      </c>
      <c r="E32" s="163">
        <v>31.600644940095261</v>
      </c>
      <c r="F32" s="163">
        <v>31.861977038884497</v>
      </c>
      <c r="G32" s="163">
        <v>31.796578781416223</v>
      </c>
      <c r="H32" s="163">
        <v>31.601802845907738</v>
      </c>
      <c r="I32" s="163">
        <v>31.335538354762271</v>
      </c>
      <c r="J32" s="163">
        <v>31.117155320622935</v>
      </c>
      <c r="K32" s="163">
        <v>31.132289190275493</v>
      </c>
      <c r="L32" s="163">
        <v>31.109418082657232</v>
      </c>
      <c r="M32" s="163">
        <v>31.12012211447961</v>
      </c>
      <c r="N32" s="163">
        <v>31.164617239645132</v>
      </c>
      <c r="O32" s="163">
        <v>31.355282598896572</v>
      </c>
      <c r="P32" s="163">
        <v>31.450828364872059</v>
      </c>
      <c r="Q32" s="163">
        <v>31.450936857830847</v>
      </c>
      <c r="R32" s="163">
        <v>31.479196683309386</v>
      </c>
      <c r="S32" s="163">
        <v>31.501202788900745</v>
      </c>
      <c r="T32" s="163">
        <v>31.511148961612822</v>
      </c>
      <c r="U32" s="163">
        <v>31.582093288291453</v>
      </c>
      <c r="V32" s="163">
        <v>31.639701966826667</v>
      </c>
    </row>
    <row r="33" spans="1:22" ht="32.25" customHeight="1">
      <c r="A33" s="168" t="s">
        <v>166</v>
      </c>
      <c r="B33" s="161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</row>
    <row r="34" spans="1:22" ht="32.25" customHeight="1">
      <c r="A34" s="162" t="s">
        <v>158</v>
      </c>
      <c r="B34" s="171" t="s">
        <v>159</v>
      </c>
      <c r="C34" s="100">
        <v>9211.4410000000025</v>
      </c>
      <c r="D34" s="100">
        <v>9823.3096163287428</v>
      </c>
      <c r="E34" s="100">
        <v>10498.751186103344</v>
      </c>
      <c r="F34" s="100">
        <v>11133.986765271371</v>
      </c>
      <c r="G34" s="100">
        <v>11914.703035618035</v>
      </c>
      <c r="H34" s="100">
        <v>12756.95560979621</v>
      </c>
      <c r="I34" s="100">
        <v>13658.590330113868</v>
      </c>
      <c r="J34" s="100">
        <v>14642.902614964232</v>
      </c>
      <c r="K34" s="100">
        <v>15698.210721155379</v>
      </c>
      <c r="L34" s="100">
        <v>16837.497490720023</v>
      </c>
      <c r="M34" s="100">
        <v>18079.916516158035</v>
      </c>
      <c r="N34" s="100">
        <v>19417.14392467283</v>
      </c>
      <c r="O34" s="100">
        <v>20857.558034906258</v>
      </c>
      <c r="P34" s="100">
        <v>22412.222487997191</v>
      </c>
      <c r="Q34" s="100">
        <v>24116.91492254096</v>
      </c>
      <c r="R34" s="100">
        <v>25963.836385969957</v>
      </c>
      <c r="S34" s="100">
        <v>27964.507213081521</v>
      </c>
      <c r="T34" s="100">
        <v>30128.846448922675</v>
      </c>
      <c r="U34" s="100">
        <v>32464.267207326669</v>
      </c>
      <c r="V34" s="100">
        <v>34977.213478913989</v>
      </c>
    </row>
    <row r="35" spans="1:22" ht="32.25" customHeight="1">
      <c r="A35" s="162" t="s">
        <v>144</v>
      </c>
      <c r="B35" s="169" t="s">
        <v>157</v>
      </c>
      <c r="C35" s="163">
        <v>101.40000000000002</v>
      </c>
      <c r="D35" s="163">
        <v>102.5</v>
      </c>
      <c r="E35" s="163">
        <v>101.6</v>
      </c>
      <c r="F35" s="163">
        <v>101.9</v>
      </c>
      <c r="G35" s="163">
        <v>102.5</v>
      </c>
      <c r="H35" s="163">
        <v>102.7</v>
      </c>
      <c r="I35" s="163">
        <v>102.8</v>
      </c>
      <c r="J35" s="163">
        <v>103</v>
      </c>
      <c r="K35" s="163">
        <v>103</v>
      </c>
      <c r="L35" s="163">
        <v>103</v>
      </c>
      <c r="M35" s="163">
        <v>103.1</v>
      </c>
      <c r="N35" s="163">
        <v>103.1</v>
      </c>
      <c r="O35" s="163">
        <v>103.1</v>
      </c>
      <c r="P35" s="163">
        <v>103.1</v>
      </c>
      <c r="Q35" s="163">
        <v>103.2</v>
      </c>
      <c r="R35" s="163">
        <v>103.2</v>
      </c>
      <c r="S35" s="163">
        <v>103.2</v>
      </c>
      <c r="T35" s="163">
        <v>103.2</v>
      </c>
      <c r="U35" s="163">
        <v>103.2</v>
      </c>
      <c r="V35" s="163">
        <v>103.2</v>
      </c>
    </row>
    <row r="36" spans="1:22" ht="32.25" customHeight="1">
      <c r="A36" s="167" t="s">
        <v>163</v>
      </c>
      <c r="B36" s="169" t="s">
        <v>157</v>
      </c>
      <c r="C36" s="163">
        <v>105.18724356632578</v>
      </c>
      <c r="D36" s="163">
        <v>104.04144909420043</v>
      </c>
      <c r="E36" s="163">
        <v>105.19254365720738</v>
      </c>
      <c r="F36" s="163">
        <v>104.07319164148232</v>
      </c>
      <c r="G36" s="163">
        <v>104.40196101913423</v>
      </c>
      <c r="H36" s="163">
        <v>104.25415638152251</v>
      </c>
      <c r="I36" s="163">
        <v>104.15154583417581</v>
      </c>
      <c r="J36" s="163">
        <v>104.08402303747842</v>
      </c>
      <c r="K36" s="163">
        <v>104.08442699809865</v>
      </c>
      <c r="L36" s="163">
        <v>104.13342789708386</v>
      </c>
      <c r="M36" s="163">
        <v>104.15022475836919</v>
      </c>
      <c r="N36" s="163">
        <v>104.16702565142953</v>
      </c>
      <c r="O36" s="163">
        <v>104.1884184578315</v>
      </c>
      <c r="P36" s="163">
        <v>104.22281502747298</v>
      </c>
      <c r="Q36" s="163">
        <v>104.26946109261854</v>
      </c>
      <c r="R36" s="163">
        <v>104.31996077757303</v>
      </c>
      <c r="S36" s="163">
        <v>104.36589688645894</v>
      </c>
      <c r="T36" s="163">
        <v>104.39883109543908</v>
      </c>
      <c r="U36" s="163">
        <v>104.41031426889654</v>
      </c>
      <c r="V36" s="163">
        <v>104.39985755239492</v>
      </c>
    </row>
    <row r="37" spans="1:22" ht="32.25" customHeight="1">
      <c r="A37" s="162" t="s">
        <v>176</v>
      </c>
      <c r="B37" s="169" t="s">
        <v>199</v>
      </c>
      <c r="C37" s="159">
        <v>10.008391638917601</v>
      </c>
      <c r="D37" s="159">
        <v>9.7102601519697096</v>
      </c>
      <c r="E37" s="159">
        <v>9.9213662130179845</v>
      </c>
      <c r="F37" s="159">
        <v>10.054871560878803</v>
      </c>
      <c r="G37" s="159">
        <v>10.062322994492558</v>
      </c>
      <c r="H37" s="159">
        <v>10.045032971163721</v>
      </c>
      <c r="I37" s="159">
        <v>9.9883296414312035</v>
      </c>
      <c r="J37" s="159">
        <v>9.9494809043347878</v>
      </c>
      <c r="K37" s="159">
        <v>9.9867770580606479</v>
      </c>
      <c r="L37" s="159">
        <v>10.01926251431755</v>
      </c>
      <c r="M37" s="159">
        <v>10.076389483568535</v>
      </c>
      <c r="N37" s="159">
        <v>10.138936067310741</v>
      </c>
      <c r="O37" s="159">
        <v>10.243880643995418</v>
      </c>
      <c r="P37" s="159">
        <v>10.323643499525096</v>
      </c>
      <c r="Q37" s="159">
        <v>10.389630045029415</v>
      </c>
      <c r="R37" s="159">
        <v>10.471521840747771</v>
      </c>
      <c r="S37" s="159">
        <v>10.547502021934607</v>
      </c>
      <c r="T37" s="159">
        <v>10.623261621927126</v>
      </c>
      <c r="U37" s="159">
        <v>10.710131007334297</v>
      </c>
      <c r="V37" s="159">
        <v>10.792345195552393</v>
      </c>
    </row>
    <row r="38" spans="1:22" ht="39.75" customHeight="1">
      <c r="A38" s="165" t="s">
        <v>201</v>
      </c>
      <c r="B38" s="172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</row>
    <row r="39" spans="1:22" ht="32.25" customHeight="1">
      <c r="A39" s="167" t="s">
        <v>158</v>
      </c>
      <c r="B39" s="157" t="s">
        <v>159</v>
      </c>
      <c r="C39" s="173">
        <v>20820.606106900002</v>
      </c>
      <c r="D39" s="173">
        <v>22810.566709769169</v>
      </c>
      <c r="E39" s="173">
        <v>24208.18060287934</v>
      </c>
      <c r="F39" s="173">
        <v>25575.561608087082</v>
      </c>
      <c r="G39" s="173">
        <v>27307.95643402831</v>
      </c>
      <c r="H39" s="173">
        <v>29212.816411084623</v>
      </c>
      <c r="I39" s="173">
        <v>31313.999808993474</v>
      </c>
      <c r="J39" s="173">
        <v>33544.080156361488</v>
      </c>
      <c r="K39" s="173">
        <v>35888.765516560867</v>
      </c>
      <c r="L39" s="173">
        <v>38436.552078700937</v>
      </c>
      <c r="M39" s="173">
        <v>41156.922765823125</v>
      </c>
      <c r="N39" s="173">
        <v>44085.513277182399</v>
      </c>
      <c r="O39" s="173">
        <v>47040.71184655551</v>
      </c>
      <c r="P39" s="173">
        <v>50267.428370735259</v>
      </c>
      <c r="Q39" s="173">
        <v>53676.038536520391</v>
      </c>
      <c r="R39" s="173">
        <v>57227.560520765321</v>
      </c>
      <c r="S39" s="173">
        <v>61086.084293605571</v>
      </c>
      <c r="T39" s="173">
        <v>65230.578437916847</v>
      </c>
      <c r="U39" s="173">
        <v>69625.065107111848</v>
      </c>
      <c r="V39" s="173">
        <v>74441.714256583698</v>
      </c>
    </row>
    <row r="40" spans="1:22" ht="32.25" customHeight="1">
      <c r="A40" s="162" t="s">
        <v>167</v>
      </c>
      <c r="B40" s="151" t="s">
        <v>157</v>
      </c>
      <c r="C40" s="174">
        <v>106.34112188531908</v>
      </c>
      <c r="D40" s="174">
        <v>109.5576497276402</v>
      </c>
      <c r="E40" s="174">
        <v>106.12704590329889</v>
      </c>
      <c r="F40" s="174">
        <v>105.64842533042365</v>
      </c>
      <c r="G40" s="174">
        <v>106.77363356663668</v>
      </c>
      <c r="H40" s="174">
        <v>106.97547610952928</v>
      </c>
      <c r="I40" s="174">
        <v>107.19267655792193</v>
      </c>
      <c r="J40" s="174">
        <v>107.12167197091036</v>
      </c>
      <c r="K40" s="174">
        <v>106.98986331598901</v>
      </c>
      <c r="L40" s="174">
        <v>107.09912008805205</v>
      </c>
      <c r="M40" s="174">
        <v>107.07756169583598</v>
      </c>
      <c r="N40" s="174">
        <v>107.11566928368899</v>
      </c>
      <c r="O40" s="174">
        <v>106.70333256821272</v>
      </c>
      <c r="P40" s="174">
        <v>106.85941261838285</v>
      </c>
      <c r="Q40" s="174">
        <v>106.78095195291422</v>
      </c>
      <c r="R40" s="174">
        <v>106.6165873657545</v>
      </c>
      <c r="S40" s="174">
        <v>106.7424222485251</v>
      </c>
      <c r="T40" s="174">
        <v>106.78467803631197</v>
      </c>
      <c r="U40" s="174">
        <v>106.73685068326881</v>
      </c>
      <c r="V40" s="174">
        <v>106.91798153734129</v>
      </c>
    </row>
    <row r="41" spans="1:22" ht="32.25" customHeight="1">
      <c r="A41" s="162" t="s">
        <v>176</v>
      </c>
      <c r="B41" s="151" t="s">
        <v>19</v>
      </c>
      <c r="C41" s="174">
        <v>22.62195242606392</v>
      </c>
      <c r="D41" s="174">
        <v>22.548056166074311</v>
      </c>
      <c r="E41" s="174">
        <v>22.876837526157967</v>
      </c>
      <c r="F41" s="174">
        <v>23.096757027660324</v>
      </c>
      <c r="G41" s="174">
        <v>23.062385788154955</v>
      </c>
      <c r="H41" s="174">
        <v>23.002643656183842</v>
      </c>
      <c r="I41" s="174">
        <v>22.899475342953128</v>
      </c>
      <c r="J41" s="174">
        <v>22.792351608493526</v>
      </c>
      <c r="K41" s="174">
        <v>22.831461907942153</v>
      </c>
      <c r="L41" s="174">
        <v>22.871920582853452</v>
      </c>
      <c r="M41" s="174">
        <v>22.937782005959654</v>
      </c>
      <c r="N41" s="174">
        <v>23.019873692338745</v>
      </c>
      <c r="O41" s="174">
        <v>23.103348760111057</v>
      </c>
      <c r="P41" s="174">
        <v>23.154464507716852</v>
      </c>
      <c r="Q41" s="174">
        <v>23.123777832626381</v>
      </c>
      <c r="R41" s="174">
        <v>23.080551000919495</v>
      </c>
      <c r="S41" s="174">
        <v>23.040119845111121</v>
      </c>
      <c r="T41" s="174">
        <v>22.999934686195314</v>
      </c>
      <c r="U41" s="174">
        <v>22.969671975933487</v>
      </c>
      <c r="V41" s="174">
        <v>22.969259048896369</v>
      </c>
    </row>
    <row r="42" spans="1:22" ht="40.5" customHeight="1">
      <c r="A42" s="165" t="s">
        <v>202</v>
      </c>
      <c r="B42" s="175" t="s">
        <v>168</v>
      </c>
      <c r="C42" s="176">
        <v>39167.026452737409</v>
      </c>
      <c r="D42" s="176">
        <v>43007.503637960137</v>
      </c>
      <c r="E42" s="176">
        <v>45639.49589756551</v>
      </c>
      <c r="F42" s="176">
        <v>48099.133088546892</v>
      </c>
      <c r="G42" s="176">
        <v>51256.213042344985</v>
      </c>
      <c r="H42" s="176">
        <v>54801.311009958561</v>
      </c>
      <c r="I42" s="176">
        <v>58542.632526720939</v>
      </c>
      <c r="J42" s="176">
        <v>62616.848042577447</v>
      </c>
      <c r="K42" s="176">
        <v>66919.723936555951</v>
      </c>
      <c r="L42" s="176">
        <v>71472.172709057762</v>
      </c>
      <c r="M42" s="176">
        <v>76314.442238912132</v>
      </c>
      <c r="N42" s="176">
        <v>81440.810131016115</v>
      </c>
      <c r="O42" s="176">
        <v>86866.70428875192</v>
      </c>
      <c r="P42" s="176">
        <v>92674.51140711765</v>
      </c>
      <c r="Q42" s="176">
        <v>98851.447807260425</v>
      </c>
      <c r="R42" s="176">
        <v>105416.95620007858</v>
      </c>
      <c r="S42" s="176">
        <v>112414.47682986029</v>
      </c>
      <c r="T42" s="176">
        <v>119879.79565278823</v>
      </c>
      <c r="U42" s="176">
        <v>127855.22382344092</v>
      </c>
      <c r="V42" s="176">
        <v>136395.33605816597</v>
      </c>
    </row>
    <row r="43" spans="1:22" ht="28.5" customHeight="1">
      <c r="A43" s="167"/>
      <c r="B43" s="177" t="s">
        <v>157</v>
      </c>
      <c r="C43" s="178">
        <v>106.69543501594563</v>
      </c>
      <c r="D43" s="178">
        <v>109.80538359187673</v>
      </c>
      <c r="E43" s="178">
        <v>106.11984429917544</v>
      </c>
      <c r="F43" s="178">
        <v>105.38927335328563</v>
      </c>
      <c r="G43" s="178">
        <v>106.56369408568371</v>
      </c>
      <c r="H43" s="178">
        <v>106.91642584809146</v>
      </c>
      <c r="I43" s="178">
        <v>106.82706571761121</v>
      </c>
      <c r="J43" s="178">
        <v>106.95939922755761</v>
      </c>
      <c r="K43" s="178">
        <v>106.8717549596759</v>
      </c>
      <c r="L43" s="178">
        <v>106.80285049713865</v>
      </c>
      <c r="M43" s="178">
        <v>106.77504173486628</v>
      </c>
      <c r="N43" s="178">
        <v>106.71742823731219</v>
      </c>
      <c r="O43" s="178">
        <v>106.66237743584207</v>
      </c>
      <c r="P43" s="178">
        <v>106.68588404028787</v>
      </c>
      <c r="Q43" s="178">
        <v>106.66519446000378</v>
      </c>
      <c r="R43" s="178">
        <v>106.64179285023675</v>
      </c>
      <c r="S43" s="178">
        <v>106.63794600225469</v>
      </c>
      <c r="T43" s="178">
        <v>106.64088739587049</v>
      </c>
      <c r="U43" s="178">
        <v>106.65285432563813</v>
      </c>
      <c r="V43" s="178">
        <v>106.67951764451826</v>
      </c>
    </row>
    <row r="44" spans="1:22" ht="40.799999999999997">
      <c r="A44" s="165" t="s">
        <v>203</v>
      </c>
      <c r="B44" s="161" t="s">
        <v>157</v>
      </c>
      <c r="C44" s="179">
        <v>102.90509621612425</v>
      </c>
      <c r="D44" s="179">
        <v>106.88735869938355</v>
      </c>
      <c r="E44" s="179">
        <v>101.40550248848574</v>
      </c>
      <c r="F44" s="179">
        <v>101.9031660429561</v>
      </c>
      <c r="G44" s="179">
        <v>102.45425395937325</v>
      </c>
      <c r="H44" s="179">
        <v>102.80919837308664</v>
      </c>
      <c r="I44" s="179">
        <v>102.73808974573112</v>
      </c>
      <c r="J44" s="179">
        <v>102.85645522849303</v>
      </c>
      <c r="K44" s="179">
        <v>102.76920816954755</v>
      </c>
      <c r="L44" s="179">
        <v>102.70788704082112</v>
      </c>
      <c r="M44" s="179">
        <v>102.69299517659658</v>
      </c>
      <c r="N44" s="179">
        <v>102.64943127585025</v>
      </c>
      <c r="O44" s="179">
        <v>102.60437442724455</v>
      </c>
      <c r="P44" s="179">
        <v>102.63093576809061</v>
      </c>
      <c r="Q44" s="179">
        <v>102.60708427685418</v>
      </c>
      <c r="R44" s="179">
        <v>102.57569240336728</v>
      </c>
      <c r="S44" s="179">
        <v>102.56607290781446</v>
      </c>
      <c r="T44" s="179">
        <v>102.55706506498288</v>
      </c>
      <c r="U44" s="179">
        <v>102.55772439071681</v>
      </c>
      <c r="V44" s="179">
        <v>102.57547297095053</v>
      </c>
    </row>
    <row r="45" spans="1:22" ht="32.25" customHeight="1">
      <c r="A45" s="167"/>
      <c r="B45" s="151"/>
      <c r="C45" s="180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</row>
    <row r="46" spans="1:22" ht="45.75" customHeight="1">
      <c r="A46" s="165" t="s">
        <v>204</v>
      </c>
      <c r="B46" s="172" t="s">
        <v>157</v>
      </c>
      <c r="C46" s="179">
        <v>99.306992145287396</v>
      </c>
      <c r="D46" s="179">
        <v>103.39161383075597</v>
      </c>
      <c r="E46" s="179">
        <v>100.95751991017478</v>
      </c>
      <c r="F46" s="179">
        <v>101.73851217817698</v>
      </c>
      <c r="G46" s="179">
        <v>102.18338005346936</v>
      </c>
      <c r="H46" s="179">
        <v>102.27969729642182</v>
      </c>
      <c r="I46" s="179">
        <v>102.43183189165555</v>
      </c>
      <c r="J46" s="179">
        <v>102.45237294859682</v>
      </c>
      <c r="K46" s="179">
        <v>102.39169045346704</v>
      </c>
      <c r="L46" s="179">
        <v>102.42185448853908</v>
      </c>
      <c r="M46" s="179">
        <v>102.45071686100775</v>
      </c>
      <c r="N46" s="179">
        <v>102.52333747311908</v>
      </c>
      <c r="O46" s="179">
        <v>102.56494916306285</v>
      </c>
      <c r="P46" s="179">
        <v>102.61542658536642</v>
      </c>
      <c r="Q46" s="179">
        <v>102.62719361720802</v>
      </c>
      <c r="R46" s="179">
        <v>102.56984558907278</v>
      </c>
      <c r="S46" s="179">
        <v>102.64337101386344</v>
      </c>
      <c r="T46" s="179">
        <v>102.64377681888193</v>
      </c>
      <c r="U46" s="179">
        <v>102.71532890689792</v>
      </c>
      <c r="V46" s="179">
        <v>102.78318049145945</v>
      </c>
    </row>
    <row r="47" spans="1:22" ht="45.75" customHeight="1">
      <c r="A47" s="168" t="s">
        <v>205</v>
      </c>
      <c r="B47" s="175" t="s">
        <v>168</v>
      </c>
      <c r="C47" s="176">
        <v>10088.25</v>
      </c>
      <c r="D47" s="176">
        <v>10342.857034999999</v>
      </c>
      <c r="E47" s="176">
        <v>10720.745548801604</v>
      </c>
      <c r="F47" s="176">
        <v>11040.125318776201</v>
      </c>
      <c r="G47" s="176">
        <v>11444.987830728431</v>
      </c>
      <c r="H47" s="176">
        <v>11902.787343957569</v>
      </c>
      <c r="I47" s="176">
        <v>12378.898837715871</v>
      </c>
      <c r="J47" s="176">
        <v>12874.054791224506</v>
      </c>
      <c r="K47" s="176">
        <v>13389.016982873485</v>
      </c>
      <c r="L47" s="176">
        <v>13924.577662188425</v>
      </c>
      <c r="M47" s="176">
        <v>14481.560768675961</v>
      </c>
      <c r="N47" s="176">
        <v>15060.823199423001</v>
      </c>
      <c r="O47" s="176">
        <v>15663.256127399922</v>
      </c>
      <c r="P47" s="176">
        <v>16289.786372495917</v>
      </c>
      <c r="Q47" s="176">
        <v>16941.377827395754</v>
      </c>
      <c r="R47" s="176">
        <v>17619.032940491583</v>
      </c>
      <c r="S47" s="176">
        <v>18323.794258111244</v>
      </c>
      <c r="T47" s="176">
        <v>19056.746028435693</v>
      </c>
      <c r="U47" s="176">
        <v>19819.015869573122</v>
      </c>
      <c r="V47" s="176">
        <v>20611.776504356047</v>
      </c>
    </row>
    <row r="48" spans="1:22" ht="32.25" customHeight="1">
      <c r="A48" s="156"/>
      <c r="B48" s="157"/>
      <c r="C48" s="157"/>
      <c r="D48" s="157"/>
      <c r="E48" s="157"/>
      <c r="F48" s="157"/>
      <c r="G48" s="157"/>
      <c r="H48" s="157"/>
      <c r="I48" s="157"/>
      <c r="J48" s="157"/>
      <c r="K48" s="157"/>
      <c r="L48" s="157"/>
      <c r="M48" s="157"/>
      <c r="N48" s="157"/>
      <c r="O48" s="157"/>
      <c r="P48" s="157"/>
      <c r="Q48" s="157"/>
      <c r="R48" s="157"/>
      <c r="S48" s="157"/>
      <c r="T48" s="157"/>
      <c r="U48" s="157"/>
      <c r="V48" s="157"/>
    </row>
    <row r="49" spans="1:22" ht="32.25" customHeight="1">
      <c r="A49" s="156" t="s">
        <v>206</v>
      </c>
      <c r="B49" s="157" t="s">
        <v>168</v>
      </c>
      <c r="C49" s="181">
        <v>10899.5</v>
      </c>
      <c r="D49" s="181">
        <v>11176.601666666666</v>
      </c>
      <c r="E49" s="181">
        <v>11616.613219049133</v>
      </c>
      <c r="F49" s="181">
        <v>11935.09814489854</v>
      </c>
      <c r="G49" s="181">
        <v>12399.293079162253</v>
      </c>
      <c r="H49" s="181">
        <v>12895.264802328744</v>
      </c>
      <c r="I49" s="181">
        <v>13411.075394421894</v>
      </c>
      <c r="J49" s="181">
        <v>13947.518410198769</v>
      </c>
      <c r="K49" s="181">
        <v>14505.419146606719</v>
      </c>
      <c r="L49" s="181">
        <v>15085.635912470987</v>
      </c>
      <c r="M49" s="181">
        <v>15689.061348969826</v>
      </c>
      <c r="N49" s="181">
        <v>16316.623802928621</v>
      </c>
      <c r="O49" s="181">
        <v>16969.288755045767</v>
      </c>
      <c r="P49" s="181">
        <v>17648.0603052476</v>
      </c>
      <c r="Q49" s="181">
        <v>18353.982717457504</v>
      </c>
      <c r="R49" s="181">
        <v>19088.142026155805</v>
      </c>
      <c r="S49" s="181">
        <v>19851.667707202036</v>
      </c>
      <c r="T49" s="181">
        <v>20645.734415490118</v>
      </c>
      <c r="U49" s="181">
        <v>21471.563792109722</v>
      </c>
      <c r="V49" s="181">
        <v>22330.426343794112</v>
      </c>
    </row>
    <row r="50" spans="1:22" ht="32.25" customHeight="1">
      <c r="A50" s="156" t="s">
        <v>207</v>
      </c>
      <c r="B50" s="157" t="s">
        <v>168</v>
      </c>
      <c r="C50" s="181">
        <v>8314.4166666666679</v>
      </c>
      <c r="D50" s="181">
        <v>8511.9700000000012</v>
      </c>
      <c r="E50" s="181">
        <v>8846.2040578005017</v>
      </c>
      <c r="F50" s="181">
        <v>9086.331174457242</v>
      </c>
      <c r="G50" s="181">
        <v>9436.8162423178237</v>
      </c>
      <c r="H50" s="181">
        <v>9814.2888920105361</v>
      </c>
      <c r="I50" s="181">
        <v>10206.860447690959</v>
      </c>
      <c r="J50" s="181">
        <v>10615.134865598597</v>
      </c>
      <c r="K50" s="181">
        <v>11039.740260222541</v>
      </c>
      <c r="L50" s="181">
        <v>11481.329870631444</v>
      </c>
      <c r="M50" s="181">
        <v>11940.583065456702</v>
      </c>
      <c r="N50" s="181">
        <v>12418.20638807497</v>
      </c>
      <c r="O50" s="181">
        <v>12914.934643597968</v>
      </c>
      <c r="P50" s="181">
        <v>13431.532029341888</v>
      </c>
      <c r="Q50" s="181">
        <v>13968.793310515564</v>
      </c>
      <c r="R50" s="181">
        <v>14527.545042936188</v>
      </c>
      <c r="S50" s="181">
        <v>15108.646844653636</v>
      </c>
      <c r="T50" s="181">
        <v>15712.992718439782</v>
      </c>
      <c r="U50" s="181">
        <v>16341.512427177373</v>
      </c>
      <c r="V50" s="181">
        <v>16995.172924264465</v>
      </c>
    </row>
    <row r="51" spans="1:22" ht="32.25" customHeight="1">
      <c r="A51" s="156" t="s">
        <v>208</v>
      </c>
      <c r="B51" s="157" t="s">
        <v>168</v>
      </c>
      <c r="C51" s="181">
        <v>9925</v>
      </c>
      <c r="D51" s="181">
        <v>10252.996666666666</v>
      </c>
      <c r="E51" s="181">
        <v>10656.042644267667</v>
      </c>
      <c r="F51" s="181">
        <v>10946.705323183363</v>
      </c>
      <c r="G51" s="181">
        <v>11370.573315156829</v>
      </c>
      <c r="H51" s="181">
        <v>11825.396247763103</v>
      </c>
      <c r="I51" s="181">
        <v>12298.412097673629</v>
      </c>
      <c r="J51" s="181">
        <v>12790.348581580572</v>
      </c>
      <c r="K51" s="181">
        <v>13301.962524843795</v>
      </c>
      <c r="L51" s="181">
        <v>13834.041025837547</v>
      </c>
      <c r="M51" s="181">
        <v>14387.40266687105</v>
      </c>
      <c r="N51" s="181">
        <v>14962.898773545894</v>
      </c>
      <c r="O51" s="181">
        <v>15561.414724487731</v>
      </c>
      <c r="P51" s="181">
        <v>16183.87131346724</v>
      </c>
      <c r="Q51" s="181">
        <v>16831.226166005927</v>
      </c>
      <c r="R51" s="181">
        <v>17504.475212646161</v>
      </c>
      <c r="S51" s="181">
        <v>18204.654221152006</v>
      </c>
      <c r="T51" s="181">
        <v>18932.840389998088</v>
      </c>
      <c r="U51" s="181">
        <v>19690.154005598011</v>
      </c>
      <c r="V51" s="181">
        <v>20477.760165821932</v>
      </c>
    </row>
    <row r="52" spans="1:22" ht="32.25" customHeight="1">
      <c r="A52" s="156"/>
      <c r="B52" s="157"/>
      <c r="C52" s="181"/>
      <c r="D52" s="181"/>
      <c r="E52" s="181"/>
      <c r="F52" s="181"/>
      <c r="G52" s="181"/>
      <c r="H52" s="181"/>
      <c r="I52" s="181"/>
      <c r="J52" s="181"/>
      <c r="K52" s="181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</row>
    <row r="53" spans="1:22" ht="32.25" customHeight="1">
      <c r="A53" s="160" t="s">
        <v>170</v>
      </c>
      <c r="B53" s="161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</row>
    <row r="54" spans="1:22" ht="32.25" customHeight="1">
      <c r="A54" s="167" t="s">
        <v>169</v>
      </c>
      <c r="B54" s="182" t="s">
        <v>171</v>
      </c>
      <c r="C54" s="159">
        <v>353.54736093661512</v>
      </c>
      <c r="D54" s="159">
        <v>439.38385754874474</v>
      </c>
      <c r="E54" s="159">
        <v>436.96009588527119</v>
      </c>
      <c r="F54" s="159">
        <v>435.14747051710646</v>
      </c>
      <c r="G54" s="159">
        <v>444.54127172935097</v>
      </c>
      <c r="H54" s="159">
        <v>460.8506574581354</v>
      </c>
      <c r="I54" s="159">
        <v>482.88133492978443</v>
      </c>
      <c r="J54" s="159">
        <v>505.49517207738188</v>
      </c>
      <c r="K54" s="159">
        <v>539.44548990850865</v>
      </c>
      <c r="L54" s="159">
        <v>565.36281438134449</v>
      </c>
      <c r="M54" s="159">
        <v>592.99676645509351</v>
      </c>
      <c r="N54" s="159">
        <v>623.30974557525758</v>
      </c>
      <c r="O54" s="159">
        <v>654.22933247748222</v>
      </c>
      <c r="P54" s="159">
        <v>687.61801027788317</v>
      </c>
      <c r="Q54" s="159">
        <v>725.72795944265602</v>
      </c>
      <c r="R54" s="159">
        <v>766.35957271339157</v>
      </c>
      <c r="S54" s="159">
        <v>809.35628003802333</v>
      </c>
      <c r="T54" s="159">
        <v>854.67296371872965</v>
      </c>
      <c r="U54" s="159">
        <v>901.60468179633028</v>
      </c>
      <c r="V54" s="159">
        <v>951.76405743086866</v>
      </c>
    </row>
    <row r="55" spans="1:22" ht="32.25" customHeight="1">
      <c r="A55" s="167" t="s">
        <v>172</v>
      </c>
      <c r="B55" s="169" t="s">
        <v>157</v>
      </c>
      <c r="C55" s="159">
        <v>125.50046534969121</v>
      </c>
      <c r="D55" s="159">
        <v>124.27864158983741</v>
      </c>
      <c r="E55" s="159">
        <v>99.448372619559734</v>
      </c>
      <c r="F55" s="159">
        <v>99.58517370688223</v>
      </c>
      <c r="G55" s="159">
        <v>102.15876268362112</v>
      </c>
      <c r="H55" s="159">
        <v>103.66881249638257</v>
      </c>
      <c r="I55" s="159">
        <v>104.78043746170643</v>
      </c>
      <c r="J55" s="159">
        <v>104.68310442168689</v>
      </c>
      <c r="K55" s="159">
        <v>106.71625675977268</v>
      </c>
      <c r="L55" s="159">
        <v>104.80443806791888</v>
      </c>
      <c r="M55" s="159">
        <v>104.88782625436515</v>
      </c>
      <c r="N55" s="159">
        <v>105.11182873751126</v>
      </c>
      <c r="O55" s="159">
        <v>104.96054924886322</v>
      </c>
      <c r="P55" s="159">
        <v>105.10351281162559</v>
      </c>
      <c r="Q55" s="159">
        <v>105.54231398758327</v>
      </c>
      <c r="R55" s="159">
        <v>105.59873885828235</v>
      </c>
      <c r="S55" s="159">
        <v>105.61051350508959</v>
      </c>
      <c r="T55" s="159">
        <v>105.59910200222049</v>
      </c>
      <c r="U55" s="159">
        <v>105.4911902060641</v>
      </c>
      <c r="V55" s="159">
        <v>105.5633446284465</v>
      </c>
    </row>
    <row r="56" spans="1:22" ht="32.25" customHeight="1">
      <c r="A56" s="167" t="s">
        <v>173</v>
      </c>
      <c r="B56" s="169" t="s">
        <v>157</v>
      </c>
      <c r="C56" s="159">
        <v>103.8</v>
      </c>
      <c r="D56" s="159">
        <v>105.11887209358935</v>
      </c>
      <c r="E56" s="159">
        <v>103.69750124436496</v>
      </c>
      <c r="F56" s="159">
        <v>103.12712095610075</v>
      </c>
      <c r="G56" s="159">
        <v>103.21480309020173</v>
      </c>
      <c r="H56" s="159">
        <v>104.20168897021189</v>
      </c>
      <c r="I56" s="159">
        <v>104.52956392997186</v>
      </c>
      <c r="J56" s="159">
        <v>104.62837507631666</v>
      </c>
      <c r="K56" s="159">
        <v>106.59024967528288</v>
      </c>
      <c r="L56" s="159">
        <v>104.4181173374227</v>
      </c>
      <c r="M56" s="159">
        <v>104.57145488118127</v>
      </c>
      <c r="N56" s="159">
        <v>104.73651118603644</v>
      </c>
      <c r="O56" s="159">
        <v>104.77663319947359</v>
      </c>
      <c r="P56" s="159">
        <v>104.88145594872024</v>
      </c>
      <c r="Q56" s="159">
        <v>104.80675517959169</v>
      </c>
      <c r="R56" s="159">
        <v>104.72324214085803</v>
      </c>
      <c r="S56" s="159">
        <v>104.74010343199082</v>
      </c>
      <c r="T56" s="159">
        <v>104.73483479182758</v>
      </c>
      <c r="U56" s="159">
        <v>104.63790987377418</v>
      </c>
      <c r="V56" s="159">
        <v>104.71847132070155</v>
      </c>
    </row>
    <row r="57" spans="1:22" ht="32.25" customHeight="1">
      <c r="A57" s="167" t="s">
        <v>176</v>
      </c>
      <c r="B57" s="151" t="s">
        <v>19</v>
      </c>
      <c r="C57" s="183">
        <v>22.40852695696077</v>
      </c>
      <c r="D57" s="180">
        <v>26.809925120542726</v>
      </c>
      <c r="E57" s="180">
        <v>26.394787010658423</v>
      </c>
      <c r="F57" s="180">
        <v>25.085481682689259</v>
      </c>
      <c r="G57" s="180">
        <v>24.018617908703781</v>
      </c>
      <c r="H57" s="180">
        <v>23.484220724926015</v>
      </c>
      <c r="I57" s="180">
        <v>23.422104703368788</v>
      </c>
      <c r="J57" s="180">
        <v>23.341929929252569</v>
      </c>
      <c r="K57" s="180">
        <v>23.622544743701006</v>
      </c>
      <c r="L57" s="180">
        <v>23.427100096455508</v>
      </c>
      <c r="M57" s="180">
        <v>23.282073252088733</v>
      </c>
      <c r="N57" s="180">
        <v>23.152991873532645</v>
      </c>
      <c r="O57" s="180">
        <v>23.081423765820258</v>
      </c>
      <c r="P57" s="180">
        <v>22.996774339341599</v>
      </c>
      <c r="Q57" s="180">
        <v>22.835950811381327</v>
      </c>
      <c r="R57" s="180">
        <v>22.708922928825455</v>
      </c>
      <c r="S57" s="180">
        <v>22.559059832986144</v>
      </c>
      <c r="T57" s="180">
        <v>22.396930984547652</v>
      </c>
      <c r="U57" s="180">
        <v>22.230553060706583</v>
      </c>
      <c r="V57" s="180">
        <v>22.071053707471965</v>
      </c>
    </row>
    <row r="58" spans="1:22" ht="32.25" customHeight="1">
      <c r="A58" s="160" t="s">
        <v>209</v>
      </c>
      <c r="B58" s="161"/>
      <c r="C58" s="179"/>
      <c r="D58" s="179"/>
      <c r="E58" s="179"/>
      <c r="F58" s="179"/>
      <c r="G58" s="179"/>
      <c r="H58" s="179"/>
      <c r="I58" s="179"/>
      <c r="J58" s="179"/>
      <c r="K58" s="179"/>
      <c r="L58" s="179"/>
      <c r="M58" s="179"/>
      <c r="N58" s="179"/>
      <c r="O58" s="179"/>
      <c r="P58" s="179"/>
      <c r="Q58" s="179"/>
      <c r="R58" s="179"/>
      <c r="S58" s="179"/>
      <c r="T58" s="179"/>
      <c r="U58" s="179"/>
      <c r="V58" s="179"/>
    </row>
    <row r="59" spans="1:22" ht="32.25" customHeight="1">
      <c r="A59" s="167" t="s">
        <v>169</v>
      </c>
      <c r="B59" s="151" t="s">
        <v>171</v>
      </c>
      <c r="C59" s="159">
        <v>193.48887148406999</v>
      </c>
      <c r="D59" s="159">
        <v>251.38730435795645</v>
      </c>
      <c r="E59" s="159">
        <v>235.17844925490238</v>
      </c>
      <c r="F59" s="159">
        <v>229.06728960029719</v>
      </c>
      <c r="G59" s="159">
        <v>224.01120809255062</v>
      </c>
      <c r="H59" s="159">
        <v>216.41556357973221</v>
      </c>
      <c r="I59" s="159">
        <v>212.32971961395791</v>
      </c>
      <c r="J59" s="159">
        <v>209.01011969201278</v>
      </c>
      <c r="K59" s="159">
        <v>214.65095818846871</v>
      </c>
      <c r="L59" s="159">
        <v>220.1899757989259</v>
      </c>
      <c r="M59" s="159">
        <v>219.94971267042868</v>
      </c>
      <c r="N59" s="159">
        <v>221.5021833931728</v>
      </c>
      <c r="O59" s="159">
        <v>223.344581641715</v>
      </c>
      <c r="P59" s="159">
        <v>224.24226064658566</v>
      </c>
      <c r="Q59" s="159">
        <v>228.30166873046218</v>
      </c>
      <c r="R59" s="159">
        <v>233.26579442844096</v>
      </c>
      <c r="S59" s="159">
        <v>238.3373089673191</v>
      </c>
      <c r="T59" s="159">
        <v>243.51852225045371</v>
      </c>
      <c r="U59" s="159">
        <v>248.81179362179918</v>
      </c>
      <c r="V59" s="159">
        <v>253.93165663026471</v>
      </c>
    </row>
    <row r="60" spans="1:22" ht="32.25" customHeight="1">
      <c r="A60" s="167" t="s">
        <v>173</v>
      </c>
      <c r="B60" s="151" t="s">
        <v>157</v>
      </c>
      <c r="C60" s="159">
        <v>99.670559077927791</v>
      </c>
      <c r="D60" s="159">
        <v>101.70381137244186</v>
      </c>
      <c r="E60" s="159">
        <v>101.03571205951837</v>
      </c>
      <c r="F60" s="159">
        <v>101.65516711545007</v>
      </c>
      <c r="G60" s="159">
        <v>100.07567108471711</v>
      </c>
      <c r="H60" s="159">
        <v>99.408096375194475</v>
      </c>
      <c r="I60" s="159">
        <v>100.42524492956434</v>
      </c>
      <c r="J60" s="159">
        <v>101.01632455649279</v>
      </c>
      <c r="K60" s="159">
        <v>104.21089460908514</v>
      </c>
      <c r="L60" s="159">
        <v>103.49500354139121</v>
      </c>
      <c r="M60" s="159">
        <v>100.79321505649305</v>
      </c>
      <c r="N60" s="159">
        <v>100.78859408585896</v>
      </c>
      <c r="O60" s="159">
        <v>100.78139585320957</v>
      </c>
      <c r="P60" s="159">
        <v>100.7766358842044</v>
      </c>
      <c r="Q60" s="159">
        <v>100.16604832288998</v>
      </c>
      <c r="R60" s="159">
        <v>100.16456194045122</v>
      </c>
      <c r="S60" s="159">
        <v>100.16432385336962</v>
      </c>
      <c r="T60" s="159">
        <v>100.16408631325416</v>
      </c>
      <c r="U60" s="159">
        <v>100.16384931510336</v>
      </c>
      <c r="V60" s="159">
        <v>100.07963933012611</v>
      </c>
    </row>
    <row r="61" spans="1:22" ht="32.25" customHeight="1">
      <c r="A61" s="167" t="s">
        <v>176</v>
      </c>
      <c r="B61" s="151" t="s">
        <v>19</v>
      </c>
      <c r="C61" s="180">
        <v>12.263705154060064</v>
      </c>
      <c r="D61" s="184">
        <v>15.338922198215268</v>
      </c>
      <c r="E61" s="180">
        <v>14.206068554163656</v>
      </c>
      <c r="F61" s="180">
        <v>13.20532391132361</v>
      </c>
      <c r="G61" s="180">
        <v>12.103352279330919</v>
      </c>
      <c r="H61" s="180">
        <v>11.028194885188769</v>
      </c>
      <c r="I61" s="180">
        <v>10.299029108586712</v>
      </c>
      <c r="J61" s="180">
        <v>9.651327723479854</v>
      </c>
      <c r="K61" s="180">
        <v>9.3996556815135914</v>
      </c>
      <c r="L61" s="180">
        <v>9.1240747924360974</v>
      </c>
      <c r="M61" s="180">
        <v>8.6356041244224642</v>
      </c>
      <c r="N61" s="180">
        <v>8.2277523951415041</v>
      </c>
      <c r="O61" s="180">
        <v>7.8796695268164187</v>
      </c>
      <c r="P61" s="180">
        <v>7.4995834727326933</v>
      </c>
      <c r="Q61" s="180">
        <v>7.1838016014829549</v>
      </c>
      <c r="R61" s="180">
        <v>6.912179525403797</v>
      </c>
      <c r="S61" s="180">
        <v>6.6431381902344198</v>
      </c>
      <c r="T61" s="180">
        <v>6.3814672603793285</v>
      </c>
      <c r="U61" s="180">
        <v>6.134865858525421</v>
      </c>
      <c r="V61" s="180">
        <v>5.8885804604162484</v>
      </c>
    </row>
    <row r="62" spans="1:22" ht="32.25" customHeight="1">
      <c r="A62" s="165" t="s">
        <v>210</v>
      </c>
      <c r="B62" s="185"/>
      <c r="C62" s="185"/>
      <c r="D62" s="185"/>
      <c r="E62" s="185"/>
      <c r="F62" s="185"/>
      <c r="G62" s="185"/>
      <c r="H62" s="185"/>
      <c r="I62" s="185"/>
      <c r="J62" s="179"/>
      <c r="K62" s="179"/>
      <c r="L62" s="179"/>
      <c r="M62" s="179"/>
      <c r="N62" s="179"/>
      <c r="O62" s="179"/>
      <c r="P62" s="179"/>
      <c r="Q62" s="179"/>
      <c r="R62" s="179"/>
      <c r="S62" s="179"/>
      <c r="T62" s="179"/>
      <c r="U62" s="179"/>
      <c r="V62" s="179"/>
    </row>
    <row r="63" spans="1:22" ht="32.25" customHeight="1">
      <c r="A63" s="167" t="s">
        <v>169</v>
      </c>
      <c r="B63" s="151" t="s">
        <v>171</v>
      </c>
      <c r="C63" s="180">
        <v>57.729803000000004</v>
      </c>
      <c r="D63" s="180">
        <v>64.004481719999987</v>
      </c>
      <c r="E63" s="180">
        <v>69.947937892519178</v>
      </c>
      <c r="F63" s="180">
        <v>76.007108064520764</v>
      </c>
      <c r="G63" s="180">
        <v>82.036371911738868</v>
      </c>
      <c r="H63" s="180">
        <v>88.028308516172288</v>
      </c>
      <c r="I63" s="180">
        <v>93.994867267398448</v>
      </c>
      <c r="J63" s="180">
        <v>99.981024384189979</v>
      </c>
      <c r="K63" s="180">
        <v>107.82198204683549</v>
      </c>
      <c r="L63" s="180">
        <v>115.72543745668749</v>
      </c>
      <c r="M63" s="180">
        <v>124.0906422455792</v>
      </c>
      <c r="N63" s="180">
        <v>133.09769303319732</v>
      </c>
      <c r="O63" s="180">
        <v>142.60828104674215</v>
      </c>
      <c r="P63" s="180">
        <v>152.58564209674353</v>
      </c>
      <c r="Q63" s="180">
        <v>163.58399984402229</v>
      </c>
      <c r="R63" s="180">
        <v>175.25089566452456</v>
      </c>
      <c r="S63" s="180">
        <v>187.61475214238229</v>
      </c>
      <c r="T63" s="180">
        <v>200.70422128643634</v>
      </c>
      <c r="U63" s="180">
        <v>214.68114156217808</v>
      </c>
      <c r="V63" s="180">
        <v>229.35723748162829</v>
      </c>
    </row>
    <row r="64" spans="1:22" ht="32.25" customHeight="1">
      <c r="A64" s="167" t="s">
        <v>173</v>
      </c>
      <c r="B64" s="151" t="s">
        <v>157</v>
      </c>
      <c r="C64" s="180">
        <v>112.4</v>
      </c>
      <c r="D64" s="180">
        <v>108</v>
      </c>
      <c r="E64" s="180">
        <v>106</v>
      </c>
      <c r="F64" s="180">
        <v>105.60000000000001</v>
      </c>
      <c r="G64" s="180">
        <v>105.3</v>
      </c>
      <c r="H64" s="180">
        <v>105.2</v>
      </c>
      <c r="I64" s="180">
        <v>105.2</v>
      </c>
      <c r="J64" s="180">
        <v>104.89999999999999</v>
      </c>
      <c r="K64" s="180">
        <v>104.60000000000001</v>
      </c>
      <c r="L64" s="180">
        <v>104.10000000000001</v>
      </c>
      <c r="M64" s="180">
        <v>104.00000000000003</v>
      </c>
      <c r="N64" s="180">
        <v>103.90000000000003</v>
      </c>
      <c r="O64" s="180">
        <v>103.90000000000003</v>
      </c>
      <c r="P64" s="180">
        <v>103.90000000000003</v>
      </c>
      <c r="Q64" s="180">
        <v>103.90000000000003</v>
      </c>
      <c r="R64" s="180">
        <v>103.90000000000003</v>
      </c>
      <c r="S64" s="180">
        <v>103.90000000000003</v>
      </c>
      <c r="T64" s="180">
        <v>103.90000000000003</v>
      </c>
      <c r="U64" s="180">
        <v>103.90000000000003</v>
      </c>
      <c r="V64" s="180">
        <v>103.80000000000005</v>
      </c>
    </row>
    <row r="65" spans="1:22" ht="32.25" customHeight="1">
      <c r="A65" s="167" t="s">
        <v>176</v>
      </c>
      <c r="B65" s="151" t="s">
        <v>19</v>
      </c>
      <c r="C65" s="180">
        <v>3.6590284348847453</v>
      </c>
      <c r="D65" s="180">
        <v>3.9053673292992546</v>
      </c>
      <c r="E65" s="180">
        <v>4.2252391920761658</v>
      </c>
      <c r="F65" s="180">
        <v>4.3816752854863799</v>
      </c>
      <c r="G65" s="180">
        <v>4.4324349545749469</v>
      </c>
      <c r="H65" s="180">
        <v>4.4857833959442051</v>
      </c>
      <c r="I65" s="180">
        <v>4.5592104383914238</v>
      </c>
      <c r="J65" s="180">
        <v>4.6167603457811097</v>
      </c>
      <c r="K65" s="180">
        <v>4.7215699137421296</v>
      </c>
      <c r="L65" s="180">
        <v>4.7953479394830527</v>
      </c>
      <c r="M65" s="180">
        <v>4.872012102074585</v>
      </c>
      <c r="N65" s="180">
        <v>4.9439461312120461</v>
      </c>
      <c r="O65" s="180">
        <v>5.0312665665572887</v>
      </c>
      <c r="P65" s="180">
        <v>5.1030914348859042</v>
      </c>
      <c r="Q65" s="180">
        <v>5.1473780572488392</v>
      </c>
      <c r="R65" s="180">
        <v>5.1930702304174092</v>
      </c>
      <c r="S65" s="180">
        <v>5.2293563706357222</v>
      </c>
      <c r="T65" s="180">
        <v>5.2595071837782355</v>
      </c>
      <c r="U65" s="180">
        <v>5.29331824134111</v>
      </c>
      <c r="V65" s="180">
        <v>5.318708840843267</v>
      </c>
    </row>
    <row r="66" spans="1:22" ht="32.25" customHeight="1">
      <c r="A66" s="160" t="s">
        <v>174</v>
      </c>
      <c r="B66" s="161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</row>
    <row r="67" spans="1:22" ht="32.25" customHeight="1">
      <c r="A67" s="167" t="s">
        <v>169</v>
      </c>
      <c r="B67" s="182" t="s">
        <v>171</v>
      </c>
      <c r="C67" s="159">
        <v>238.12542728136162</v>
      </c>
      <c r="D67" s="159">
        <v>257.65183092243075</v>
      </c>
      <c r="E67" s="159">
        <v>271.67138906318979</v>
      </c>
      <c r="F67" s="159">
        <v>289.32650165287487</v>
      </c>
      <c r="G67" s="159">
        <v>308.70494244504079</v>
      </c>
      <c r="H67" s="159">
        <v>327.14299199281822</v>
      </c>
      <c r="I67" s="159">
        <v>346.42613954032805</v>
      </c>
      <c r="J67" s="159">
        <v>365.40134592768948</v>
      </c>
      <c r="K67" s="159">
        <v>388.45341497851115</v>
      </c>
      <c r="L67" s="159">
        <v>413.00928068805615</v>
      </c>
      <c r="M67" s="159">
        <v>438.61355249638217</v>
      </c>
      <c r="N67" s="159">
        <v>466.21013983391401</v>
      </c>
      <c r="O67" s="159">
        <v>494.24061772051624</v>
      </c>
      <c r="P67" s="159">
        <v>523.66281294221903</v>
      </c>
      <c r="Q67" s="159">
        <v>555.64596798701814</v>
      </c>
      <c r="R67" s="159">
        <v>587.99997607324394</v>
      </c>
      <c r="S67" s="159">
        <v>622.61822416320751</v>
      </c>
      <c r="T67" s="159">
        <v>659.13984247587371</v>
      </c>
      <c r="U67" s="159">
        <v>698.19960964508903</v>
      </c>
      <c r="V67" s="159">
        <v>739.99875984883147</v>
      </c>
    </row>
    <row r="68" spans="1:22" ht="32.25" customHeight="1">
      <c r="A68" s="167" t="s">
        <v>172</v>
      </c>
      <c r="B68" s="169" t="s">
        <v>157</v>
      </c>
      <c r="C68" s="159">
        <v>124.35202711397369</v>
      </c>
      <c r="D68" s="159">
        <v>108.20004980736364</v>
      </c>
      <c r="E68" s="159">
        <v>105.44128023098729</v>
      </c>
      <c r="F68" s="159">
        <v>106.49870148290756</v>
      </c>
      <c r="G68" s="159">
        <v>106.69777593184864</v>
      </c>
      <c r="H68" s="159">
        <v>105.97270953997115</v>
      </c>
      <c r="I68" s="159">
        <v>105.8944094843802</v>
      </c>
      <c r="J68" s="159">
        <v>105.47741761419609</v>
      </c>
      <c r="K68" s="159">
        <v>106.30874890796224</v>
      </c>
      <c r="L68" s="159">
        <v>106.32144415847222</v>
      </c>
      <c r="M68" s="159">
        <v>106.19944224150856</v>
      </c>
      <c r="N68" s="159">
        <v>106.29177716476499</v>
      </c>
      <c r="O68" s="159">
        <v>106.01241274944985</v>
      </c>
      <c r="P68" s="159">
        <v>105.95301036920048</v>
      </c>
      <c r="Q68" s="159">
        <v>106.10758569337786</v>
      </c>
      <c r="R68" s="159">
        <v>105.82277384346675</v>
      </c>
      <c r="S68" s="159">
        <v>105.88745739772808</v>
      </c>
      <c r="T68" s="159">
        <v>105.86581261121144</v>
      </c>
      <c r="U68" s="159">
        <v>105.92586954272076</v>
      </c>
      <c r="V68" s="159">
        <v>105.98670489446276</v>
      </c>
    </row>
    <row r="69" spans="1:22" ht="32.25" customHeight="1">
      <c r="A69" s="167" t="s">
        <v>173</v>
      </c>
      <c r="B69" s="169" t="s">
        <v>157</v>
      </c>
      <c r="C69" s="159">
        <v>116.4</v>
      </c>
      <c r="D69" s="159">
        <v>103.67988144751961</v>
      </c>
      <c r="E69" s="159">
        <v>102.08937162566886</v>
      </c>
      <c r="F69" s="159">
        <v>104.18506798559105</v>
      </c>
      <c r="G69" s="159">
        <v>103.97177682554472</v>
      </c>
      <c r="H69" s="159">
        <v>103.67839449608658</v>
      </c>
      <c r="I69" s="159">
        <v>103.5166722433206</v>
      </c>
      <c r="J69" s="159">
        <v>103.03468281130705</v>
      </c>
      <c r="K69" s="159">
        <v>103.11241600403977</v>
      </c>
      <c r="L69" s="159">
        <v>103.12170295565363</v>
      </c>
      <c r="M69" s="159">
        <v>103.00193275010903</v>
      </c>
      <c r="N69" s="159">
        <v>102.96360036262803</v>
      </c>
      <c r="O69" s="159">
        <v>102.801168048953</v>
      </c>
      <c r="P69" s="159">
        <v>102.88686245501655</v>
      </c>
      <c r="Q69" s="159">
        <v>102.83349087182179</v>
      </c>
      <c r="R69" s="159">
        <v>102.63047630803985</v>
      </c>
      <c r="S69" s="159">
        <v>102.76689672987121</v>
      </c>
      <c r="T69" s="159">
        <v>102.82085125854303</v>
      </c>
      <c r="U69" s="159">
        <v>102.89166527246439</v>
      </c>
      <c r="V69" s="159">
        <v>102.97461746281232</v>
      </c>
    </row>
    <row r="70" spans="1:22" ht="32.25" customHeight="1">
      <c r="A70" s="167" t="s">
        <v>176</v>
      </c>
      <c r="B70" s="151" t="s">
        <v>19</v>
      </c>
      <c r="C70" s="180">
        <v>15.092857834480775</v>
      </c>
      <c r="D70" s="180">
        <v>15.721165389956957</v>
      </c>
      <c r="E70" s="180">
        <v>16.410442323537396</v>
      </c>
      <c r="F70" s="180">
        <v>16.67916085759353</v>
      </c>
      <c r="G70" s="180">
        <v>16.679364843384171</v>
      </c>
      <c r="H70" s="180">
        <v>16.67068953518843</v>
      </c>
      <c r="I70" s="180">
        <v>16.803360837041399</v>
      </c>
      <c r="J70" s="180">
        <v>16.87290617959265</v>
      </c>
      <c r="K70" s="180">
        <v>17.010538317281419</v>
      </c>
      <c r="L70" s="180">
        <v>17.113983292360395</v>
      </c>
      <c r="M70" s="180">
        <v>17.220722668734751</v>
      </c>
      <c r="N70" s="180">
        <v>17.317488865782309</v>
      </c>
      <c r="O70" s="180">
        <v>17.436969841581735</v>
      </c>
      <c r="P70" s="180">
        <v>17.513438215893114</v>
      </c>
      <c r="Q70" s="180">
        <v>17.484105205535379</v>
      </c>
      <c r="R70" s="180">
        <v>17.423735038007148</v>
      </c>
      <c r="S70" s="180">
        <v>17.354139479025868</v>
      </c>
      <c r="T70" s="180">
        <v>17.272933844618628</v>
      </c>
      <c r="U70" s="180">
        <v>17.215264941011039</v>
      </c>
      <c r="V70" s="180">
        <v>17.16029539524035</v>
      </c>
    </row>
    <row r="71" spans="1:22" ht="32.25" customHeight="1">
      <c r="A71" s="160" t="s">
        <v>175</v>
      </c>
      <c r="B71" s="18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</row>
    <row r="72" spans="1:22" ht="32.25" customHeight="1">
      <c r="A72" s="167" t="s">
        <v>169</v>
      </c>
      <c r="B72" s="182" t="s">
        <v>171</v>
      </c>
      <c r="C72" s="180">
        <v>115.4219336552535</v>
      </c>
      <c r="D72" s="180">
        <v>181.732026626314</v>
      </c>
      <c r="E72" s="180">
        <v>165.28870682208139</v>
      </c>
      <c r="F72" s="180">
        <v>145.82096886423159</v>
      </c>
      <c r="G72" s="180">
        <v>135.83632928431018</v>
      </c>
      <c r="H72" s="180">
        <v>133.70766546531718</v>
      </c>
      <c r="I72" s="180">
        <v>136.45519538945638</v>
      </c>
      <c r="J72" s="180">
        <v>140.0938261496924</v>
      </c>
      <c r="K72" s="180">
        <v>150.9920749299975</v>
      </c>
      <c r="L72" s="180">
        <v>152.35353369328834</v>
      </c>
      <c r="M72" s="180">
        <v>154.38321395871134</v>
      </c>
      <c r="N72" s="180">
        <v>157.09960574134357</v>
      </c>
      <c r="O72" s="180">
        <v>159.98871475696598</v>
      </c>
      <c r="P72" s="180">
        <v>163.95519733566414</v>
      </c>
      <c r="Q72" s="180">
        <v>170.08199145563788</v>
      </c>
      <c r="R72" s="180">
        <v>178.35959664014763</v>
      </c>
      <c r="S72" s="180">
        <v>186.73805587481581</v>
      </c>
      <c r="T72" s="180">
        <v>195.53312124285594</v>
      </c>
      <c r="U72" s="180">
        <v>203.40507215124126</v>
      </c>
      <c r="V72" s="180">
        <v>211.76529758203719</v>
      </c>
    </row>
    <row r="73" spans="1:22" ht="32.25" customHeight="1" thickBot="1">
      <c r="A73" s="187" t="s">
        <v>176</v>
      </c>
      <c r="B73" s="188" t="s">
        <v>19</v>
      </c>
      <c r="C73" s="189">
        <v>7.3156691224799966</v>
      </c>
      <c r="D73" s="189">
        <v>11.088759730585771</v>
      </c>
      <c r="E73" s="189">
        <v>9.9843446871210269</v>
      </c>
      <c r="F73" s="189">
        <v>8.4063208250957295</v>
      </c>
      <c r="G73" s="189">
        <v>7.3392530653196095</v>
      </c>
      <c r="H73" s="189">
        <v>6.8135311897375814</v>
      </c>
      <c r="I73" s="189">
        <v>6.6187438663273905</v>
      </c>
      <c r="J73" s="189">
        <v>6.4690237496599208</v>
      </c>
      <c r="K73" s="189">
        <v>6.6120064264195868</v>
      </c>
      <c r="L73" s="189">
        <v>6.3131168040951149</v>
      </c>
      <c r="M73" s="189">
        <v>6.0613505833539811</v>
      </c>
      <c r="N73" s="189">
        <v>5.8355030077503329</v>
      </c>
      <c r="O73" s="189">
        <v>5.6444539242385208</v>
      </c>
      <c r="P73" s="189">
        <v>5.4833361234484865</v>
      </c>
      <c r="Q73" s="189">
        <v>5.3518456058459485</v>
      </c>
      <c r="R73" s="189">
        <v>5.2851878908183059</v>
      </c>
      <c r="S73" s="189">
        <v>5.2049203539602749</v>
      </c>
      <c r="T73" s="189">
        <v>5.1239971399290232</v>
      </c>
      <c r="U73" s="189">
        <v>5.0152881196955477</v>
      </c>
      <c r="V73" s="189">
        <v>4.9107583122316143</v>
      </c>
    </row>
    <row r="74" spans="1:22" ht="32.25" customHeight="1">
      <c r="A74" s="190" t="s">
        <v>177</v>
      </c>
      <c r="B74" s="191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192"/>
      <c r="S74" s="192"/>
      <c r="T74" s="192"/>
      <c r="U74" s="192"/>
      <c r="V74" s="192"/>
    </row>
    <row r="75" spans="1:22" ht="32.25" customHeight="1">
      <c r="A75" s="167" t="s">
        <v>169</v>
      </c>
      <c r="B75" s="193" t="s">
        <v>171</v>
      </c>
      <c r="C75" s="194">
        <v>35.436479906048994</v>
      </c>
      <c r="D75" s="194">
        <v>94.310633822108315</v>
      </c>
      <c r="E75" s="194">
        <v>72.425717907062904</v>
      </c>
      <c r="F75" s="194">
        <v>49.751164710354082</v>
      </c>
      <c r="G75" s="194">
        <v>37.498837577723521</v>
      </c>
      <c r="H75" s="194">
        <v>30.081057633129717</v>
      </c>
      <c r="I75" s="194">
        <v>27.206660033460864</v>
      </c>
      <c r="J75" s="180">
        <v>24.703579838624051</v>
      </c>
      <c r="K75" s="180">
        <v>26.370116655518061</v>
      </c>
      <c r="L75" s="180">
        <v>21.63766360477122</v>
      </c>
      <c r="M75" s="180">
        <v>19.242494110080244</v>
      </c>
      <c r="N75" s="180">
        <v>14.939563036744588</v>
      </c>
      <c r="O75" s="180">
        <v>14.188545812053079</v>
      </c>
      <c r="P75" s="180">
        <v>11.992971801048697</v>
      </c>
      <c r="Q75" s="180">
        <v>11.724577899092594</v>
      </c>
      <c r="R75" s="180">
        <v>14.637016738797016</v>
      </c>
      <c r="S75" s="180">
        <v>16.100517556959161</v>
      </c>
      <c r="T75" s="180">
        <v>18.174588530425396</v>
      </c>
      <c r="U75" s="180">
        <v>19.03186777501125</v>
      </c>
      <c r="V75" s="180">
        <v>20.268852412472739</v>
      </c>
    </row>
    <row r="76" spans="1:22" ht="32.25" customHeight="1">
      <c r="A76" s="162" t="s">
        <v>176</v>
      </c>
      <c r="B76" s="151" t="s">
        <v>19</v>
      </c>
      <c r="C76" s="194">
        <v>2.2430354166881039</v>
      </c>
      <c r="D76" s="180">
        <v>5.7545605922944176</v>
      </c>
      <c r="E76" s="180">
        <v>4.3749106995827649</v>
      </c>
      <c r="F76" s="180">
        <v>2.8680666117530302</v>
      </c>
      <c r="G76" s="180">
        <v>2.0260666654076385</v>
      </c>
      <c r="H76" s="180">
        <v>1.5328831278818618</v>
      </c>
      <c r="I76" s="180">
        <v>1.3196559775942072</v>
      </c>
      <c r="J76" s="180">
        <v>1.1407215372294828</v>
      </c>
      <c r="K76" s="180">
        <v>1.1547585064836485</v>
      </c>
      <c r="L76" s="180">
        <v>0.89660603489520385</v>
      </c>
      <c r="M76" s="180">
        <v>0.75549341855119745</v>
      </c>
      <c r="N76" s="180">
        <v>0.55493369870362441</v>
      </c>
      <c r="O76" s="180">
        <v>0.50057651438068962</v>
      </c>
      <c r="P76" s="180">
        <v>0.40109430260616252</v>
      </c>
      <c r="Q76" s="180">
        <v>0.36892871526443932</v>
      </c>
      <c r="R76" s="180">
        <v>0.43372706076307321</v>
      </c>
      <c r="S76" s="180">
        <v>0.44876718392097437</v>
      </c>
      <c r="T76" s="180">
        <v>0.4762698974302349</v>
      </c>
      <c r="U76" s="180">
        <v>0.46926214452030179</v>
      </c>
      <c r="V76" s="180">
        <v>0.47002713134606772</v>
      </c>
    </row>
    <row r="77" spans="1:22" ht="32.25" customHeight="1">
      <c r="A77" s="160" t="s">
        <v>211</v>
      </c>
      <c r="B77" s="195" t="s">
        <v>171</v>
      </c>
      <c r="C77" s="196">
        <v>27.334498777542013</v>
      </c>
      <c r="D77" s="196">
        <v>30.6</v>
      </c>
      <c r="E77" s="196">
        <v>20.156753681543123</v>
      </c>
      <c r="F77" s="196">
        <v>8.0151452072218419</v>
      </c>
      <c r="G77" s="196">
        <v>2.2667987444950128</v>
      </c>
      <c r="H77" s="196">
        <v>0.72606698882135134</v>
      </c>
      <c r="I77" s="196">
        <v>3.1982442175569048</v>
      </c>
      <c r="J77" s="197">
        <v>6.7005779614509962</v>
      </c>
      <c r="K77" s="197">
        <v>9.3701166555180606</v>
      </c>
      <c r="L77" s="197">
        <v>8.1317353297576975</v>
      </c>
      <c r="M77" s="197">
        <v>9.30394726956645</v>
      </c>
      <c r="N77" s="197">
        <v>7.3902452594205243</v>
      </c>
      <c r="O77" s="197">
        <v>9.076241679182532</v>
      </c>
      <c r="P77" s="197">
        <v>9.9929718010486965</v>
      </c>
      <c r="Q77" s="197">
        <v>9.7245778990925942</v>
      </c>
      <c r="R77" s="197">
        <v>12.637016738797016</v>
      </c>
      <c r="S77" s="197">
        <v>14.100517556959161</v>
      </c>
      <c r="T77" s="197">
        <v>16.174588530425396</v>
      </c>
      <c r="U77" s="197">
        <v>17.03186777501125</v>
      </c>
      <c r="V77" s="197">
        <v>18.268852412472739</v>
      </c>
    </row>
    <row r="78" spans="1:22" ht="44.25" customHeight="1">
      <c r="A78" s="162" t="s">
        <v>176</v>
      </c>
      <c r="B78" s="193" t="s">
        <v>19</v>
      </c>
      <c r="C78" s="180">
        <v>1.7325142834862701</v>
      </c>
      <c r="D78" s="180">
        <v>1.8671230055318886</v>
      </c>
      <c r="E78" s="180">
        <v>1.2175785049038597</v>
      </c>
      <c r="F78" s="180">
        <v>0.46205893841213064</v>
      </c>
      <c r="G78" s="180">
        <v>0.12247540640749104</v>
      </c>
      <c r="H78" s="180">
        <v>3.6999225563895302E-2</v>
      </c>
      <c r="I78" s="180">
        <v>0.15513047515380604</v>
      </c>
      <c r="J78" s="180">
        <v>0.30940833839999682</v>
      </c>
      <c r="K78" s="180">
        <v>0.41032135185641722</v>
      </c>
      <c r="L78" s="180">
        <v>0.33695703491866824</v>
      </c>
      <c r="M78" s="180">
        <v>0.3652889738977565</v>
      </c>
      <c r="N78" s="180">
        <v>0.27451245568898569</v>
      </c>
      <c r="O78" s="180">
        <v>0.32021276060457016</v>
      </c>
      <c r="P78" s="180">
        <v>0.33420607685863096</v>
      </c>
      <c r="Q78" s="180">
        <v>0.30599617842778404</v>
      </c>
      <c r="R78" s="180">
        <v>0.37446265347255858</v>
      </c>
      <c r="S78" s="180">
        <v>0.39302149968028327</v>
      </c>
      <c r="T78" s="180">
        <v>0.42385936867103585</v>
      </c>
      <c r="U78" s="180">
        <v>0.41994884011237177</v>
      </c>
      <c r="V78" s="180">
        <v>0.42364787693333839</v>
      </c>
    </row>
    <row r="79" spans="1:22" ht="44.25" customHeight="1">
      <c r="A79" s="198" t="s">
        <v>212</v>
      </c>
      <c r="B79" s="193" t="s">
        <v>171</v>
      </c>
      <c r="C79" s="180">
        <v>22.635862000000003</v>
      </c>
      <c r="D79" s="180">
        <v>59.04084539916763</v>
      </c>
      <c r="E79" s="180">
        <v>53.268964225519781</v>
      </c>
      <c r="F79" s="180">
        <v>42.236019503132241</v>
      </c>
      <c r="G79" s="180">
        <v>35.732038833228508</v>
      </c>
      <c r="H79" s="180">
        <v>29.854990644308366</v>
      </c>
      <c r="I79" s="180">
        <v>24.508415815903959</v>
      </c>
      <c r="J79" s="180">
        <v>18.503001877173055</v>
      </c>
      <c r="K79" s="180">
        <v>15</v>
      </c>
      <c r="L79" s="180">
        <v>11.505928275013522</v>
      </c>
      <c r="M79" s="180">
        <v>7.9385468405137951</v>
      </c>
      <c r="N79" s="180">
        <v>5.5493177773240632</v>
      </c>
      <c r="O79" s="180">
        <v>3.112304132870547</v>
      </c>
      <c r="P79" s="180">
        <v>0</v>
      </c>
      <c r="Q79" s="180">
        <v>0</v>
      </c>
      <c r="R79" s="180">
        <v>0</v>
      </c>
      <c r="S79" s="180">
        <v>0</v>
      </c>
      <c r="T79" s="180">
        <v>0</v>
      </c>
      <c r="U79" s="180">
        <v>0</v>
      </c>
      <c r="V79" s="180">
        <v>0</v>
      </c>
    </row>
    <row r="80" spans="1:22" ht="32.25" customHeight="1">
      <c r="A80" s="165" t="s">
        <v>213</v>
      </c>
      <c r="B80" s="161" t="s">
        <v>178</v>
      </c>
      <c r="C80" s="199">
        <v>75.809221999999991</v>
      </c>
      <c r="D80" s="199">
        <v>75.788710124780309</v>
      </c>
      <c r="E80" s="199">
        <v>75.76991756356621</v>
      </c>
      <c r="F80" s="199">
        <v>75.873429101387231</v>
      </c>
      <c r="G80" s="199">
        <v>75.955865548386825</v>
      </c>
      <c r="H80" s="199">
        <v>75.915205338823867</v>
      </c>
      <c r="I80" s="199">
        <v>76.16714587157702</v>
      </c>
      <c r="J80" s="199">
        <v>76.287286783089542</v>
      </c>
      <c r="K80" s="199">
        <v>76.497435577380372</v>
      </c>
      <c r="L80" s="199">
        <v>76.806515210337039</v>
      </c>
      <c r="M80" s="199">
        <v>77.121668474923666</v>
      </c>
      <c r="N80" s="199">
        <v>77.528037391052976</v>
      </c>
      <c r="O80" s="199">
        <v>77.689048206822932</v>
      </c>
      <c r="P80" s="199">
        <v>77.943266853631357</v>
      </c>
      <c r="Q80" s="199">
        <v>78.157947582863386</v>
      </c>
      <c r="R80" s="199">
        <v>78.274102360533504</v>
      </c>
      <c r="S80" s="199">
        <v>78.483576588631195</v>
      </c>
      <c r="T80" s="199">
        <v>78.721205144383873</v>
      </c>
      <c r="U80" s="199">
        <v>78.915593589415153</v>
      </c>
      <c r="V80" s="199">
        <v>79.221855970736428</v>
      </c>
    </row>
    <row r="81" spans="1:22" ht="32.25" customHeight="1">
      <c r="A81" s="156"/>
      <c r="B81" s="157"/>
      <c r="C81" s="180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</row>
    <row r="82" spans="1:22" ht="32.25" customHeight="1">
      <c r="A82" s="165" t="s">
        <v>214</v>
      </c>
      <c r="B82" s="161" t="s">
        <v>178</v>
      </c>
      <c r="C82" s="199">
        <v>71.842699999999994</v>
      </c>
      <c r="D82" s="199">
        <v>72.161325382645984</v>
      </c>
      <c r="E82" s="199">
        <v>72.16616324266991</v>
      </c>
      <c r="F82" s="199">
        <v>72.281898166719543</v>
      </c>
      <c r="G82" s="199">
        <v>72.404817907855801</v>
      </c>
      <c r="H82" s="199">
        <v>72.441411260044546</v>
      </c>
      <c r="I82" s="199">
        <v>72.693038372909911</v>
      </c>
      <c r="J82" s="199">
        <v>72.813166088362507</v>
      </c>
      <c r="K82" s="199">
        <v>73.023689379647209</v>
      </c>
      <c r="L82" s="199">
        <v>73.357136973578818</v>
      </c>
      <c r="M82" s="199">
        <v>73.696697548979387</v>
      </c>
      <c r="N82" s="199">
        <v>74.104401643384548</v>
      </c>
      <c r="O82" s="199">
        <v>74.266071131300905</v>
      </c>
      <c r="P82" s="199">
        <v>74.520780402374683</v>
      </c>
      <c r="Q82" s="199">
        <v>74.736195040572056</v>
      </c>
      <c r="R82" s="199">
        <v>74.853526493835673</v>
      </c>
      <c r="S82" s="199">
        <v>75.062479898030318</v>
      </c>
      <c r="T82" s="199">
        <v>75.299983989012148</v>
      </c>
      <c r="U82" s="199">
        <v>75.496183345365267</v>
      </c>
      <c r="V82" s="199">
        <v>75.802643102634647</v>
      </c>
    </row>
    <row r="83" spans="1:22" ht="32.25" customHeight="1">
      <c r="A83" s="156"/>
      <c r="B83" s="157"/>
      <c r="C83" s="200"/>
      <c r="D83" s="200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</row>
    <row r="84" spans="1:22" ht="32.25" customHeight="1">
      <c r="A84" s="165" t="s">
        <v>215</v>
      </c>
      <c r="B84" s="161" t="s">
        <v>178</v>
      </c>
      <c r="C84" s="199">
        <v>3.9665219999999999</v>
      </c>
      <c r="D84" s="199">
        <v>3.6273847421343182</v>
      </c>
      <c r="E84" s="199">
        <v>3.6037543208962979</v>
      </c>
      <c r="F84" s="199">
        <v>3.5915309346676838</v>
      </c>
      <c r="G84" s="199">
        <v>3.5510476405310305</v>
      </c>
      <c r="H84" s="199">
        <v>3.4737940787793167</v>
      </c>
      <c r="I84" s="199">
        <v>3.4741074986671077</v>
      </c>
      <c r="J84" s="199">
        <v>3.4741206947270329</v>
      </c>
      <c r="K84" s="199">
        <v>3.4737461977331678</v>
      </c>
      <c r="L84" s="199">
        <v>3.4493782367582195</v>
      </c>
      <c r="M84" s="199">
        <v>3.42497092594428</v>
      </c>
      <c r="N84" s="199">
        <v>3.4236357476684218</v>
      </c>
      <c r="O84" s="199">
        <v>3.4229770755220268</v>
      </c>
      <c r="P84" s="199">
        <v>3.4224864512566682</v>
      </c>
      <c r="Q84" s="199">
        <v>3.4217525422913342</v>
      </c>
      <c r="R84" s="199">
        <v>3.4205758666978294</v>
      </c>
      <c r="S84" s="199">
        <v>3.4210966906008782</v>
      </c>
      <c r="T84" s="199">
        <v>3.4212211553717191</v>
      </c>
      <c r="U84" s="199">
        <v>3.4194102440498799</v>
      </c>
      <c r="V84" s="199">
        <v>3.4192128681017806</v>
      </c>
    </row>
    <row r="85" spans="1:22" ht="24.75" customHeight="1">
      <c r="A85" s="156"/>
      <c r="B85" s="157"/>
      <c r="C85" s="200"/>
      <c r="D85" s="200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</row>
    <row r="86" spans="1:22" ht="41.25" customHeight="1">
      <c r="A86" s="165" t="s">
        <v>179</v>
      </c>
      <c r="B86" s="175" t="s">
        <v>216</v>
      </c>
      <c r="C86" s="199">
        <v>5.2322420615264997</v>
      </c>
      <c r="D86" s="199">
        <v>4.7861808654113611</v>
      </c>
      <c r="E86" s="199">
        <v>4.7561808654113609</v>
      </c>
      <c r="F86" s="199">
        <v>4.7335819366598502</v>
      </c>
      <c r="G86" s="199">
        <v>4.6751460402605458</v>
      </c>
      <c r="H86" s="199">
        <v>4.5758870878042401</v>
      </c>
      <c r="I86" s="199">
        <v>4.5611627676382795</v>
      </c>
      <c r="J86" s="199">
        <v>4.5539969256019406</v>
      </c>
      <c r="K86" s="199">
        <v>4.5409969256019407</v>
      </c>
      <c r="L86" s="199">
        <v>4.4909969256019355</v>
      </c>
      <c r="M86" s="199">
        <v>4.4409969256019393</v>
      </c>
      <c r="N86" s="199">
        <v>4.4159969256019398</v>
      </c>
      <c r="O86" s="199">
        <v>4.4059969256019391</v>
      </c>
      <c r="P86" s="199">
        <v>4.3909969256019394</v>
      </c>
      <c r="Q86" s="199">
        <v>4.3779969256019395</v>
      </c>
      <c r="R86" s="199">
        <v>4.3699969256019395</v>
      </c>
      <c r="S86" s="199">
        <v>4.3589969256019403</v>
      </c>
      <c r="T86" s="199">
        <v>4.3459969256019395</v>
      </c>
      <c r="U86" s="199">
        <v>4.3329969256019396</v>
      </c>
      <c r="V86" s="199">
        <v>4.3159969256019393</v>
      </c>
    </row>
    <row r="87" spans="1:22" ht="32.25" customHeight="1">
      <c r="A87" s="156"/>
      <c r="B87" s="157"/>
      <c r="C87" s="201"/>
      <c r="D87" s="201"/>
      <c r="E87" s="201"/>
      <c r="F87" s="201"/>
      <c r="G87" s="201"/>
      <c r="H87" s="201"/>
      <c r="I87" s="201"/>
      <c r="J87" s="201"/>
      <c r="K87" s="201"/>
      <c r="L87" s="201"/>
      <c r="M87" s="201"/>
      <c r="N87" s="201"/>
      <c r="O87" s="201"/>
      <c r="P87" s="201"/>
      <c r="Q87" s="201"/>
      <c r="R87" s="201"/>
      <c r="S87" s="201"/>
      <c r="T87" s="201"/>
      <c r="U87" s="201"/>
      <c r="V87" s="201"/>
    </row>
    <row r="88" spans="1:22" ht="20.399999999999999">
      <c r="A88" s="160" t="s">
        <v>180</v>
      </c>
      <c r="B88" s="161" t="s">
        <v>19</v>
      </c>
      <c r="C88" s="179">
        <v>101.86012150967861</v>
      </c>
      <c r="D88" s="179">
        <v>101.35195572155111</v>
      </c>
      <c r="E88" s="179">
        <v>101.28963812422455</v>
      </c>
      <c r="F88" s="179">
        <v>101.85402124279129</v>
      </c>
      <c r="G88" s="179">
        <v>102.94130525107818</v>
      </c>
      <c r="H88" s="179">
        <v>103.1601155736908</v>
      </c>
      <c r="I88" s="179">
        <v>102.93589145977538</v>
      </c>
      <c r="J88" s="179">
        <v>103.14843166051344</v>
      </c>
      <c r="K88" s="179">
        <v>102.98642002976182</v>
      </c>
      <c r="L88" s="179">
        <v>102.89387710700989</v>
      </c>
      <c r="M88" s="179">
        <v>102.86099729432176</v>
      </c>
      <c r="N88" s="179">
        <v>102.78883765389755</v>
      </c>
      <c r="O88" s="179">
        <v>102.75029082984041</v>
      </c>
      <c r="P88" s="179">
        <v>102.76362329690114</v>
      </c>
      <c r="Q88" s="179">
        <v>102.74954798023461</v>
      </c>
      <c r="R88" s="179">
        <v>102.7377634868192</v>
      </c>
      <c r="S88" s="179">
        <v>102.7137197996196</v>
      </c>
      <c r="T88" s="179">
        <v>102.70454131686606</v>
      </c>
      <c r="U88" s="179">
        <v>102.66823428868629</v>
      </c>
      <c r="V88" s="179">
        <v>102.65840569813706</v>
      </c>
    </row>
    <row r="89" spans="1:22" ht="17.399999999999999" thickBot="1">
      <c r="A89" s="202"/>
      <c r="B89" s="203"/>
      <c r="C89" s="204"/>
      <c r="D89" s="204"/>
      <c r="E89" s="204"/>
      <c r="F89" s="204"/>
      <c r="G89" s="204"/>
      <c r="H89" s="204"/>
      <c r="I89" s="204"/>
      <c r="J89" s="204"/>
      <c r="K89" s="204"/>
      <c r="L89" s="204"/>
      <c r="M89" s="204"/>
      <c r="N89" s="204"/>
      <c r="O89" s="204"/>
      <c r="P89" s="204"/>
      <c r="Q89" s="204"/>
      <c r="R89" s="204"/>
      <c r="S89" s="204"/>
      <c r="T89" s="204"/>
      <c r="U89" s="204"/>
      <c r="V89" s="204"/>
    </row>
    <row r="90" spans="1:22" ht="41.25" customHeight="1" thickBot="1">
      <c r="A90" s="205" t="s">
        <v>217</v>
      </c>
      <c r="B90" s="205" t="s">
        <v>218</v>
      </c>
      <c r="C90" s="206">
        <v>58.334971807514819</v>
      </c>
      <c r="D90" s="206">
        <v>61.725930664260694</v>
      </c>
      <c r="E90" s="206">
        <v>63.920850770076392</v>
      </c>
      <c r="F90" s="207">
        <v>63.835189894099344</v>
      </c>
      <c r="G90" s="207">
        <v>63.976561457003342</v>
      </c>
      <c r="H90" s="207">
        <v>64.71599308544458</v>
      </c>
      <c r="I90" s="207">
        <v>66.328245829662535</v>
      </c>
      <c r="J90" s="207">
        <v>67.958924960017612</v>
      </c>
      <c r="K90" s="207">
        <v>68.834143566072584</v>
      </c>
      <c r="L90" s="207">
        <v>69.635882088378963</v>
      </c>
      <c r="M90" s="207">
        <v>70.446723854574472</v>
      </c>
      <c r="N90" s="207">
        <v>71.137101748349309</v>
      </c>
      <c r="O90" s="207">
        <v>71.834245345483112</v>
      </c>
      <c r="P90" s="207">
        <v>72.605848733073771</v>
      </c>
      <c r="Q90" s="207">
        <v>73.041033842777068</v>
      </c>
      <c r="R90" s="207">
        <v>73.472194305727854</v>
      </c>
      <c r="S90" s="207">
        <v>73.899042029720974</v>
      </c>
      <c r="T90" s="207">
        <v>74.321278640722269</v>
      </c>
      <c r="U90" s="207">
        <v>74.73859515838069</v>
      </c>
      <c r="V90" s="207">
        <v>75.155911676039111</v>
      </c>
    </row>
    <row r="91" spans="1:22" ht="33" customHeight="1" thickBot="1">
      <c r="A91" s="208" t="s">
        <v>219</v>
      </c>
      <c r="B91" s="209" t="s">
        <v>159</v>
      </c>
      <c r="C91" s="189">
        <v>1907.4836924762703</v>
      </c>
      <c r="D91" s="189">
        <v>2032.2569940010012</v>
      </c>
      <c r="E91" s="189">
        <v>2029.492877562416</v>
      </c>
      <c r="F91" s="189">
        <v>2079.0351930385859</v>
      </c>
      <c r="G91" s="189">
        <v>2206.6245549705595</v>
      </c>
      <c r="H91" s="189">
        <v>2180.2953429257277</v>
      </c>
      <c r="I91" s="189">
        <v>2303.3834701440069</v>
      </c>
      <c r="J91" s="189">
        <v>2455.9502760640471</v>
      </c>
      <c r="K91" s="189">
        <v>2651</v>
      </c>
      <c r="L91" s="189">
        <v>2846</v>
      </c>
      <c r="M91" s="189">
        <v>3055</v>
      </c>
      <c r="N91" s="189">
        <v>3278</v>
      </c>
      <c r="O91" s="189">
        <v>3511</v>
      </c>
      <c r="P91" s="189">
        <v>3767</v>
      </c>
      <c r="Q91" s="189">
        <v>4031</v>
      </c>
      <c r="R91" s="189">
        <v>4318</v>
      </c>
      <c r="S91" s="189">
        <v>4629</v>
      </c>
      <c r="T91" s="189">
        <v>4962</v>
      </c>
      <c r="U91" s="189">
        <v>5318</v>
      </c>
      <c r="V91" s="189">
        <v>5700</v>
      </c>
    </row>
    <row r="92" spans="1:22" ht="22.8">
      <c r="A92" s="210" t="s">
        <v>220</v>
      </c>
      <c r="B92" s="135"/>
      <c r="C92" s="211"/>
      <c r="D92" s="211"/>
      <c r="E92" s="211"/>
      <c r="F92" s="211"/>
    </row>
    <row r="93" spans="1:22" ht="22.8">
      <c r="A93" s="210" t="s">
        <v>221</v>
      </c>
      <c r="B93" s="212"/>
      <c r="C93" s="211"/>
      <c r="D93" s="211"/>
      <c r="E93" s="211"/>
      <c r="F93" s="211"/>
    </row>
    <row r="94" spans="1:22" ht="22.8">
      <c r="A94" s="210"/>
      <c r="B94" s="212"/>
    </row>
    <row r="95" spans="1:22">
      <c r="A95" s="213"/>
      <c r="B95" s="214"/>
    </row>
    <row r="97" spans="1:2">
      <c r="B97" s="214"/>
    </row>
    <row r="99" spans="1:2">
      <c r="A99" s="213"/>
    </row>
  </sheetData>
  <sheetProtection algorithmName="SHA-512" hashValue="kPwmVw9tLiLyiQwR9JFYSKW8TUzbIwI03CT2gLqzswFvFZhbjHoFpl7Y9t9zKuWx8JqRvSYf8PRmK/lCQLBFvg==" saltValue="xe3rZaKavAQHHq6kNmsZRg==" spinCount="100000" sheet="1" objects="1" scenarios="1"/>
  <mergeCells count="2">
    <mergeCell ref="A3:F3"/>
    <mergeCell ref="D6:U6"/>
  </mergeCells>
  <printOptions horizontalCentered="1" verticalCentered="1"/>
  <pageMargins left="7.874015748031496E-2" right="3.937007874015748E-2" top="0.11811023622047245" bottom="0.15748031496062992" header="0.19685039370078741" footer="0.19685039370078741"/>
  <pageSetup paperSize="9" scale="27" fitToHeight="2" pageOrder="overThenDown" orientation="landscape" r:id="rId1"/>
  <headerFooter alignWithMargins="0"/>
  <rowBreaks count="1" manualBreakCount="1">
    <brk id="52" max="3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Лист7"/>
  <dimension ref="A1:XFD95"/>
  <sheetViews>
    <sheetView showZeros="0" zoomScale="75" zoomScaleNormal="75" zoomScaleSheetLayoutView="65" zoomScalePageLayoutView="90" workbookViewId="0">
      <pane xSplit="1" ySplit="3" topLeftCell="B4" activePane="bottomRight" state="frozen"/>
      <selection activeCell="C21" sqref="C21:N27"/>
      <selection pane="topRight" activeCell="C21" sqref="C21:N27"/>
      <selection pane="bottomLeft" activeCell="C21" sqref="C21:N27"/>
      <selection pane="bottomRight" activeCell="A19" sqref="A19"/>
    </sheetView>
  </sheetViews>
  <sheetFormatPr defaultColWidth="13.44140625" defaultRowHeight="15.6"/>
  <cols>
    <col min="1" max="1" width="62.77734375" style="102" customWidth="1"/>
    <col min="2" max="3" width="8" style="102" customWidth="1"/>
    <col min="4" max="4" width="8.21875" style="102" customWidth="1"/>
    <col min="5" max="15" width="8" style="102" customWidth="1"/>
    <col min="16" max="16" width="8.77734375" style="102" customWidth="1"/>
    <col min="17" max="17" width="8" style="102" customWidth="1"/>
    <col min="18" max="18" width="7.109375" style="102" customWidth="1"/>
    <col min="19" max="19" width="7.77734375" style="102" customWidth="1"/>
    <col min="20" max="20" width="8.44140625" style="102" customWidth="1"/>
    <col min="21" max="21" width="9.21875" style="102" customWidth="1"/>
    <col min="22" max="26" width="13.44140625" style="102" customWidth="1"/>
    <col min="27" max="16384" width="13.44140625" style="102"/>
  </cols>
  <sheetData>
    <row r="1" spans="1:16384" ht="21">
      <c r="A1" s="376" t="s">
        <v>368</v>
      </c>
      <c r="B1" s="376"/>
      <c r="C1" s="376"/>
      <c r="D1" s="376"/>
      <c r="E1" s="376"/>
      <c r="F1" s="376"/>
      <c r="G1" s="376"/>
      <c r="H1" s="376"/>
      <c r="I1" s="376"/>
      <c r="J1" s="376"/>
      <c r="K1" s="376"/>
      <c r="L1" s="376"/>
      <c r="M1" s="376"/>
      <c r="N1" s="376"/>
      <c r="O1" s="376"/>
      <c r="P1" s="376"/>
      <c r="Q1" s="376"/>
      <c r="R1" s="376"/>
      <c r="S1" s="376"/>
      <c r="T1" s="376"/>
      <c r="U1" s="376"/>
      <c r="V1" s="376"/>
      <c r="W1" s="376"/>
      <c r="X1" s="376"/>
      <c r="Y1" s="376"/>
      <c r="Z1" s="376"/>
      <c r="AA1" s="376"/>
      <c r="AB1" s="376"/>
      <c r="AC1" s="376"/>
      <c r="AD1" s="376"/>
      <c r="AE1" s="376"/>
      <c r="AF1" s="376"/>
      <c r="AG1" s="376"/>
      <c r="AH1" s="376"/>
      <c r="AI1" s="376"/>
      <c r="AJ1" s="376"/>
      <c r="AK1" s="376"/>
      <c r="AL1" s="376"/>
      <c r="AM1" s="376"/>
      <c r="AN1" s="376"/>
      <c r="AO1" s="376"/>
      <c r="AP1" s="376"/>
      <c r="AQ1" s="376"/>
      <c r="AR1" s="376"/>
      <c r="AS1" s="376"/>
      <c r="AT1" s="376"/>
      <c r="AU1" s="376"/>
      <c r="AV1" s="376"/>
      <c r="AW1" s="376"/>
      <c r="AX1" s="376"/>
      <c r="AY1" s="376"/>
      <c r="AZ1" s="376"/>
      <c r="BA1" s="376"/>
      <c r="BB1" s="376"/>
      <c r="BC1" s="376"/>
      <c r="BD1" s="376"/>
      <c r="BE1" s="376"/>
      <c r="BF1" s="376"/>
      <c r="BG1" s="376"/>
      <c r="BH1" s="376"/>
      <c r="BI1" s="376"/>
      <c r="BJ1" s="376"/>
      <c r="BK1" s="376"/>
      <c r="BL1" s="376"/>
      <c r="BM1" s="376"/>
      <c r="BN1" s="376"/>
      <c r="BO1" s="376"/>
      <c r="BP1" s="376"/>
      <c r="BQ1" s="376"/>
      <c r="BR1" s="376"/>
      <c r="BS1" s="376"/>
      <c r="BT1" s="376"/>
      <c r="BU1" s="376"/>
      <c r="BV1" s="376"/>
      <c r="BW1" s="376"/>
      <c r="BX1" s="376"/>
      <c r="BY1" s="376"/>
      <c r="BZ1" s="376"/>
      <c r="CA1" s="376"/>
      <c r="CB1" s="376"/>
      <c r="CC1" s="376"/>
      <c r="CD1" s="376"/>
      <c r="CE1" s="376"/>
      <c r="CF1" s="376"/>
      <c r="CG1" s="376"/>
      <c r="CH1" s="376"/>
      <c r="CI1" s="376"/>
      <c r="CJ1" s="376"/>
      <c r="CK1" s="376"/>
      <c r="CL1" s="376"/>
      <c r="CM1" s="376"/>
      <c r="CN1" s="376"/>
      <c r="CO1" s="376"/>
      <c r="CP1" s="376"/>
      <c r="CQ1" s="376"/>
      <c r="CR1" s="376"/>
      <c r="CS1" s="376"/>
      <c r="CT1" s="376"/>
      <c r="CU1" s="376"/>
      <c r="CV1" s="376"/>
      <c r="CW1" s="376"/>
      <c r="CX1" s="376"/>
      <c r="CY1" s="376"/>
      <c r="CZ1" s="376"/>
      <c r="DA1" s="376"/>
      <c r="DB1" s="376"/>
      <c r="DC1" s="376"/>
      <c r="DD1" s="376"/>
      <c r="DE1" s="376"/>
      <c r="DF1" s="376"/>
      <c r="DG1" s="376"/>
      <c r="DH1" s="376"/>
      <c r="DI1" s="376"/>
      <c r="DJ1" s="376"/>
      <c r="DK1" s="376"/>
      <c r="DL1" s="376"/>
      <c r="DM1" s="376"/>
      <c r="DN1" s="376"/>
      <c r="DO1" s="376"/>
      <c r="DP1" s="376"/>
      <c r="DQ1" s="376"/>
      <c r="DR1" s="376"/>
      <c r="DS1" s="376"/>
      <c r="DT1" s="376"/>
      <c r="DU1" s="376"/>
      <c r="DV1" s="376"/>
      <c r="DW1" s="376"/>
      <c r="DX1" s="376"/>
      <c r="DY1" s="376"/>
      <c r="DZ1" s="376"/>
      <c r="EA1" s="376"/>
      <c r="EB1" s="376"/>
      <c r="EC1" s="376"/>
      <c r="ED1" s="376"/>
      <c r="EE1" s="376"/>
      <c r="EF1" s="376"/>
      <c r="EG1" s="376"/>
      <c r="EH1" s="376"/>
      <c r="EI1" s="376"/>
      <c r="EJ1" s="376"/>
      <c r="EK1" s="376"/>
      <c r="EL1" s="376"/>
      <c r="EM1" s="376"/>
      <c r="EN1" s="376"/>
      <c r="EO1" s="376"/>
      <c r="EP1" s="376"/>
      <c r="EQ1" s="376"/>
      <c r="ER1" s="376"/>
      <c r="ES1" s="376"/>
      <c r="ET1" s="376"/>
      <c r="EU1" s="376"/>
      <c r="EV1" s="376"/>
      <c r="EW1" s="376"/>
      <c r="EX1" s="376"/>
      <c r="EY1" s="376"/>
      <c r="EZ1" s="376"/>
      <c r="FA1" s="376"/>
      <c r="FB1" s="376"/>
      <c r="FC1" s="376"/>
      <c r="FD1" s="376"/>
      <c r="FE1" s="376"/>
      <c r="FF1" s="376"/>
      <c r="FG1" s="376"/>
      <c r="FH1" s="376"/>
      <c r="FI1" s="376"/>
      <c r="FJ1" s="376"/>
      <c r="FK1" s="376"/>
      <c r="FL1" s="376"/>
      <c r="FM1" s="376"/>
      <c r="FN1" s="376"/>
      <c r="FO1" s="376"/>
      <c r="FP1" s="376"/>
      <c r="FQ1" s="376"/>
      <c r="FR1" s="376"/>
      <c r="FS1" s="376"/>
      <c r="FT1" s="376"/>
      <c r="FU1" s="376"/>
      <c r="FV1" s="376"/>
      <c r="FW1" s="376"/>
      <c r="FX1" s="376"/>
      <c r="FY1" s="376"/>
      <c r="FZ1" s="376"/>
      <c r="GA1" s="376"/>
      <c r="GB1" s="376"/>
      <c r="GC1" s="376"/>
      <c r="GD1" s="376"/>
      <c r="GE1" s="376"/>
      <c r="GF1" s="376"/>
      <c r="GG1" s="376"/>
      <c r="GH1" s="376"/>
      <c r="GI1" s="376"/>
      <c r="GJ1" s="376"/>
      <c r="GK1" s="376"/>
      <c r="GL1" s="376"/>
      <c r="GM1" s="376"/>
      <c r="GN1" s="376"/>
      <c r="GO1" s="376"/>
      <c r="GP1" s="376"/>
      <c r="GQ1" s="376"/>
      <c r="GR1" s="376"/>
      <c r="GS1" s="376"/>
      <c r="GT1" s="376"/>
      <c r="GU1" s="376"/>
      <c r="GV1" s="376"/>
      <c r="GW1" s="376"/>
      <c r="GX1" s="376"/>
      <c r="GY1" s="376"/>
      <c r="GZ1" s="376"/>
      <c r="HA1" s="376"/>
      <c r="HB1" s="376"/>
      <c r="HC1" s="376"/>
      <c r="HD1" s="376"/>
      <c r="HE1" s="376"/>
      <c r="HF1" s="376"/>
      <c r="HG1" s="376"/>
      <c r="HH1" s="376"/>
      <c r="HI1" s="376"/>
      <c r="HJ1" s="376"/>
      <c r="HK1" s="376"/>
      <c r="HL1" s="376"/>
      <c r="HM1" s="376"/>
      <c r="HN1" s="376"/>
      <c r="HO1" s="376"/>
      <c r="HP1" s="376"/>
      <c r="HQ1" s="376"/>
      <c r="HR1" s="376"/>
      <c r="HS1" s="376"/>
      <c r="HT1" s="376"/>
      <c r="HU1" s="376"/>
      <c r="HV1" s="376"/>
      <c r="HW1" s="376"/>
      <c r="HX1" s="376"/>
      <c r="HY1" s="376"/>
      <c r="HZ1" s="376"/>
      <c r="IA1" s="376"/>
      <c r="IB1" s="376"/>
      <c r="IC1" s="376"/>
      <c r="ID1" s="376"/>
      <c r="IE1" s="376"/>
      <c r="IF1" s="376"/>
      <c r="IG1" s="376"/>
      <c r="IH1" s="376"/>
      <c r="II1" s="376"/>
      <c r="IJ1" s="376"/>
      <c r="IK1" s="376"/>
      <c r="IL1" s="376"/>
      <c r="IM1" s="376"/>
      <c r="IN1" s="376"/>
      <c r="IO1" s="376"/>
      <c r="IP1" s="376"/>
      <c r="IQ1" s="376"/>
      <c r="IR1" s="376"/>
      <c r="IS1" s="376"/>
      <c r="IT1" s="376"/>
      <c r="IU1" s="376"/>
      <c r="IV1" s="376"/>
      <c r="IW1" s="376"/>
      <c r="IX1" s="376"/>
      <c r="IY1" s="376"/>
      <c r="IZ1" s="376"/>
      <c r="JA1" s="376"/>
      <c r="JB1" s="376"/>
      <c r="JC1" s="376"/>
      <c r="JD1" s="376"/>
      <c r="JE1" s="376"/>
      <c r="JF1" s="376"/>
      <c r="JG1" s="376"/>
      <c r="JH1" s="376"/>
      <c r="JI1" s="376"/>
      <c r="JJ1" s="376"/>
      <c r="JK1" s="376"/>
      <c r="JL1" s="376"/>
      <c r="JM1" s="376"/>
      <c r="JN1" s="376"/>
      <c r="JO1" s="376"/>
      <c r="JP1" s="376"/>
      <c r="JQ1" s="376"/>
      <c r="JR1" s="376"/>
      <c r="JS1" s="376"/>
      <c r="JT1" s="376"/>
      <c r="JU1" s="376"/>
      <c r="JV1" s="376"/>
      <c r="JW1" s="376"/>
      <c r="JX1" s="376"/>
      <c r="JY1" s="376"/>
      <c r="JZ1" s="376"/>
      <c r="KA1" s="376"/>
      <c r="KB1" s="376"/>
      <c r="KC1" s="376"/>
      <c r="KD1" s="376"/>
      <c r="KE1" s="376"/>
      <c r="KF1" s="376"/>
      <c r="KG1" s="376"/>
      <c r="KH1" s="376"/>
      <c r="KI1" s="376"/>
      <c r="KJ1" s="376"/>
      <c r="KK1" s="376"/>
      <c r="KL1" s="376"/>
      <c r="KM1" s="376"/>
      <c r="KN1" s="376"/>
      <c r="KO1" s="376"/>
      <c r="KP1" s="376"/>
      <c r="KQ1" s="376"/>
      <c r="KR1" s="376"/>
      <c r="KS1" s="376"/>
      <c r="KT1" s="376"/>
      <c r="KU1" s="376"/>
      <c r="KV1" s="376"/>
      <c r="KW1" s="376"/>
      <c r="KX1" s="376"/>
      <c r="KY1" s="376"/>
      <c r="KZ1" s="376"/>
      <c r="LA1" s="376"/>
      <c r="LB1" s="376"/>
      <c r="LC1" s="376"/>
      <c r="LD1" s="376"/>
      <c r="LE1" s="376"/>
      <c r="LF1" s="376"/>
      <c r="LG1" s="376"/>
      <c r="LH1" s="376"/>
      <c r="LI1" s="376"/>
      <c r="LJ1" s="376"/>
      <c r="LK1" s="376"/>
      <c r="LL1" s="376"/>
      <c r="LM1" s="376"/>
      <c r="LN1" s="376"/>
      <c r="LO1" s="376"/>
      <c r="LP1" s="376"/>
      <c r="LQ1" s="376"/>
      <c r="LR1" s="376"/>
      <c r="LS1" s="376"/>
      <c r="LT1" s="376"/>
      <c r="LU1" s="376"/>
      <c r="LV1" s="376"/>
      <c r="LW1" s="376"/>
      <c r="LX1" s="376"/>
      <c r="LY1" s="376"/>
      <c r="LZ1" s="376"/>
      <c r="MA1" s="376"/>
      <c r="MB1" s="376"/>
      <c r="MC1" s="376"/>
      <c r="MD1" s="376"/>
      <c r="ME1" s="376"/>
      <c r="MF1" s="376"/>
      <c r="MG1" s="376"/>
      <c r="MH1" s="376"/>
      <c r="MI1" s="376"/>
      <c r="MJ1" s="376"/>
      <c r="MK1" s="376"/>
      <c r="ML1" s="376"/>
      <c r="MM1" s="376"/>
      <c r="MN1" s="376"/>
      <c r="MO1" s="376"/>
      <c r="MP1" s="376"/>
      <c r="MQ1" s="376"/>
      <c r="MR1" s="376"/>
      <c r="MS1" s="376"/>
      <c r="MT1" s="376"/>
      <c r="MU1" s="376"/>
      <c r="MV1" s="376"/>
      <c r="MW1" s="376"/>
      <c r="MX1" s="376"/>
      <c r="MY1" s="376"/>
      <c r="MZ1" s="376"/>
      <c r="NA1" s="376"/>
      <c r="NB1" s="376"/>
      <c r="NC1" s="376"/>
      <c r="ND1" s="376"/>
      <c r="NE1" s="376"/>
      <c r="NF1" s="376"/>
      <c r="NG1" s="376"/>
      <c r="NH1" s="376"/>
      <c r="NI1" s="376"/>
      <c r="NJ1" s="376"/>
      <c r="NK1" s="376"/>
      <c r="NL1" s="376"/>
      <c r="NM1" s="376"/>
      <c r="NN1" s="376"/>
      <c r="NO1" s="376"/>
      <c r="NP1" s="376"/>
      <c r="NQ1" s="376"/>
      <c r="NR1" s="376"/>
      <c r="NS1" s="376"/>
      <c r="NT1" s="376"/>
      <c r="NU1" s="376"/>
      <c r="NV1" s="376"/>
      <c r="NW1" s="376"/>
      <c r="NX1" s="376"/>
      <c r="NY1" s="376"/>
      <c r="NZ1" s="376"/>
      <c r="OA1" s="376"/>
      <c r="OB1" s="376"/>
      <c r="OC1" s="376"/>
      <c r="OD1" s="376"/>
      <c r="OE1" s="376"/>
      <c r="OF1" s="376"/>
      <c r="OG1" s="376"/>
      <c r="OH1" s="376"/>
      <c r="OI1" s="376"/>
      <c r="OJ1" s="376"/>
      <c r="OK1" s="376"/>
      <c r="OL1" s="376"/>
      <c r="OM1" s="376"/>
      <c r="ON1" s="376"/>
      <c r="OO1" s="376"/>
      <c r="OP1" s="376"/>
      <c r="OQ1" s="376"/>
      <c r="OR1" s="376"/>
      <c r="OS1" s="376"/>
      <c r="OT1" s="376"/>
      <c r="OU1" s="376"/>
      <c r="OV1" s="376"/>
      <c r="OW1" s="376"/>
      <c r="OX1" s="376"/>
      <c r="OY1" s="376"/>
      <c r="OZ1" s="376"/>
      <c r="PA1" s="376"/>
      <c r="PB1" s="376"/>
      <c r="PC1" s="376"/>
      <c r="PD1" s="376"/>
      <c r="PE1" s="376"/>
      <c r="PF1" s="376"/>
      <c r="PG1" s="376"/>
      <c r="PH1" s="376"/>
      <c r="PI1" s="376"/>
      <c r="PJ1" s="376"/>
      <c r="PK1" s="376"/>
      <c r="PL1" s="376"/>
      <c r="PM1" s="376"/>
      <c r="PN1" s="376"/>
      <c r="PO1" s="376"/>
      <c r="PP1" s="376"/>
      <c r="PQ1" s="376"/>
      <c r="PR1" s="376"/>
      <c r="PS1" s="376"/>
      <c r="PT1" s="376"/>
      <c r="PU1" s="376"/>
      <c r="PV1" s="376"/>
      <c r="PW1" s="376"/>
      <c r="PX1" s="376"/>
      <c r="PY1" s="376"/>
      <c r="PZ1" s="376"/>
      <c r="QA1" s="376"/>
      <c r="QB1" s="376"/>
      <c r="QC1" s="376"/>
      <c r="QD1" s="376"/>
      <c r="QE1" s="376"/>
      <c r="QF1" s="376"/>
      <c r="QG1" s="376"/>
      <c r="QH1" s="376"/>
      <c r="QI1" s="376"/>
      <c r="QJ1" s="376"/>
      <c r="QK1" s="376"/>
      <c r="QL1" s="376"/>
      <c r="QM1" s="376"/>
      <c r="QN1" s="376"/>
      <c r="QO1" s="376"/>
      <c r="QP1" s="376"/>
      <c r="QQ1" s="376"/>
      <c r="QR1" s="376"/>
      <c r="QS1" s="376"/>
      <c r="QT1" s="376"/>
      <c r="QU1" s="376"/>
      <c r="QV1" s="376"/>
      <c r="QW1" s="376"/>
      <c r="QX1" s="376"/>
      <c r="QY1" s="376"/>
      <c r="QZ1" s="376"/>
      <c r="RA1" s="376"/>
      <c r="RB1" s="376"/>
      <c r="RC1" s="376"/>
      <c r="RD1" s="376"/>
      <c r="RE1" s="376"/>
      <c r="RF1" s="376"/>
      <c r="RG1" s="376"/>
      <c r="RH1" s="376"/>
      <c r="RI1" s="376"/>
      <c r="RJ1" s="376"/>
      <c r="RK1" s="376"/>
      <c r="RL1" s="376"/>
      <c r="RM1" s="376"/>
      <c r="RN1" s="376"/>
      <c r="RO1" s="376"/>
      <c r="RP1" s="376"/>
      <c r="RQ1" s="376"/>
      <c r="RR1" s="376"/>
      <c r="RS1" s="376"/>
      <c r="RT1" s="376"/>
      <c r="RU1" s="376"/>
      <c r="RV1" s="376"/>
      <c r="RW1" s="376"/>
      <c r="RX1" s="376"/>
      <c r="RY1" s="376"/>
      <c r="RZ1" s="376"/>
      <c r="SA1" s="376"/>
      <c r="SB1" s="376"/>
      <c r="SC1" s="376"/>
      <c r="SD1" s="376"/>
      <c r="SE1" s="376"/>
      <c r="SF1" s="376"/>
      <c r="SG1" s="376"/>
      <c r="SH1" s="376"/>
      <c r="SI1" s="376"/>
      <c r="SJ1" s="376"/>
      <c r="SK1" s="376"/>
      <c r="SL1" s="376"/>
      <c r="SM1" s="376"/>
      <c r="SN1" s="376"/>
      <c r="SO1" s="376"/>
      <c r="SP1" s="376"/>
      <c r="SQ1" s="376"/>
      <c r="SR1" s="376"/>
      <c r="SS1" s="376"/>
      <c r="ST1" s="376"/>
      <c r="SU1" s="376"/>
      <c r="SV1" s="376"/>
      <c r="SW1" s="376"/>
      <c r="SX1" s="376"/>
      <c r="SY1" s="376"/>
      <c r="SZ1" s="376"/>
      <c r="TA1" s="376"/>
      <c r="TB1" s="376"/>
      <c r="TC1" s="376"/>
      <c r="TD1" s="376"/>
      <c r="TE1" s="376"/>
      <c r="TF1" s="376"/>
      <c r="TG1" s="376"/>
      <c r="TH1" s="376"/>
      <c r="TI1" s="376"/>
      <c r="TJ1" s="376"/>
      <c r="TK1" s="376"/>
      <c r="TL1" s="376"/>
      <c r="TM1" s="376"/>
      <c r="TN1" s="376"/>
      <c r="TO1" s="376"/>
      <c r="TP1" s="376"/>
      <c r="TQ1" s="376"/>
      <c r="TR1" s="376"/>
      <c r="TS1" s="376"/>
      <c r="TT1" s="376"/>
      <c r="TU1" s="376"/>
      <c r="TV1" s="376"/>
      <c r="TW1" s="376"/>
      <c r="TX1" s="376"/>
      <c r="TY1" s="376"/>
      <c r="TZ1" s="376"/>
      <c r="UA1" s="376"/>
      <c r="UB1" s="376"/>
      <c r="UC1" s="376"/>
      <c r="UD1" s="376"/>
      <c r="UE1" s="376"/>
      <c r="UF1" s="376"/>
      <c r="UG1" s="376"/>
      <c r="UH1" s="376"/>
      <c r="UI1" s="376"/>
      <c r="UJ1" s="376"/>
      <c r="UK1" s="376"/>
      <c r="UL1" s="376"/>
      <c r="UM1" s="376"/>
      <c r="UN1" s="376"/>
      <c r="UO1" s="376"/>
      <c r="UP1" s="376"/>
      <c r="UQ1" s="376"/>
      <c r="UR1" s="376"/>
      <c r="US1" s="376"/>
      <c r="UT1" s="376"/>
      <c r="UU1" s="376"/>
      <c r="UV1" s="376"/>
      <c r="UW1" s="376"/>
      <c r="UX1" s="376"/>
      <c r="UY1" s="376"/>
      <c r="UZ1" s="376"/>
      <c r="VA1" s="376"/>
      <c r="VB1" s="376"/>
      <c r="VC1" s="376"/>
      <c r="VD1" s="376"/>
      <c r="VE1" s="376"/>
      <c r="VF1" s="376"/>
      <c r="VG1" s="376"/>
      <c r="VH1" s="376"/>
      <c r="VI1" s="376"/>
      <c r="VJ1" s="376"/>
      <c r="VK1" s="376"/>
      <c r="VL1" s="376"/>
      <c r="VM1" s="376"/>
      <c r="VN1" s="376"/>
      <c r="VO1" s="376"/>
      <c r="VP1" s="376"/>
      <c r="VQ1" s="376"/>
      <c r="VR1" s="376"/>
      <c r="VS1" s="376"/>
      <c r="VT1" s="376"/>
      <c r="VU1" s="376"/>
      <c r="VV1" s="376"/>
      <c r="VW1" s="376"/>
      <c r="VX1" s="376"/>
      <c r="VY1" s="376"/>
      <c r="VZ1" s="376"/>
      <c r="WA1" s="376"/>
      <c r="WB1" s="376"/>
      <c r="WC1" s="376"/>
      <c r="WD1" s="376"/>
      <c r="WE1" s="376"/>
      <c r="WF1" s="376"/>
      <c r="WG1" s="376"/>
      <c r="WH1" s="376"/>
      <c r="WI1" s="376"/>
      <c r="WJ1" s="376"/>
      <c r="WK1" s="376"/>
      <c r="WL1" s="376"/>
      <c r="WM1" s="376"/>
      <c r="WN1" s="376"/>
      <c r="WO1" s="376"/>
      <c r="WP1" s="376"/>
      <c r="WQ1" s="376"/>
      <c r="WR1" s="376"/>
      <c r="WS1" s="376"/>
      <c r="WT1" s="376"/>
      <c r="WU1" s="376"/>
      <c r="WV1" s="376"/>
      <c r="WW1" s="376"/>
      <c r="WX1" s="376"/>
      <c r="WY1" s="376"/>
      <c r="WZ1" s="376"/>
      <c r="XA1" s="376"/>
      <c r="XB1" s="376"/>
      <c r="XC1" s="376"/>
      <c r="XD1" s="376"/>
      <c r="XE1" s="376"/>
      <c r="XF1" s="376"/>
      <c r="XG1" s="376"/>
      <c r="XH1" s="376"/>
      <c r="XI1" s="376"/>
      <c r="XJ1" s="376"/>
      <c r="XK1" s="376"/>
      <c r="XL1" s="376"/>
      <c r="XM1" s="376"/>
      <c r="XN1" s="376"/>
      <c r="XO1" s="376"/>
      <c r="XP1" s="376"/>
      <c r="XQ1" s="376"/>
      <c r="XR1" s="376"/>
      <c r="XS1" s="376"/>
      <c r="XT1" s="376"/>
      <c r="XU1" s="376"/>
      <c r="XV1" s="376"/>
      <c r="XW1" s="376"/>
      <c r="XX1" s="376"/>
      <c r="XY1" s="376"/>
      <c r="XZ1" s="376"/>
      <c r="YA1" s="376"/>
      <c r="YB1" s="376"/>
      <c r="YC1" s="376"/>
      <c r="YD1" s="376"/>
      <c r="YE1" s="376"/>
      <c r="YF1" s="376"/>
      <c r="YG1" s="376"/>
      <c r="YH1" s="376"/>
      <c r="YI1" s="376"/>
      <c r="YJ1" s="376"/>
      <c r="YK1" s="376"/>
      <c r="YL1" s="376"/>
      <c r="YM1" s="376"/>
      <c r="YN1" s="376"/>
      <c r="YO1" s="376"/>
      <c r="YP1" s="376"/>
      <c r="YQ1" s="376"/>
      <c r="YR1" s="376"/>
      <c r="YS1" s="376"/>
      <c r="YT1" s="376"/>
      <c r="YU1" s="376"/>
      <c r="YV1" s="376"/>
      <c r="YW1" s="376"/>
      <c r="YX1" s="376"/>
      <c r="YY1" s="376"/>
      <c r="YZ1" s="376"/>
      <c r="ZA1" s="376"/>
      <c r="ZB1" s="376"/>
      <c r="ZC1" s="376"/>
      <c r="ZD1" s="376"/>
      <c r="ZE1" s="376"/>
      <c r="ZF1" s="376"/>
      <c r="ZG1" s="376"/>
      <c r="ZH1" s="376"/>
      <c r="ZI1" s="376"/>
      <c r="ZJ1" s="376"/>
      <c r="ZK1" s="376"/>
      <c r="ZL1" s="376"/>
      <c r="ZM1" s="376"/>
      <c r="ZN1" s="376"/>
      <c r="ZO1" s="376"/>
      <c r="ZP1" s="376"/>
      <c r="ZQ1" s="376"/>
      <c r="ZR1" s="376"/>
      <c r="ZS1" s="376"/>
      <c r="ZT1" s="376"/>
      <c r="ZU1" s="376"/>
      <c r="ZV1" s="376"/>
      <c r="ZW1" s="376"/>
      <c r="ZX1" s="376"/>
      <c r="ZY1" s="376"/>
      <c r="ZZ1" s="376"/>
      <c r="AAA1" s="376"/>
      <c r="AAB1" s="376"/>
      <c r="AAC1" s="376"/>
      <c r="AAD1" s="376"/>
      <c r="AAE1" s="376"/>
      <c r="AAF1" s="376"/>
      <c r="AAG1" s="376"/>
      <c r="AAH1" s="376"/>
      <c r="AAI1" s="376"/>
      <c r="AAJ1" s="376"/>
      <c r="AAK1" s="376"/>
      <c r="AAL1" s="376"/>
      <c r="AAM1" s="376"/>
      <c r="AAN1" s="376"/>
      <c r="AAO1" s="376"/>
      <c r="AAP1" s="376"/>
      <c r="AAQ1" s="376"/>
      <c r="AAR1" s="376"/>
      <c r="AAS1" s="376"/>
      <c r="AAT1" s="376"/>
      <c r="AAU1" s="376"/>
      <c r="AAV1" s="376"/>
      <c r="AAW1" s="376"/>
      <c r="AAX1" s="376"/>
      <c r="AAY1" s="376"/>
      <c r="AAZ1" s="376"/>
      <c r="ABA1" s="376"/>
      <c r="ABB1" s="376"/>
      <c r="ABC1" s="376"/>
      <c r="ABD1" s="376"/>
      <c r="ABE1" s="376"/>
      <c r="ABF1" s="376"/>
      <c r="ABG1" s="376"/>
      <c r="ABH1" s="376"/>
      <c r="ABI1" s="376"/>
      <c r="ABJ1" s="376"/>
      <c r="ABK1" s="376"/>
      <c r="ABL1" s="376"/>
      <c r="ABM1" s="376"/>
      <c r="ABN1" s="376"/>
      <c r="ABO1" s="376"/>
      <c r="ABP1" s="376"/>
      <c r="ABQ1" s="376"/>
      <c r="ABR1" s="376"/>
      <c r="ABS1" s="376"/>
      <c r="ABT1" s="376"/>
      <c r="ABU1" s="376"/>
      <c r="ABV1" s="376"/>
      <c r="ABW1" s="376"/>
      <c r="ABX1" s="376"/>
      <c r="ABY1" s="376"/>
      <c r="ABZ1" s="376"/>
      <c r="ACA1" s="376"/>
      <c r="ACB1" s="376"/>
      <c r="ACC1" s="376"/>
      <c r="ACD1" s="376"/>
      <c r="ACE1" s="376"/>
      <c r="ACF1" s="376"/>
      <c r="ACG1" s="376"/>
      <c r="ACH1" s="376"/>
      <c r="ACI1" s="376"/>
      <c r="ACJ1" s="376"/>
      <c r="ACK1" s="376"/>
      <c r="ACL1" s="376"/>
      <c r="ACM1" s="376"/>
      <c r="ACN1" s="376"/>
      <c r="ACO1" s="376"/>
      <c r="ACP1" s="376"/>
      <c r="ACQ1" s="376"/>
      <c r="ACR1" s="376"/>
      <c r="ACS1" s="376"/>
      <c r="ACT1" s="376"/>
      <c r="ACU1" s="376"/>
      <c r="ACV1" s="376"/>
      <c r="ACW1" s="376"/>
      <c r="ACX1" s="376"/>
      <c r="ACY1" s="376"/>
      <c r="ACZ1" s="376"/>
      <c r="ADA1" s="376"/>
      <c r="ADB1" s="376"/>
      <c r="ADC1" s="376"/>
      <c r="ADD1" s="376"/>
      <c r="ADE1" s="376"/>
      <c r="ADF1" s="376"/>
      <c r="ADG1" s="376"/>
      <c r="ADH1" s="376"/>
      <c r="ADI1" s="376"/>
      <c r="ADJ1" s="376"/>
      <c r="ADK1" s="376"/>
      <c r="ADL1" s="376"/>
      <c r="ADM1" s="376"/>
      <c r="ADN1" s="376"/>
      <c r="ADO1" s="376"/>
      <c r="ADP1" s="376"/>
      <c r="ADQ1" s="376"/>
      <c r="ADR1" s="376"/>
      <c r="ADS1" s="376"/>
      <c r="ADT1" s="376"/>
      <c r="ADU1" s="376"/>
      <c r="ADV1" s="376"/>
      <c r="ADW1" s="376"/>
      <c r="ADX1" s="376"/>
      <c r="ADY1" s="376"/>
      <c r="ADZ1" s="376"/>
      <c r="AEA1" s="376"/>
      <c r="AEB1" s="376"/>
      <c r="AEC1" s="376"/>
      <c r="AED1" s="376"/>
      <c r="AEE1" s="376"/>
      <c r="AEF1" s="376"/>
      <c r="AEG1" s="376"/>
      <c r="AEH1" s="376"/>
      <c r="AEI1" s="376"/>
      <c r="AEJ1" s="376"/>
      <c r="AEK1" s="376"/>
      <c r="AEL1" s="376"/>
      <c r="AEM1" s="376"/>
      <c r="AEN1" s="376"/>
      <c r="AEO1" s="376"/>
      <c r="AEP1" s="376"/>
      <c r="AEQ1" s="376"/>
      <c r="AER1" s="376"/>
      <c r="AES1" s="376"/>
      <c r="AET1" s="376"/>
      <c r="AEU1" s="376"/>
      <c r="AEV1" s="376"/>
      <c r="AEW1" s="376"/>
      <c r="AEX1" s="376"/>
      <c r="AEY1" s="376"/>
      <c r="AEZ1" s="376"/>
      <c r="AFA1" s="376"/>
      <c r="AFB1" s="376"/>
      <c r="AFC1" s="376"/>
      <c r="AFD1" s="376"/>
      <c r="AFE1" s="376"/>
      <c r="AFF1" s="376"/>
      <c r="AFG1" s="376"/>
      <c r="AFH1" s="376"/>
      <c r="AFI1" s="376"/>
      <c r="AFJ1" s="376"/>
      <c r="AFK1" s="376"/>
      <c r="AFL1" s="376"/>
      <c r="AFM1" s="376"/>
      <c r="AFN1" s="376"/>
      <c r="AFO1" s="376"/>
      <c r="AFP1" s="376"/>
      <c r="AFQ1" s="376"/>
      <c r="AFR1" s="376"/>
      <c r="AFS1" s="376"/>
      <c r="AFT1" s="376"/>
      <c r="AFU1" s="376"/>
      <c r="AFV1" s="376"/>
      <c r="AFW1" s="376"/>
      <c r="AFX1" s="376"/>
      <c r="AFY1" s="376"/>
      <c r="AFZ1" s="376"/>
      <c r="AGA1" s="376"/>
      <c r="AGB1" s="376"/>
      <c r="AGC1" s="376"/>
      <c r="AGD1" s="376"/>
      <c r="AGE1" s="376"/>
      <c r="AGF1" s="376"/>
      <c r="AGG1" s="376"/>
      <c r="AGH1" s="376"/>
      <c r="AGI1" s="376"/>
      <c r="AGJ1" s="376"/>
      <c r="AGK1" s="376"/>
      <c r="AGL1" s="376"/>
      <c r="AGM1" s="376"/>
      <c r="AGN1" s="376"/>
      <c r="AGO1" s="376"/>
      <c r="AGP1" s="376"/>
      <c r="AGQ1" s="376"/>
      <c r="AGR1" s="376"/>
      <c r="AGS1" s="376"/>
      <c r="AGT1" s="376"/>
      <c r="AGU1" s="376"/>
      <c r="AGV1" s="376"/>
      <c r="AGW1" s="376"/>
      <c r="AGX1" s="376"/>
      <c r="AGY1" s="376"/>
      <c r="AGZ1" s="376"/>
      <c r="AHA1" s="376"/>
      <c r="AHB1" s="376"/>
      <c r="AHC1" s="376"/>
      <c r="AHD1" s="376"/>
      <c r="AHE1" s="376"/>
      <c r="AHF1" s="376"/>
      <c r="AHG1" s="376"/>
      <c r="AHH1" s="376"/>
      <c r="AHI1" s="376"/>
      <c r="AHJ1" s="376"/>
      <c r="AHK1" s="376"/>
      <c r="AHL1" s="376"/>
      <c r="AHM1" s="376"/>
      <c r="AHN1" s="376"/>
      <c r="AHO1" s="376"/>
      <c r="AHP1" s="376"/>
      <c r="AHQ1" s="376"/>
      <c r="AHR1" s="376"/>
      <c r="AHS1" s="376"/>
      <c r="AHT1" s="376"/>
      <c r="AHU1" s="376"/>
      <c r="AHV1" s="376"/>
      <c r="AHW1" s="376"/>
      <c r="AHX1" s="376"/>
      <c r="AHY1" s="376"/>
      <c r="AHZ1" s="376"/>
      <c r="AIA1" s="376"/>
      <c r="AIB1" s="376"/>
      <c r="AIC1" s="376"/>
      <c r="AID1" s="376"/>
      <c r="AIE1" s="376"/>
      <c r="AIF1" s="376"/>
      <c r="AIG1" s="376"/>
      <c r="AIH1" s="376"/>
      <c r="AII1" s="376"/>
      <c r="AIJ1" s="376"/>
      <c r="AIK1" s="376"/>
      <c r="AIL1" s="376"/>
      <c r="AIM1" s="376"/>
      <c r="AIN1" s="376"/>
      <c r="AIO1" s="376"/>
      <c r="AIP1" s="376"/>
      <c r="AIQ1" s="376"/>
      <c r="AIR1" s="376"/>
      <c r="AIS1" s="376"/>
      <c r="AIT1" s="376"/>
      <c r="AIU1" s="376"/>
      <c r="AIV1" s="376"/>
      <c r="AIW1" s="376"/>
      <c r="AIX1" s="376"/>
      <c r="AIY1" s="376"/>
      <c r="AIZ1" s="376"/>
      <c r="AJA1" s="376"/>
      <c r="AJB1" s="376"/>
      <c r="AJC1" s="376"/>
      <c r="AJD1" s="376"/>
      <c r="AJE1" s="376"/>
      <c r="AJF1" s="376"/>
      <c r="AJG1" s="376"/>
      <c r="AJH1" s="376"/>
      <c r="AJI1" s="376"/>
      <c r="AJJ1" s="376"/>
      <c r="AJK1" s="376"/>
      <c r="AJL1" s="376"/>
      <c r="AJM1" s="376"/>
      <c r="AJN1" s="376"/>
      <c r="AJO1" s="376"/>
      <c r="AJP1" s="376"/>
      <c r="AJQ1" s="376"/>
      <c r="AJR1" s="376"/>
      <c r="AJS1" s="376"/>
      <c r="AJT1" s="376"/>
      <c r="AJU1" s="376"/>
      <c r="AJV1" s="376"/>
      <c r="AJW1" s="376"/>
      <c r="AJX1" s="376"/>
      <c r="AJY1" s="376"/>
      <c r="AJZ1" s="376"/>
      <c r="AKA1" s="376"/>
      <c r="AKB1" s="376"/>
      <c r="AKC1" s="376"/>
      <c r="AKD1" s="376"/>
      <c r="AKE1" s="376"/>
      <c r="AKF1" s="376"/>
      <c r="AKG1" s="376"/>
      <c r="AKH1" s="376"/>
      <c r="AKI1" s="376"/>
      <c r="AKJ1" s="376"/>
      <c r="AKK1" s="376"/>
      <c r="AKL1" s="376"/>
      <c r="AKM1" s="376"/>
      <c r="AKN1" s="376"/>
      <c r="AKO1" s="376"/>
      <c r="AKP1" s="376"/>
      <c r="AKQ1" s="376"/>
      <c r="AKR1" s="376"/>
      <c r="AKS1" s="376"/>
      <c r="AKT1" s="376"/>
      <c r="AKU1" s="376"/>
      <c r="AKV1" s="376"/>
      <c r="AKW1" s="376"/>
      <c r="AKX1" s="376"/>
      <c r="AKY1" s="376"/>
      <c r="AKZ1" s="376"/>
      <c r="ALA1" s="376"/>
      <c r="ALB1" s="376"/>
      <c r="ALC1" s="376"/>
      <c r="ALD1" s="376"/>
      <c r="ALE1" s="376"/>
      <c r="ALF1" s="376"/>
      <c r="ALG1" s="376"/>
      <c r="ALH1" s="376"/>
      <c r="ALI1" s="376"/>
      <c r="ALJ1" s="376"/>
      <c r="ALK1" s="376"/>
      <c r="ALL1" s="376"/>
      <c r="ALM1" s="376"/>
      <c r="ALN1" s="376"/>
      <c r="ALO1" s="376"/>
      <c r="ALP1" s="376"/>
      <c r="ALQ1" s="376"/>
      <c r="ALR1" s="376"/>
      <c r="ALS1" s="376"/>
      <c r="ALT1" s="376"/>
      <c r="ALU1" s="376"/>
      <c r="ALV1" s="376"/>
      <c r="ALW1" s="376"/>
      <c r="ALX1" s="376"/>
      <c r="ALY1" s="376"/>
      <c r="ALZ1" s="376"/>
      <c r="AMA1" s="376"/>
      <c r="AMB1" s="376"/>
      <c r="AMC1" s="376"/>
      <c r="AMD1" s="376"/>
      <c r="AME1" s="376"/>
      <c r="AMF1" s="376"/>
      <c r="AMG1" s="376"/>
      <c r="AMH1" s="376"/>
      <c r="AMI1" s="376"/>
      <c r="AMJ1" s="376"/>
      <c r="AMK1" s="376"/>
      <c r="AML1" s="376"/>
      <c r="AMM1" s="376"/>
      <c r="AMN1" s="376"/>
      <c r="AMO1" s="376"/>
      <c r="AMP1" s="376"/>
      <c r="AMQ1" s="376"/>
      <c r="AMR1" s="376"/>
      <c r="AMS1" s="376"/>
      <c r="AMT1" s="376"/>
      <c r="AMU1" s="376"/>
      <c r="AMV1" s="376"/>
      <c r="AMW1" s="376"/>
      <c r="AMX1" s="376"/>
      <c r="AMY1" s="376"/>
      <c r="AMZ1" s="376"/>
      <c r="ANA1" s="376"/>
      <c r="ANB1" s="376"/>
      <c r="ANC1" s="376"/>
      <c r="AND1" s="376"/>
      <c r="ANE1" s="376"/>
      <c r="ANF1" s="376"/>
      <c r="ANG1" s="376"/>
      <c r="ANH1" s="376"/>
      <c r="ANI1" s="376"/>
      <c r="ANJ1" s="376"/>
      <c r="ANK1" s="376"/>
      <c r="ANL1" s="376"/>
      <c r="ANM1" s="376"/>
      <c r="ANN1" s="376"/>
      <c r="ANO1" s="376"/>
      <c r="ANP1" s="376"/>
      <c r="ANQ1" s="376"/>
      <c r="ANR1" s="376"/>
      <c r="ANS1" s="376"/>
      <c r="ANT1" s="376"/>
      <c r="ANU1" s="376"/>
      <c r="ANV1" s="376"/>
      <c r="ANW1" s="376"/>
      <c r="ANX1" s="376"/>
      <c r="ANY1" s="376"/>
      <c r="ANZ1" s="376"/>
      <c r="AOA1" s="376"/>
      <c r="AOB1" s="376"/>
      <c r="AOC1" s="376"/>
      <c r="AOD1" s="376"/>
      <c r="AOE1" s="376"/>
      <c r="AOF1" s="376"/>
      <c r="AOG1" s="376"/>
      <c r="AOH1" s="376"/>
      <c r="AOI1" s="376"/>
      <c r="AOJ1" s="376"/>
      <c r="AOK1" s="376"/>
      <c r="AOL1" s="376"/>
      <c r="AOM1" s="376"/>
      <c r="AON1" s="376"/>
      <c r="AOO1" s="376"/>
      <c r="AOP1" s="376"/>
      <c r="AOQ1" s="376"/>
      <c r="AOR1" s="376"/>
      <c r="AOS1" s="376"/>
      <c r="AOT1" s="376"/>
      <c r="AOU1" s="376"/>
      <c r="AOV1" s="376"/>
      <c r="AOW1" s="376"/>
      <c r="AOX1" s="376"/>
      <c r="AOY1" s="376"/>
      <c r="AOZ1" s="376"/>
      <c r="APA1" s="376"/>
      <c r="APB1" s="376"/>
      <c r="APC1" s="376"/>
      <c r="APD1" s="376"/>
      <c r="APE1" s="376"/>
      <c r="APF1" s="376"/>
      <c r="APG1" s="376"/>
      <c r="APH1" s="376"/>
      <c r="API1" s="376"/>
      <c r="APJ1" s="376"/>
      <c r="APK1" s="376"/>
      <c r="APL1" s="376"/>
      <c r="APM1" s="376"/>
      <c r="APN1" s="376"/>
      <c r="APO1" s="376"/>
      <c r="APP1" s="376"/>
      <c r="APQ1" s="376"/>
      <c r="APR1" s="376"/>
      <c r="APS1" s="376"/>
      <c r="APT1" s="376"/>
      <c r="APU1" s="376"/>
      <c r="APV1" s="376"/>
      <c r="APW1" s="376"/>
      <c r="APX1" s="376"/>
      <c r="APY1" s="376"/>
      <c r="APZ1" s="376"/>
      <c r="AQA1" s="376"/>
      <c r="AQB1" s="376"/>
      <c r="AQC1" s="376"/>
      <c r="AQD1" s="376"/>
      <c r="AQE1" s="376"/>
      <c r="AQF1" s="376"/>
      <c r="AQG1" s="376"/>
      <c r="AQH1" s="376"/>
      <c r="AQI1" s="376"/>
      <c r="AQJ1" s="376"/>
      <c r="AQK1" s="376"/>
      <c r="AQL1" s="376"/>
      <c r="AQM1" s="376"/>
      <c r="AQN1" s="376"/>
      <c r="AQO1" s="376"/>
      <c r="AQP1" s="376"/>
      <c r="AQQ1" s="376"/>
      <c r="AQR1" s="376"/>
      <c r="AQS1" s="376"/>
      <c r="AQT1" s="376"/>
      <c r="AQU1" s="376"/>
      <c r="AQV1" s="376"/>
      <c r="AQW1" s="376"/>
      <c r="AQX1" s="376"/>
      <c r="AQY1" s="376"/>
      <c r="AQZ1" s="376"/>
      <c r="ARA1" s="376"/>
      <c r="ARB1" s="376"/>
      <c r="ARC1" s="376"/>
      <c r="ARD1" s="376"/>
      <c r="ARE1" s="376"/>
      <c r="ARF1" s="376"/>
      <c r="ARG1" s="376"/>
      <c r="ARH1" s="376"/>
      <c r="ARI1" s="376"/>
      <c r="ARJ1" s="376"/>
      <c r="ARK1" s="376"/>
      <c r="ARL1" s="376"/>
      <c r="ARM1" s="376"/>
      <c r="ARN1" s="376"/>
      <c r="ARO1" s="376"/>
      <c r="ARP1" s="376"/>
      <c r="ARQ1" s="376"/>
      <c r="ARR1" s="376"/>
      <c r="ARS1" s="376"/>
      <c r="ART1" s="376"/>
      <c r="ARU1" s="376"/>
      <c r="ARV1" s="376"/>
      <c r="ARW1" s="376"/>
      <c r="ARX1" s="376"/>
      <c r="ARY1" s="376"/>
      <c r="ARZ1" s="376"/>
      <c r="ASA1" s="376"/>
      <c r="ASB1" s="376"/>
      <c r="ASC1" s="376"/>
      <c r="ASD1" s="376"/>
      <c r="ASE1" s="376"/>
      <c r="ASF1" s="376"/>
      <c r="ASG1" s="376"/>
      <c r="ASH1" s="376"/>
      <c r="ASI1" s="376"/>
      <c r="ASJ1" s="376"/>
      <c r="ASK1" s="376"/>
      <c r="ASL1" s="376"/>
      <c r="ASM1" s="376"/>
      <c r="ASN1" s="376"/>
      <c r="ASO1" s="376"/>
      <c r="ASP1" s="376"/>
      <c r="ASQ1" s="376"/>
      <c r="ASR1" s="376"/>
      <c r="ASS1" s="376"/>
      <c r="AST1" s="376"/>
      <c r="ASU1" s="376"/>
      <c r="ASV1" s="376"/>
      <c r="ASW1" s="376"/>
      <c r="ASX1" s="376"/>
      <c r="ASY1" s="376"/>
      <c r="ASZ1" s="376"/>
      <c r="ATA1" s="376"/>
      <c r="ATB1" s="376"/>
      <c r="ATC1" s="376"/>
      <c r="ATD1" s="376"/>
      <c r="ATE1" s="376"/>
      <c r="ATF1" s="376"/>
      <c r="ATG1" s="376"/>
      <c r="ATH1" s="376"/>
      <c r="ATI1" s="376"/>
      <c r="ATJ1" s="376"/>
      <c r="ATK1" s="376"/>
      <c r="ATL1" s="376"/>
      <c r="ATM1" s="376"/>
      <c r="ATN1" s="376"/>
      <c r="ATO1" s="376"/>
      <c r="ATP1" s="376"/>
      <c r="ATQ1" s="376"/>
      <c r="ATR1" s="376"/>
      <c r="ATS1" s="376"/>
      <c r="ATT1" s="376"/>
      <c r="ATU1" s="376"/>
      <c r="ATV1" s="376"/>
      <c r="ATW1" s="376"/>
      <c r="ATX1" s="376"/>
      <c r="ATY1" s="376"/>
      <c r="ATZ1" s="376"/>
      <c r="AUA1" s="376"/>
      <c r="AUB1" s="376"/>
      <c r="AUC1" s="376"/>
      <c r="AUD1" s="376"/>
      <c r="AUE1" s="376"/>
      <c r="AUF1" s="376"/>
      <c r="AUG1" s="376"/>
      <c r="AUH1" s="376"/>
      <c r="AUI1" s="376"/>
      <c r="AUJ1" s="376"/>
      <c r="AUK1" s="376"/>
      <c r="AUL1" s="376"/>
      <c r="AUM1" s="376"/>
      <c r="AUN1" s="376"/>
      <c r="AUO1" s="376"/>
      <c r="AUP1" s="376"/>
      <c r="AUQ1" s="376"/>
      <c r="AUR1" s="376"/>
      <c r="AUS1" s="376"/>
      <c r="AUT1" s="376"/>
      <c r="AUU1" s="376"/>
      <c r="AUV1" s="376"/>
      <c r="AUW1" s="376"/>
      <c r="AUX1" s="376"/>
      <c r="AUY1" s="376"/>
      <c r="AUZ1" s="376"/>
      <c r="AVA1" s="376"/>
      <c r="AVB1" s="376"/>
      <c r="AVC1" s="376"/>
      <c r="AVD1" s="376"/>
      <c r="AVE1" s="376"/>
      <c r="AVF1" s="376"/>
      <c r="AVG1" s="376"/>
      <c r="AVH1" s="376"/>
      <c r="AVI1" s="376"/>
      <c r="AVJ1" s="376"/>
      <c r="AVK1" s="376"/>
      <c r="AVL1" s="376"/>
      <c r="AVM1" s="376"/>
      <c r="AVN1" s="376"/>
      <c r="AVO1" s="376"/>
      <c r="AVP1" s="376"/>
      <c r="AVQ1" s="376"/>
      <c r="AVR1" s="376"/>
      <c r="AVS1" s="376"/>
      <c r="AVT1" s="376"/>
      <c r="AVU1" s="376"/>
      <c r="AVV1" s="376"/>
      <c r="AVW1" s="376"/>
      <c r="AVX1" s="376"/>
      <c r="AVY1" s="376"/>
      <c r="AVZ1" s="376"/>
      <c r="AWA1" s="376"/>
      <c r="AWB1" s="376"/>
      <c r="AWC1" s="376"/>
      <c r="AWD1" s="376"/>
      <c r="AWE1" s="376"/>
      <c r="AWF1" s="376"/>
      <c r="AWG1" s="376"/>
      <c r="AWH1" s="376"/>
      <c r="AWI1" s="376"/>
      <c r="AWJ1" s="376"/>
      <c r="AWK1" s="376"/>
      <c r="AWL1" s="376"/>
      <c r="AWM1" s="376"/>
      <c r="AWN1" s="376"/>
      <c r="AWO1" s="376"/>
      <c r="AWP1" s="376"/>
      <c r="AWQ1" s="376"/>
      <c r="AWR1" s="376"/>
      <c r="AWS1" s="376"/>
      <c r="AWT1" s="376"/>
      <c r="AWU1" s="376"/>
      <c r="AWV1" s="376"/>
      <c r="AWW1" s="376"/>
      <c r="AWX1" s="376"/>
      <c r="AWY1" s="376"/>
      <c r="AWZ1" s="376"/>
      <c r="AXA1" s="376"/>
      <c r="AXB1" s="376"/>
      <c r="AXC1" s="376"/>
      <c r="AXD1" s="376"/>
      <c r="AXE1" s="376"/>
      <c r="AXF1" s="376"/>
      <c r="AXG1" s="376"/>
      <c r="AXH1" s="376"/>
      <c r="AXI1" s="376"/>
      <c r="AXJ1" s="376"/>
      <c r="AXK1" s="376"/>
      <c r="AXL1" s="376"/>
      <c r="AXM1" s="376"/>
      <c r="AXN1" s="376"/>
      <c r="AXO1" s="376"/>
      <c r="AXP1" s="376"/>
      <c r="AXQ1" s="376"/>
      <c r="AXR1" s="376"/>
      <c r="AXS1" s="376"/>
      <c r="AXT1" s="376"/>
      <c r="AXU1" s="376"/>
      <c r="AXV1" s="376"/>
      <c r="AXW1" s="376"/>
      <c r="AXX1" s="376"/>
      <c r="AXY1" s="376"/>
      <c r="AXZ1" s="376"/>
      <c r="AYA1" s="376"/>
      <c r="AYB1" s="376"/>
      <c r="AYC1" s="376"/>
      <c r="AYD1" s="376"/>
      <c r="AYE1" s="376"/>
      <c r="AYF1" s="376"/>
      <c r="AYG1" s="376"/>
      <c r="AYH1" s="376"/>
      <c r="AYI1" s="376"/>
      <c r="AYJ1" s="376"/>
      <c r="AYK1" s="376"/>
      <c r="AYL1" s="376"/>
      <c r="AYM1" s="376"/>
      <c r="AYN1" s="376"/>
      <c r="AYO1" s="376"/>
      <c r="AYP1" s="376"/>
      <c r="AYQ1" s="376"/>
      <c r="AYR1" s="376"/>
      <c r="AYS1" s="376"/>
      <c r="AYT1" s="376"/>
      <c r="AYU1" s="376"/>
      <c r="AYV1" s="376"/>
      <c r="AYW1" s="376"/>
      <c r="AYX1" s="376"/>
      <c r="AYY1" s="376"/>
      <c r="AYZ1" s="376"/>
      <c r="AZA1" s="376"/>
      <c r="AZB1" s="376"/>
      <c r="AZC1" s="376"/>
      <c r="AZD1" s="376"/>
      <c r="AZE1" s="376"/>
      <c r="AZF1" s="376"/>
      <c r="AZG1" s="376"/>
      <c r="AZH1" s="376"/>
      <c r="AZI1" s="376"/>
      <c r="AZJ1" s="376"/>
      <c r="AZK1" s="376"/>
      <c r="AZL1" s="376"/>
      <c r="AZM1" s="376"/>
      <c r="AZN1" s="376"/>
      <c r="AZO1" s="376"/>
      <c r="AZP1" s="376"/>
      <c r="AZQ1" s="376"/>
      <c r="AZR1" s="376"/>
      <c r="AZS1" s="376"/>
      <c r="AZT1" s="376"/>
      <c r="AZU1" s="376"/>
      <c r="AZV1" s="376"/>
      <c r="AZW1" s="376"/>
      <c r="AZX1" s="376"/>
      <c r="AZY1" s="376"/>
      <c r="AZZ1" s="376"/>
      <c r="BAA1" s="376"/>
      <c r="BAB1" s="376"/>
      <c r="BAC1" s="376"/>
      <c r="BAD1" s="376"/>
      <c r="BAE1" s="376"/>
      <c r="BAF1" s="376"/>
      <c r="BAG1" s="376"/>
      <c r="BAH1" s="376"/>
      <c r="BAI1" s="376"/>
      <c r="BAJ1" s="376"/>
      <c r="BAK1" s="376"/>
      <c r="BAL1" s="376"/>
      <c r="BAM1" s="376"/>
      <c r="BAN1" s="376"/>
      <c r="BAO1" s="376"/>
      <c r="BAP1" s="376"/>
      <c r="BAQ1" s="376"/>
      <c r="BAR1" s="376"/>
      <c r="BAS1" s="376"/>
      <c r="BAT1" s="376"/>
      <c r="BAU1" s="376"/>
      <c r="BAV1" s="376"/>
      <c r="BAW1" s="376"/>
      <c r="BAX1" s="376"/>
      <c r="BAY1" s="376"/>
      <c r="BAZ1" s="376"/>
      <c r="BBA1" s="376"/>
      <c r="BBB1" s="376"/>
      <c r="BBC1" s="376"/>
      <c r="BBD1" s="376"/>
      <c r="BBE1" s="376"/>
      <c r="BBF1" s="376"/>
      <c r="BBG1" s="376"/>
      <c r="BBH1" s="376"/>
      <c r="BBI1" s="376"/>
      <c r="BBJ1" s="376"/>
      <c r="BBK1" s="376"/>
      <c r="BBL1" s="376"/>
      <c r="BBM1" s="376"/>
      <c r="BBN1" s="376"/>
      <c r="BBO1" s="376"/>
      <c r="BBP1" s="376"/>
      <c r="BBQ1" s="376"/>
      <c r="BBR1" s="376"/>
      <c r="BBS1" s="376"/>
      <c r="BBT1" s="376"/>
      <c r="BBU1" s="376"/>
      <c r="BBV1" s="376"/>
      <c r="BBW1" s="376"/>
      <c r="BBX1" s="376"/>
      <c r="BBY1" s="376"/>
      <c r="BBZ1" s="376"/>
      <c r="BCA1" s="376"/>
      <c r="BCB1" s="376"/>
      <c r="BCC1" s="376"/>
      <c r="BCD1" s="376"/>
      <c r="BCE1" s="376"/>
      <c r="BCF1" s="376"/>
      <c r="BCG1" s="376"/>
      <c r="BCH1" s="376"/>
      <c r="BCI1" s="376"/>
      <c r="BCJ1" s="376"/>
      <c r="BCK1" s="376"/>
      <c r="BCL1" s="376"/>
      <c r="BCM1" s="376"/>
      <c r="BCN1" s="376"/>
      <c r="BCO1" s="376"/>
      <c r="BCP1" s="376"/>
      <c r="BCQ1" s="376"/>
      <c r="BCR1" s="376"/>
      <c r="BCS1" s="376"/>
      <c r="BCT1" s="376"/>
      <c r="BCU1" s="376"/>
      <c r="BCV1" s="376"/>
      <c r="BCW1" s="376"/>
      <c r="BCX1" s="376"/>
      <c r="BCY1" s="376"/>
      <c r="BCZ1" s="376"/>
      <c r="BDA1" s="376"/>
      <c r="BDB1" s="376"/>
      <c r="BDC1" s="376"/>
      <c r="BDD1" s="376"/>
      <c r="BDE1" s="376"/>
      <c r="BDF1" s="376"/>
      <c r="BDG1" s="376"/>
      <c r="BDH1" s="376"/>
      <c r="BDI1" s="376"/>
      <c r="BDJ1" s="376"/>
      <c r="BDK1" s="376"/>
      <c r="BDL1" s="376"/>
      <c r="BDM1" s="376"/>
      <c r="BDN1" s="376"/>
      <c r="BDO1" s="376"/>
      <c r="BDP1" s="376"/>
      <c r="BDQ1" s="376"/>
      <c r="BDR1" s="376"/>
      <c r="BDS1" s="376"/>
      <c r="BDT1" s="376"/>
      <c r="BDU1" s="376"/>
      <c r="BDV1" s="376"/>
      <c r="BDW1" s="376"/>
      <c r="BDX1" s="376"/>
      <c r="BDY1" s="376"/>
      <c r="BDZ1" s="376"/>
      <c r="BEA1" s="376"/>
      <c r="BEB1" s="376"/>
      <c r="BEC1" s="376"/>
      <c r="BED1" s="376"/>
      <c r="BEE1" s="376"/>
      <c r="BEF1" s="376"/>
      <c r="BEG1" s="376"/>
      <c r="BEH1" s="376"/>
      <c r="BEI1" s="376"/>
      <c r="BEJ1" s="376"/>
      <c r="BEK1" s="376"/>
      <c r="BEL1" s="376"/>
      <c r="BEM1" s="376"/>
      <c r="BEN1" s="376"/>
      <c r="BEO1" s="376"/>
      <c r="BEP1" s="376"/>
      <c r="BEQ1" s="376"/>
      <c r="BER1" s="376"/>
      <c r="BES1" s="376"/>
      <c r="BET1" s="376"/>
      <c r="BEU1" s="376"/>
      <c r="BEV1" s="376"/>
      <c r="BEW1" s="376"/>
      <c r="BEX1" s="376"/>
      <c r="BEY1" s="376"/>
      <c r="BEZ1" s="376"/>
      <c r="BFA1" s="376"/>
      <c r="BFB1" s="376"/>
      <c r="BFC1" s="376"/>
      <c r="BFD1" s="376"/>
      <c r="BFE1" s="376"/>
      <c r="BFF1" s="376"/>
      <c r="BFG1" s="376"/>
      <c r="BFH1" s="376"/>
      <c r="BFI1" s="376"/>
      <c r="BFJ1" s="376"/>
      <c r="BFK1" s="376"/>
      <c r="BFL1" s="376"/>
      <c r="BFM1" s="376"/>
      <c r="BFN1" s="376"/>
      <c r="BFO1" s="376"/>
      <c r="BFP1" s="376"/>
      <c r="BFQ1" s="376"/>
      <c r="BFR1" s="376"/>
      <c r="BFS1" s="376"/>
      <c r="BFT1" s="376"/>
      <c r="BFU1" s="376"/>
      <c r="BFV1" s="376"/>
      <c r="BFW1" s="376"/>
      <c r="BFX1" s="376"/>
      <c r="BFY1" s="376"/>
      <c r="BFZ1" s="376"/>
      <c r="BGA1" s="376"/>
      <c r="BGB1" s="376"/>
      <c r="BGC1" s="376"/>
      <c r="BGD1" s="376"/>
      <c r="BGE1" s="376"/>
      <c r="BGF1" s="376"/>
      <c r="BGG1" s="376"/>
      <c r="BGH1" s="376"/>
      <c r="BGI1" s="376"/>
      <c r="BGJ1" s="376"/>
      <c r="BGK1" s="376"/>
      <c r="BGL1" s="376"/>
      <c r="BGM1" s="376"/>
      <c r="BGN1" s="376"/>
      <c r="BGO1" s="376"/>
      <c r="BGP1" s="376"/>
      <c r="BGQ1" s="376"/>
      <c r="BGR1" s="376"/>
      <c r="BGS1" s="376"/>
      <c r="BGT1" s="376"/>
      <c r="BGU1" s="376"/>
      <c r="BGV1" s="376"/>
      <c r="BGW1" s="376"/>
      <c r="BGX1" s="376"/>
      <c r="BGY1" s="376"/>
      <c r="BGZ1" s="376"/>
      <c r="BHA1" s="376"/>
      <c r="BHB1" s="376"/>
      <c r="BHC1" s="376"/>
      <c r="BHD1" s="376"/>
      <c r="BHE1" s="376"/>
      <c r="BHF1" s="376"/>
      <c r="BHG1" s="376"/>
      <c r="BHH1" s="376"/>
      <c r="BHI1" s="376"/>
      <c r="BHJ1" s="376"/>
      <c r="BHK1" s="376"/>
      <c r="BHL1" s="376"/>
      <c r="BHM1" s="376"/>
      <c r="BHN1" s="376"/>
      <c r="BHO1" s="376"/>
      <c r="BHP1" s="376"/>
      <c r="BHQ1" s="376"/>
      <c r="BHR1" s="376"/>
      <c r="BHS1" s="376"/>
      <c r="BHT1" s="376"/>
      <c r="BHU1" s="376"/>
      <c r="BHV1" s="376"/>
      <c r="BHW1" s="376"/>
      <c r="BHX1" s="376"/>
      <c r="BHY1" s="376"/>
      <c r="BHZ1" s="376"/>
      <c r="BIA1" s="376"/>
      <c r="BIB1" s="376"/>
      <c r="BIC1" s="376"/>
      <c r="BID1" s="376"/>
      <c r="BIE1" s="376"/>
      <c r="BIF1" s="376"/>
      <c r="BIG1" s="376"/>
      <c r="BIH1" s="376"/>
      <c r="BII1" s="376"/>
      <c r="BIJ1" s="376"/>
      <c r="BIK1" s="376"/>
      <c r="BIL1" s="376"/>
      <c r="BIM1" s="376"/>
      <c r="BIN1" s="376"/>
      <c r="BIO1" s="376"/>
      <c r="BIP1" s="376"/>
      <c r="BIQ1" s="376"/>
      <c r="BIR1" s="376"/>
      <c r="BIS1" s="376"/>
      <c r="BIT1" s="376"/>
      <c r="BIU1" s="376"/>
      <c r="BIV1" s="376"/>
      <c r="BIW1" s="376"/>
      <c r="BIX1" s="376"/>
      <c r="BIY1" s="376"/>
      <c r="BIZ1" s="376"/>
      <c r="BJA1" s="376"/>
      <c r="BJB1" s="376"/>
      <c r="BJC1" s="376"/>
      <c r="BJD1" s="376"/>
      <c r="BJE1" s="376"/>
      <c r="BJF1" s="376"/>
      <c r="BJG1" s="376"/>
      <c r="BJH1" s="376"/>
      <c r="BJI1" s="376"/>
      <c r="BJJ1" s="376"/>
      <c r="BJK1" s="376"/>
      <c r="BJL1" s="376"/>
      <c r="BJM1" s="376"/>
      <c r="BJN1" s="376"/>
      <c r="BJO1" s="376"/>
      <c r="BJP1" s="376"/>
      <c r="BJQ1" s="376"/>
      <c r="BJR1" s="376"/>
      <c r="BJS1" s="376"/>
      <c r="BJT1" s="376"/>
      <c r="BJU1" s="376"/>
      <c r="BJV1" s="376"/>
      <c r="BJW1" s="376"/>
      <c r="BJX1" s="376"/>
      <c r="BJY1" s="376"/>
      <c r="BJZ1" s="376"/>
      <c r="BKA1" s="376"/>
      <c r="BKB1" s="376"/>
      <c r="BKC1" s="376"/>
      <c r="BKD1" s="376"/>
      <c r="BKE1" s="376"/>
      <c r="BKF1" s="376"/>
      <c r="BKG1" s="376"/>
      <c r="BKH1" s="376"/>
      <c r="BKI1" s="376"/>
      <c r="BKJ1" s="376"/>
      <c r="BKK1" s="376"/>
      <c r="BKL1" s="376"/>
      <c r="BKM1" s="376"/>
      <c r="BKN1" s="376"/>
      <c r="BKO1" s="376"/>
      <c r="BKP1" s="376"/>
      <c r="BKQ1" s="376"/>
      <c r="BKR1" s="376"/>
      <c r="BKS1" s="376"/>
      <c r="BKT1" s="376"/>
      <c r="BKU1" s="376"/>
      <c r="BKV1" s="376"/>
      <c r="BKW1" s="376"/>
      <c r="BKX1" s="376"/>
      <c r="BKY1" s="376"/>
      <c r="BKZ1" s="376"/>
      <c r="BLA1" s="376"/>
      <c r="BLB1" s="376"/>
      <c r="BLC1" s="376"/>
      <c r="BLD1" s="376"/>
      <c r="BLE1" s="376"/>
      <c r="BLF1" s="376"/>
      <c r="BLG1" s="376"/>
      <c r="BLH1" s="376"/>
      <c r="BLI1" s="376"/>
      <c r="BLJ1" s="376"/>
      <c r="BLK1" s="376"/>
      <c r="BLL1" s="376"/>
      <c r="BLM1" s="376"/>
      <c r="BLN1" s="376"/>
      <c r="BLO1" s="376"/>
      <c r="BLP1" s="376"/>
      <c r="BLQ1" s="376"/>
      <c r="BLR1" s="376"/>
      <c r="BLS1" s="376"/>
      <c r="BLT1" s="376"/>
      <c r="BLU1" s="376"/>
      <c r="BLV1" s="376"/>
      <c r="BLW1" s="376"/>
      <c r="BLX1" s="376"/>
      <c r="BLY1" s="376"/>
      <c r="BLZ1" s="376"/>
      <c r="BMA1" s="376"/>
      <c r="BMB1" s="376"/>
      <c r="BMC1" s="376"/>
      <c r="BMD1" s="376"/>
      <c r="BME1" s="376"/>
      <c r="BMF1" s="376"/>
      <c r="BMG1" s="376"/>
      <c r="BMH1" s="376"/>
      <c r="BMI1" s="376"/>
      <c r="BMJ1" s="376"/>
      <c r="BMK1" s="376"/>
      <c r="BML1" s="376"/>
      <c r="BMM1" s="376"/>
      <c r="BMN1" s="376"/>
      <c r="BMO1" s="376"/>
      <c r="BMP1" s="376"/>
      <c r="BMQ1" s="376"/>
      <c r="BMR1" s="376"/>
      <c r="BMS1" s="376"/>
      <c r="BMT1" s="376"/>
      <c r="BMU1" s="376"/>
      <c r="BMV1" s="376"/>
      <c r="BMW1" s="376"/>
      <c r="BMX1" s="376"/>
      <c r="BMY1" s="376"/>
      <c r="BMZ1" s="376"/>
      <c r="BNA1" s="376"/>
      <c r="BNB1" s="376"/>
      <c r="BNC1" s="376"/>
      <c r="BND1" s="376"/>
      <c r="BNE1" s="376"/>
      <c r="BNF1" s="376"/>
      <c r="BNG1" s="376"/>
      <c r="BNH1" s="376"/>
      <c r="BNI1" s="376"/>
      <c r="BNJ1" s="376"/>
      <c r="BNK1" s="376"/>
      <c r="BNL1" s="376"/>
      <c r="BNM1" s="376"/>
      <c r="BNN1" s="376"/>
      <c r="BNO1" s="376"/>
      <c r="BNP1" s="376"/>
      <c r="BNQ1" s="376"/>
      <c r="BNR1" s="376"/>
      <c r="BNS1" s="376"/>
      <c r="BNT1" s="376"/>
      <c r="BNU1" s="376"/>
      <c r="BNV1" s="376"/>
      <c r="BNW1" s="376"/>
      <c r="BNX1" s="376"/>
      <c r="BNY1" s="376"/>
      <c r="BNZ1" s="376"/>
      <c r="BOA1" s="376"/>
      <c r="BOB1" s="376"/>
      <c r="BOC1" s="376"/>
      <c r="BOD1" s="376"/>
      <c r="BOE1" s="376"/>
      <c r="BOF1" s="376"/>
      <c r="BOG1" s="376"/>
      <c r="BOH1" s="376"/>
      <c r="BOI1" s="376"/>
      <c r="BOJ1" s="376"/>
      <c r="BOK1" s="376"/>
      <c r="BOL1" s="376"/>
      <c r="BOM1" s="376"/>
      <c r="BON1" s="376"/>
      <c r="BOO1" s="376"/>
      <c r="BOP1" s="376"/>
      <c r="BOQ1" s="376"/>
      <c r="BOR1" s="376"/>
      <c r="BOS1" s="376"/>
      <c r="BOT1" s="376"/>
      <c r="BOU1" s="376"/>
      <c r="BOV1" s="376"/>
      <c r="BOW1" s="376"/>
      <c r="BOX1" s="376"/>
      <c r="BOY1" s="376"/>
      <c r="BOZ1" s="376"/>
      <c r="BPA1" s="376"/>
      <c r="BPB1" s="376"/>
      <c r="BPC1" s="376"/>
      <c r="BPD1" s="376"/>
      <c r="BPE1" s="376"/>
      <c r="BPF1" s="376"/>
      <c r="BPG1" s="376"/>
      <c r="BPH1" s="376"/>
      <c r="BPI1" s="376"/>
      <c r="BPJ1" s="376"/>
      <c r="BPK1" s="376"/>
      <c r="BPL1" s="376"/>
      <c r="BPM1" s="376"/>
      <c r="BPN1" s="376"/>
      <c r="BPO1" s="376"/>
      <c r="BPP1" s="376"/>
      <c r="BPQ1" s="376"/>
      <c r="BPR1" s="376"/>
      <c r="BPS1" s="376"/>
      <c r="BPT1" s="376"/>
      <c r="BPU1" s="376"/>
      <c r="BPV1" s="376"/>
      <c r="BPW1" s="376"/>
      <c r="BPX1" s="376"/>
      <c r="BPY1" s="376"/>
      <c r="BPZ1" s="376"/>
      <c r="BQA1" s="376"/>
      <c r="BQB1" s="376"/>
      <c r="BQC1" s="376"/>
      <c r="BQD1" s="376"/>
      <c r="BQE1" s="376"/>
      <c r="BQF1" s="376"/>
      <c r="BQG1" s="376"/>
      <c r="BQH1" s="376"/>
      <c r="BQI1" s="376"/>
      <c r="BQJ1" s="376"/>
      <c r="BQK1" s="376"/>
      <c r="BQL1" s="376"/>
      <c r="BQM1" s="376"/>
      <c r="BQN1" s="376"/>
      <c r="BQO1" s="376"/>
      <c r="BQP1" s="376"/>
      <c r="BQQ1" s="376"/>
      <c r="BQR1" s="376"/>
      <c r="BQS1" s="376"/>
      <c r="BQT1" s="376"/>
      <c r="BQU1" s="376"/>
      <c r="BQV1" s="376"/>
      <c r="BQW1" s="376"/>
      <c r="BQX1" s="376"/>
      <c r="BQY1" s="376"/>
      <c r="BQZ1" s="376"/>
      <c r="BRA1" s="376"/>
      <c r="BRB1" s="376"/>
      <c r="BRC1" s="376"/>
      <c r="BRD1" s="376"/>
      <c r="BRE1" s="376"/>
      <c r="BRF1" s="376"/>
      <c r="BRG1" s="376"/>
      <c r="BRH1" s="376"/>
      <c r="BRI1" s="376"/>
      <c r="BRJ1" s="376"/>
      <c r="BRK1" s="376"/>
      <c r="BRL1" s="376"/>
      <c r="BRM1" s="376"/>
      <c r="BRN1" s="376"/>
      <c r="BRO1" s="376"/>
      <c r="BRP1" s="376"/>
      <c r="BRQ1" s="376"/>
      <c r="BRR1" s="376"/>
      <c r="BRS1" s="376"/>
      <c r="BRT1" s="376"/>
      <c r="BRU1" s="376"/>
      <c r="BRV1" s="376"/>
      <c r="BRW1" s="376"/>
      <c r="BRX1" s="376"/>
      <c r="BRY1" s="376"/>
      <c r="BRZ1" s="376"/>
      <c r="BSA1" s="376"/>
      <c r="BSB1" s="376"/>
      <c r="BSC1" s="376"/>
      <c r="BSD1" s="376"/>
      <c r="BSE1" s="376"/>
      <c r="BSF1" s="376"/>
      <c r="BSG1" s="376"/>
      <c r="BSH1" s="376"/>
      <c r="BSI1" s="376"/>
      <c r="BSJ1" s="376"/>
      <c r="BSK1" s="376"/>
      <c r="BSL1" s="376"/>
      <c r="BSM1" s="376"/>
      <c r="BSN1" s="376"/>
      <c r="BSO1" s="376"/>
      <c r="BSP1" s="376"/>
      <c r="BSQ1" s="376"/>
      <c r="BSR1" s="376"/>
      <c r="BSS1" s="376"/>
      <c r="BST1" s="376"/>
      <c r="BSU1" s="376"/>
      <c r="BSV1" s="376"/>
      <c r="BSW1" s="376"/>
      <c r="BSX1" s="376"/>
      <c r="BSY1" s="376"/>
      <c r="BSZ1" s="376"/>
      <c r="BTA1" s="376"/>
      <c r="BTB1" s="376"/>
      <c r="BTC1" s="376"/>
      <c r="BTD1" s="376"/>
      <c r="BTE1" s="376"/>
      <c r="BTF1" s="376"/>
      <c r="BTG1" s="376"/>
      <c r="BTH1" s="376"/>
      <c r="BTI1" s="376"/>
      <c r="BTJ1" s="376"/>
      <c r="BTK1" s="376"/>
      <c r="BTL1" s="376"/>
      <c r="BTM1" s="376"/>
      <c r="BTN1" s="376"/>
      <c r="BTO1" s="376"/>
      <c r="BTP1" s="376"/>
      <c r="BTQ1" s="376"/>
      <c r="BTR1" s="376"/>
      <c r="BTS1" s="376"/>
      <c r="BTT1" s="376"/>
      <c r="BTU1" s="376"/>
      <c r="BTV1" s="376"/>
      <c r="BTW1" s="376"/>
      <c r="BTX1" s="376"/>
      <c r="BTY1" s="376"/>
      <c r="BTZ1" s="376"/>
      <c r="BUA1" s="376"/>
      <c r="BUB1" s="376"/>
      <c r="BUC1" s="376"/>
      <c r="BUD1" s="376"/>
      <c r="BUE1" s="376"/>
      <c r="BUF1" s="376"/>
      <c r="BUG1" s="376"/>
      <c r="BUH1" s="376"/>
      <c r="BUI1" s="376"/>
      <c r="BUJ1" s="376"/>
      <c r="BUK1" s="376"/>
      <c r="BUL1" s="376"/>
      <c r="BUM1" s="376"/>
      <c r="BUN1" s="376"/>
      <c r="BUO1" s="376"/>
      <c r="BUP1" s="376"/>
      <c r="BUQ1" s="376"/>
      <c r="BUR1" s="376"/>
      <c r="BUS1" s="376"/>
      <c r="BUT1" s="376"/>
      <c r="BUU1" s="376"/>
      <c r="BUV1" s="376"/>
      <c r="BUW1" s="376"/>
      <c r="BUX1" s="376"/>
      <c r="BUY1" s="376"/>
      <c r="BUZ1" s="376"/>
      <c r="BVA1" s="376"/>
      <c r="BVB1" s="376"/>
      <c r="BVC1" s="376"/>
      <c r="BVD1" s="376"/>
      <c r="BVE1" s="376"/>
      <c r="BVF1" s="376"/>
      <c r="BVG1" s="376"/>
      <c r="BVH1" s="376"/>
      <c r="BVI1" s="376"/>
      <c r="BVJ1" s="376"/>
      <c r="BVK1" s="376"/>
      <c r="BVL1" s="376"/>
      <c r="BVM1" s="376"/>
      <c r="BVN1" s="376"/>
      <c r="BVO1" s="376"/>
      <c r="BVP1" s="376"/>
      <c r="BVQ1" s="376"/>
      <c r="BVR1" s="376"/>
      <c r="BVS1" s="376"/>
      <c r="BVT1" s="376"/>
      <c r="BVU1" s="376"/>
      <c r="BVV1" s="376"/>
      <c r="BVW1" s="376"/>
      <c r="BVX1" s="376"/>
      <c r="BVY1" s="376"/>
      <c r="BVZ1" s="376"/>
      <c r="BWA1" s="376"/>
      <c r="BWB1" s="376"/>
      <c r="BWC1" s="376"/>
      <c r="BWD1" s="376"/>
      <c r="BWE1" s="376"/>
      <c r="BWF1" s="376"/>
      <c r="BWG1" s="376"/>
      <c r="BWH1" s="376"/>
      <c r="BWI1" s="376"/>
      <c r="BWJ1" s="376"/>
      <c r="BWK1" s="376"/>
      <c r="BWL1" s="376"/>
      <c r="BWM1" s="376"/>
      <c r="BWN1" s="376"/>
      <c r="BWO1" s="376"/>
      <c r="BWP1" s="376"/>
      <c r="BWQ1" s="376"/>
      <c r="BWR1" s="376"/>
      <c r="BWS1" s="376"/>
      <c r="BWT1" s="376"/>
      <c r="BWU1" s="376"/>
      <c r="BWV1" s="376"/>
      <c r="BWW1" s="376"/>
      <c r="BWX1" s="376"/>
      <c r="BWY1" s="376"/>
      <c r="BWZ1" s="376"/>
      <c r="BXA1" s="376"/>
      <c r="BXB1" s="376"/>
      <c r="BXC1" s="376"/>
      <c r="BXD1" s="376"/>
      <c r="BXE1" s="376"/>
      <c r="BXF1" s="376"/>
      <c r="BXG1" s="376"/>
      <c r="BXH1" s="376"/>
      <c r="BXI1" s="376"/>
      <c r="BXJ1" s="376"/>
      <c r="BXK1" s="376"/>
      <c r="BXL1" s="376"/>
      <c r="BXM1" s="376"/>
      <c r="BXN1" s="376"/>
      <c r="BXO1" s="376"/>
      <c r="BXP1" s="376"/>
      <c r="BXQ1" s="376"/>
      <c r="BXR1" s="376"/>
      <c r="BXS1" s="376"/>
      <c r="BXT1" s="376"/>
      <c r="BXU1" s="376"/>
      <c r="BXV1" s="376"/>
      <c r="BXW1" s="376"/>
      <c r="BXX1" s="376"/>
      <c r="BXY1" s="376"/>
      <c r="BXZ1" s="376"/>
      <c r="BYA1" s="376"/>
      <c r="BYB1" s="376"/>
      <c r="BYC1" s="376"/>
      <c r="BYD1" s="376"/>
      <c r="BYE1" s="376"/>
      <c r="BYF1" s="376"/>
      <c r="BYG1" s="376"/>
      <c r="BYH1" s="376"/>
      <c r="BYI1" s="376"/>
      <c r="BYJ1" s="376"/>
      <c r="BYK1" s="376"/>
      <c r="BYL1" s="376"/>
      <c r="BYM1" s="376"/>
      <c r="BYN1" s="376"/>
      <c r="BYO1" s="376"/>
      <c r="BYP1" s="376"/>
      <c r="BYQ1" s="376"/>
      <c r="BYR1" s="376"/>
      <c r="BYS1" s="376"/>
      <c r="BYT1" s="376"/>
      <c r="BYU1" s="376"/>
      <c r="BYV1" s="376"/>
      <c r="BYW1" s="376"/>
      <c r="BYX1" s="376"/>
      <c r="BYY1" s="376"/>
      <c r="BYZ1" s="376"/>
      <c r="BZA1" s="376"/>
      <c r="BZB1" s="376"/>
      <c r="BZC1" s="376"/>
      <c r="BZD1" s="376"/>
      <c r="BZE1" s="376"/>
      <c r="BZF1" s="376"/>
      <c r="BZG1" s="376"/>
      <c r="BZH1" s="376"/>
      <c r="BZI1" s="376"/>
      <c r="BZJ1" s="376"/>
      <c r="BZK1" s="376"/>
      <c r="BZL1" s="376"/>
      <c r="BZM1" s="376"/>
      <c r="BZN1" s="376"/>
      <c r="BZO1" s="376"/>
      <c r="BZP1" s="376"/>
      <c r="BZQ1" s="376"/>
      <c r="BZR1" s="376"/>
      <c r="BZS1" s="376"/>
      <c r="BZT1" s="376"/>
      <c r="BZU1" s="376"/>
      <c r="BZV1" s="376"/>
      <c r="BZW1" s="376"/>
      <c r="BZX1" s="376"/>
      <c r="BZY1" s="376"/>
      <c r="BZZ1" s="376"/>
      <c r="CAA1" s="376"/>
      <c r="CAB1" s="376"/>
      <c r="CAC1" s="376"/>
      <c r="CAD1" s="376"/>
      <c r="CAE1" s="376"/>
      <c r="CAF1" s="376"/>
      <c r="CAG1" s="376"/>
      <c r="CAH1" s="376"/>
      <c r="CAI1" s="376"/>
      <c r="CAJ1" s="376"/>
      <c r="CAK1" s="376"/>
      <c r="CAL1" s="376"/>
      <c r="CAM1" s="376"/>
      <c r="CAN1" s="376"/>
      <c r="CAO1" s="376"/>
      <c r="CAP1" s="376"/>
      <c r="CAQ1" s="376"/>
      <c r="CAR1" s="376"/>
      <c r="CAS1" s="376"/>
      <c r="CAT1" s="376"/>
      <c r="CAU1" s="376"/>
      <c r="CAV1" s="376"/>
      <c r="CAW1" s="376"/>
      <c r="CAX1" s="376"/>
      <c r="CAY1" s="376"/>
      <c r="CAZ1" s="376"/>
      <c r="CBA1" s="376"/>
      <c r="CBB1" s="376"/>
      <c r="CBC1" s="376"/>
      <c r="CBD1" s="376"/>
      <c r="CBE1" s="376"/>
      <c r="CBF1" s="376"/>
      <c r="CBG1" s="376"/>
      <c r="CBH1" s="376"/>
      <c r="CBI1" s="376"/>
      <c r="CBJ1" s="376"/>
      <c r="CBK1" s="376"/>
      <c r="CBL1" s="376"/>
      <c r="CBM1" s="376"/>
      <c r="CBN1" s="376"/>
      <c r="CBO1" s="376"/>
      <c r="CBP1" s="376"/>
      <c r="CBQ1" s="376"/>
      <c r="CBR1" s="376"/>
      <c r="CBS1" s="376"/>
      <c r="CBT1" s="376"/>
      <c r="CBU1" s="376"/>
      <c r="CBV1" s="376"/>
      <c r="CBW1" s="376"/>
      <c r="CBX1" s="376"/>
      <c r="CBY1" s="376"/>
      <c r="CBZ1" s="376"/>
      <c r="CCA1" s="376"/>
      <c r="CCB1" s="376"/>
      <c r="CCC1" s="376"/>
      <c r="CCD1" s="376"/>
      <c r="CCE1" s="376"/>
      <c r="CCF1" s="376"/>
      <c r="CCG1" s="376"/>
      <c r="CCH1" s="376"/>
      <c r="CCI1" s="376"/>
      <c r="CCJ1" s="376"/>
      <c r="CCK1" s="376"/>
      <c r="CCL1" s="376"/>
      <c r="CCM1" s="376"/>
      <c r="CCN1" s="376"/>
      <c r="CCO1" s="376"/>
      <c r="CCP1" s="376"/>
      <c r="CCQ1" s="376"/>
      <c r="CCR1" s="376"/>
      <c r="CCS1" s="376"/>
      <c r="CCT1" s="376"/>
      <c r="CCU1" s="376"/>
      <c r="CCV1" s="376"/>
      <c r="CCW1" s="376"/>
      <c r="CCX1" s="376"/>
      <c r="CCY1" s="376"/>
      <c r="CCZ1" s="376"/>
      <c r="CDA1" s="376"/>
      <c r="CDB1" s="376"/>
      <c r="CDC1" s="376"/>
      <c r="CDD1" s="376"/>
      <c r="CDE1" s="376"/>
      <c r="CDF1" s="376"/>
      <c r="CDG1" s="376"/>
      <c r="CDH1" s="376"/>
      <c r="CDI1" s="376"/>
      <c r="CDJ1" s="376"/>
      <c r="CDK1" s="376"/>
      <c r="CDL1" s="376"/>
      <c r="CDM1" s="376"/>
      <c r="CDN1" s="376"/>
      <c r="CDO1" s="376"/>
      <c r="CDP1" s="376"/>
      <c r="CDQ1" s="376"/>
      <c r="CDR1" s="376"/>
      <c r="CDS1" s="376"/>
      <c r="CDT1" s="376"/>
      <c r="CDU1" s="376"/>
      <c r="CDV1" s="376"/>
      <c r="CDW1" s="376"/>
      <c r="CDX1" s="376"/>
      <c r="CDY1" s="376"/>
      <c r="CDZ1" s="376"/>
      <c r="CEA1" s="376"/>
      <c r="CEB1" s="376"/>
      <c r="CEC1" s="376"/>
      <c r="CED1" s="376"/>
      <c r="CEE1" s="376"/>
      <c r="CEF1" s="376"/>
      <c r="CEG1" s="376"/>
      <c r="CEH1" s="376"/>
      <c r="CEI1" s="376"/>
      <c r="CEJ1" s="376"/>
      <c r="CEK1" s="376"/>
      <c r="CEL1" s="376"/>
      <c r="CEM1" s="376"/>
      <c r="CEN1" s="376"/>
      <c r="CEO1" s="376"/>
      <c r="CEP1" s="376"/>
      <c r="CEQ1" s="376"/>
      <c r="CER1" s="376"/>
      <c r="CES1" s="376"/>
      <c r="CET1" s="376"/>
      <c r="CEU1" s="376"/>
      <c r="CEV1" s="376"/>
      <c r="CEW1" s="376"/>
      <c r="CEX1" s="376"/>
      <c r="CEY1" s="376"/>
      <c r="CEZ1" s="376"/>
      <c r="CFA1" s="376"/>
      <c r="CFB1" s="376"/>
      <c r="CFC1" s="376"/>
      <c r="CFD1" s="376"/>
      <c r="CFE1" s="376"/>
      <c r="CFF1" s="376"/>
      <c r="CFG1" s="376"/>
      <c r="CFH1" s="376"/>
      <c r="CFI1" s="376"/>
      <c r="CFJ1" s="376"/>
      <c r="CFK1" s="376"/>
      <c r="CFL1" s="376"/>
      <c r="CFM1" s="376"/>
      <c r="CFN1" s="376"/>
      <c r="CFO1" s="376"/>
      <c r="CFP1" s="376"/>
      <c r="CFQ1" s="376"/>
      <c r="CFR1" s="376"/>
      <c r="CFS1" s="376"/>
      <c r="CFT1" s="376"/>
      <c r="CFU1" s="376"/>
      <c r="CFV1" s="376"/>
      <c r="CFW1" s="376"/>
      <c r="CFX1" s="376"/>
      <c r="CFY1" s="376"/>
      <c r="CFZ1" s="376"/>
      <c r="CGA1" s="376"/>
      <c r="CGB1" s="376"/>
      <c r="CGC1" s="376"/>
      <c r="CGD1" s="376"/>
      <c r="CGE1" s="376"/>
      <c r="CGF1" s="376"/>
      <c r="CGG1" s="376"/>
      <c r="CGH1" s="376"/>
      <c r="CGI1" s="376"/>
      <c r="CGJ1" s="376"/>
      <c r="CGK1" s="376"/>
      <c r="CGL1" s="376"/>
      <c r="CGM1" s="376"/>
      <c r="CGN1" s="376"/>
      <c r="CGO1" s="376"/>
      <c r="CGP1" s="376"/>
      <c r="CGQ1" s="376"/>
      <c r="CGR1" s="376"/>
      <c r="CGS1" s="376"/>
      <c r="CGT1" s="376"/>
      <c r="CGU1" s="376"/>
      <c r="CGV1" s="376"/>
      <c r="CGW1" s="376"/>
      <c r="CGX1" s="376"/>
      <c r="CGY1" s="376"/>
      <c r="CGZ1" s="376"/>
      <c r="CHA1" s="376"/>
      <c r="CHB1" s="376"/>
      <c r="CHC1" s="376"/>
      <c r="CHD1" s="376"/>
      <c r="CHE1" s="376"/>
      <c r="CHF1" s="376"/>
      <c r="CHG1" s="376"/>
      <c r="CHH1" s="376"/>
      <c r="CHI1" s="376"/>
      <c r="CHJ1" s="376"/>
      <c r="CHK1" s="376"/>
      <c r="CHL1" s="376"/>
      <c r="CHM1" s="376"/>
      <c r="CHN1" s="376"/>
      <c r="CHO1" s="376"/>
      <c r="CHP1" s="376"/>
      <c r="CHQ1" s="376"/>
      <c r="CHR1" s="376"/>
      <c r="CHS1" s="376"/>
      <c r="CHT1" s="376"/>
      <c r="CHU1" s="376"/>
      <c r="CHV1" s="376"/>
      <c r="CHW1" s="376"/>
      <c r="CHX1" s="376"/>
      <c r="CHY1" s="376"/>
      <c r="CHZ1" s="376"/>
      <c r="CIA1" s="376"/>
      <c r="CIB1" s="376"/>
      <c r="CIC1" s="376"/>
      <c r="CID1" s="376"/>
      <c r="CIE1" s="376"/>
      <c r="CIF1" s="376"/>
      <c r="CIG1" s="376"/>
      <c r="CIH1" s="376"/>
      <c r="CII1" s="376"/>
      <c r="CIJ1" s="376"/>
      <c r="CIK1" s="376"/>
      <c r="CIL1" s="376"/>
      <c r="CIM1" s="376"/>
      <c r="CIN1" s="376"/>
      <c r="CIO1" s="376"/>
      <c r="CIP1" s="376"/>
      <c r="CIQ1" s="376"/>
      <c r="CIR1" s="376"/>
      <c r="CIS1" s="376"/>
      <c r="CIT1" s="376"/>
      <c r="CIU1" s="376"/>
      <c r="CIV1" s="376"/>
      <c r="CIW1" s="376"/>
      <c r="CIX1" s="376"/>
      <c r="CIY1" s="376"/>
      <c r="CIZ1" s="376"/>
      <c r="CJA1" s="376"/>
      <c r="CJB1" s="376"/>
      <c r="CJC1" s="376"/>
      <c r="CJD1" s="376"/>
      <c r="CJE1" s="376"/>
      <c r="CJF1" s="376"/>
      <c r="CJG1" s="376"/>
      <c r="CJH1" s="376"/>
      <c r="CJI1" s="376"/>
      <c r="CJJ1" s="376"/>
      <c r="CJK1" s="376"/>
      <c r="CJL1" s="376"/>
      <c r="CJM1" s="376"/>
      <c r="CJN1" s="376"/>
      <c r="CJO1" s="376"/>
      <c r="CJP1" s="376"/>
      <c r="CJQ1" s="376"/>
      <c r="CJR1" s="376"/>
      <c r="CJS1" s="376"/>
      <c r="CJT1" s="376"/>
      <c r="CJU1" s="376"/>
      <c r="CJV1" s="376"/>
      <c r="CJW1" s="376"/>
      <c r="CJX1" s="376"/>
      <c r="CJY1" s="376"/>
      <c r="CJZ1" s="376"/>
      <c r="CKA1" s="376"/>
      <c r="CKB1" s="376"/>
      <c r="CKC1" s="376"/>
      <c r="CKD1" s="376"/>
      <c r="CKE1" s="376"/>
      <c r="CKF1" s="376"/>
      <c r="CKG1" s="376"/>
      <c r="CKH1" s="376"/>
      <c r="CKI1" s="376"/>
      <c r="CKJ1" s="376"/>
      <c r="CKK1" s="376"/>
      <c r="CKL1" s="376"/>
      <c r="CKM1" s="376"/>
      <c r="CKN1" s="376"/>
      <c r="CKO1" s="376"/>
      <c r="CKP1" s="376"/>
      <c r="CKQ1" s="376"/>
      <c r="CKR1" s="376"/>
      <c r="CKS1" s="376"/>
      <c r="CKT1" s="376"/>
      <c r="CKU1" s="376"/>
      <c r="CKV1" s="376"/>
      <c r="CKW1" s="376"/>
      <c r="CKX1" s="376"/>
      <c r="CKY1" s="376"/>
      <c r="CKZ1" s="376"/>
      <c r="CLA1" s="376"/>
      <c r="CLB1" s="376"/>
      <c r="CLC1" s="376"/>
      <c r="CLD1" s="376"/>
      <c r="CLE1" s="376"/>
      <c r="CLF1" s="376"/>
      <c r="CLG1" s="376"/>
      <c r="CLH1" s="376"/>
      <c r="CLI1" s="376"/>
      <c r="CLJ1" s="376"/>
      <c r="CLK1" s="376"/>
      <c r="CLL1" s="376"/>
      <c r="CLM1" s="376"/>
      <c r="CLN1" s="376"/>
      <c r="CLO1" s="376"/>
      <c r="CLP1" s="376"/>
      <c r="CLQ1" s="376"/>
      <c r="CLR1" s="376"/>
      <c r="CLS1" s="376"/>
      <c r="CLT1" s="376"/>
      <c r="CLU1" s="376"/>
      <c r="CLV1" s="376"/>
      <c r="CLW1" s="376"/>
      <c r="CLX1" s="376"/>
      <c r="CLY1" s="376"/>
      <c r="CLZ1" s="376"/>
      <c r="CMA1" s="376"/>
      <c r="CMB1" s="376"/>
      <c r="CMC1" s="376"/>
      <c r="CMD1" s="376"/>
      <c r="CME1" s="376"/>
      <c r="CMF1" s="376"/>
      <c r="CMG1" s="376"/>
      <c r="CMH1" s="376"/>
      <c r="CMI1" s="376"/>
      <c r="CMJ1" s="376"/>
      <c r="CMK1" s="376"/>
      <c r="CML1" s="376"/>
      <c r="CMM1" s="376"/>
      <c r="CMN1" s="376"/>
      <c r="CMO1" s="376"/>
      <c r="CMP1" s="376"/>
      <c r="CMQ1" s="376"/>
      <c r="CMR1" s="376"/>
      <c r="CMS1" s="376"/>
      <c r="CMT1" s="376"/>
      <c r="CMU1" s="376"/>
      <c r="CMV1" s="376"/>
      <c r="CMW1" s="376"/>
      <c r="CMX1" s="376"/>
      <c r="CMY1" s="376"/>
      <c r="CMZ1" s="376"/>
      <c r="CNA1" s="376"/>
      <c r="CNB1" s="376"/>
      <c r="CNC1" s="376"/>
      <c r="CND1" s="376"/>
      <c r="CNE1" s="376"/>
      <c r="CNF1" s="376"/>
      <c r="CNG1" s="376"/>
      <c r="CNH1" s="376"/>
      <c r="CNI1" s="376"/>
      <c r="CNJ1" s="376"/>
      <c r="CNK1" s="376"/>
      <c r="CNL1" s="376"/>
      <c r="CNM1" s="376"/>
      <c r="CNN1" s="376"/>
      <c r="CNO1" s="376"/>
      <c r="CNP1" s="376"/>
      <c r="CNQ1" s="376"/>
      <c r="CNR1" s="376"/>
      <c r="CNS1" s="376"/>
      <c r="CNT1" s="376"/>
      <c r="CNU1" s="376"/>
      <c r="CNV1" s="376"/>
      <c r="CNW1" s="376"/>
      <c r="CNX1" s="376"/>
      <c r="CNY1" s="376"/>
      <c r="CNZ1" s="376"/>
      <c r="COA1" s="376"/>
      <c r="COB1" s="376"/>
      <c r="COC1" s="376"/>
      <c r="COD1" s="376"/>
      <c r="COE1" s="376"/>
      <c r="COF1" s="376"/>
      <c r="COG1" s="376"/>
      <c r="COH1" s="376"/>
      <c r="COI1" s="376"/>
      <c r="COJ1" s="376"/>
      <c r="COK1" s="376"/>
      <c r="COL1" s="376"/>
      <c r="COM1" s="376"/>
      <c r="CON1" s="376"/>
      <c r="COO1" s="376"/>
      <c r="COP1" s="376"/>
      <c r="COQ1" s="376"/>
      <c r="COR1" s="376"/>
      <c r="COS1" s="376"/>
      <c r="COT1" s="376"/>
      <c r="COU1" s="376"/>
      <c r="COV1" s="376"/>
      <c r="COW1" s="376"/>
      <c r="COX1" s="376"/>
      <c r="COY1" s="376"/>
      <c r="COZ1" s="376"/>
      <c r="CPA1" s="376"/>
      <c r="CPB1" s="376"/>
      <c r="CPC1" s="376"/>
      <c r="CPD1" s="376"/>
      <c r="CPE1" s="376"/>
      <c r="CPF1" s="376"/>
      <c r="CPG1" s="376"/>
      <c r="CPH1" s="376"/>
      <c r="CPI1" s="376"/>
      <c r="CPJ1" s="376"/>
      <c r="CPK1" s="376"/>
      <c r="CPL1" s="376"/>
      <c r="CPM1" s="376"/>
      <c r="CPN1" s="376"/>
      <c r="CPO1" s="376"/>
      <c r="CPP1" s="376"/>
      <c r="CPQ1" s="376"/>
      <c r="CPR1" s="376"/>
      <c r="CPS1" s="376"/>
      <c r="CPT1" s="376"/>
      <c r="CPU1" s="376"/>
      <c r="CPV1" s="376"/>
      <c r="CPW1" s="376"/>
      <c r="CPX1" s="376"/>
      <c r="CPY1" s="376"/>
      <c r="CPZ1" s="376"/>
      <c r="CQA1" s="376"/>
      <c r="CQB1" s="376"/>
      <c r="CQC1" s="376"/>
      <c r="CQD1" s="376"/>
      <c r="CQE1" s="376"/>
      <c r="CQF1" s="376"/>
      <c r="CQG1" s="376"/>
      <c r="CQH1" s="376"/>
      <c r="CQI1" s="376"/>
      <c r="CQJ1" s="376"/>
      <c r="CQK1" s="376"/>
      <c r="CQL1" s="376"/>
      <c r="CQM1" s="376"/>
      <c r="CQN1" s="376"/>
      <c r="CQO1" s="376"/>
      <c r="CQP1" s="376"/>
      <c r="CQQ1" s="376"/>
      <c r="CQR1" s="376"/>
      <c r="CQS1" s="376"/>
      <c r="CQT1" s="376"/>
      <c r="CQU1" s="376"/>
      <c r="CQV1" s="376"/>
      <c r="CQW1" s="376"/>
      <c r="CQX1" s="376"/>
      <c r="CQY1" s="376"/>
      <c r="CQZ1" s="376"/>
      <c r="CRA1" s="376"/>
      <c r="CRB1" s="376"/>
      <c r="CRC1" s="376"/>
      <c r="CRD1" s="376"/>
      <c r="CRE1" s="376"/>
      <c r="CRF1" s="376"/>
      <c r="CRG1" s="376"/>
      <c r="CRH1" s="376"/>
      <c r="CRI1" s="376"/>
      <c r="CRJ1" s="376"/>
      <c r="CRK1" s="376"/>
      <c r="CRL1" s="376"/>
      <c r="CRM1" s="376"/>
      <c r="CRN1" s="376"/>
      <c r="CRO1" s="376"/>
      <c r="CRP1" s="376"/>
      <c r="CRQ1" s="376"/>
      <c r="CRR1" s="376"/>
      <c r="CRS1" s="376"/>
      <c r="CRT1" s="376"/>
      <c r="CRU1" s="376"/>
      <c r="CRV1" s="376"/>
      <c r="CRW1" s="376"/>
      <c r="CRX1" s="376"/>
      <c r="CRY1" s="376"/>
      <c r="CRZ1" s="376"/>
      <c r="CSA1" s="376"/>
      <c r="CSB1" s="376"/>
      <c r="CSC1" s="376"/>
      <c r="CSD1" s="376"/>
      <c r="CSE1" s="376"/>
      <c r="CSF1" s="376"/>
      <c r="CSG1" s="376"/>
      <c r="CSH1" s="376"/>
      <c r="CSI1" s="376"/>
      <c r="CSJ1" s="376"/>
      <c r="CSK1" s="376"/>
      <c r="CSL1" s="376"/>
      <c r="CSM1" s="376"/>
      <c r="CSN1" s="376"/>
      <c r="CSO1" s="376"/>
      <c r="CSP1" s="376"/>
      <c r="CSQ1" s="376"/>
      <c r="CSR1" s="376"/>
      <c r="CSS1" s="376"/>
      <c r="CST1" s="376"/>
      <c r="CSU1" s="376"/>
      <c r="CSV1" s="376"/>
      <c r="CSW1" s="376"/>
      <c r="CSX1" s="376"/>
      <c r="CSY1" s="376"/>
      <c r="CSZ1" s="376"/>
      <c r="CTA1" s="376"/>
      <c r="CTB1" s="376"/>
      <c r="CTC1" s="376"/>
      <c r="CTD1" s="376"/>
      <c r="CTE1" s="376"/>
      <c r="CTF1" s="376"/>
      <c r="CTG1" s="376"/>
      <c r="CTH1" s="376"/>
      <c r="CTI1" s="376"/>
      <c r="CTJ1" s="376"/>
      <c r="CTK1" s="376"/>
      <c r="CTL1" s="376"/>
      <c r="CTM1" s="376"/>
      <c r="CTN1" s="376"/>
      <c r="CTO1" s="376"/>
      <c r="CTP1" s="376"/>
      <c r="CTQ1" s="376"/>
      <c r="CTR1" s="376"/>
      <c r="CTS1" s="376"/>
      <c r="CTT1" s="376"/>
      <c r="CTU1" s="376"/>
      <c r="CTV1" s="376"/>
      <c r="CTW1" s="376"/>
      <c r="CTX1" s="376"/>
      <c r="CTY1" s="376"/>
      <c r="CTZ1" s="376"/>
      <c r="CUA1" s="376"/>
      <c r="CUB1" s="376"/>
      <c r="CUC1" s="376"/>
      <c r="CUD1" s="376"/>
      <c r="CUE1" s="376"/>
      <c r="CUF1" s="376"/>
      <c r="CUG1" s="376"/>
      <c r="CUH1" s="376"/>
      <c r="CUI1" s="376"/>
      <c r="CUJ1" s="376"/>
      <c r="CUK1" s="376"/>
      <c r="CUL1" s="376"/>
      <c r="CUM1" s="376"/>
      <c r="CUN1" s="376"/>
      <c r="CUO1" s="376"/>
      <c r="CUP1" s="376"/>
      <c r="CUQ1" s="376"/>
      <c r="CUR1" s="376"/>
      <c r="CUS1" s="376"/>
      <c r="CUT1" s="376"/>
      <c r="CUU1" s="376"/>
      <c r="CUV1" s="376"/>
      <c r="CUW1" s="376"/>
      <c r="CUX1" s="376"/>
      <c r="CUY1" s="376"/>
      <c r="CUZ1" s="376"/>
      <c r="CVA1" s="376"/>
      <c r="CVB1" s="376"/>
      <c r="CVC1" s="376"/>
      <c r="CVD1" s="376"/>
      <c r="CVE1" s="376"/>
      <c r="CVF1" s="376"/>
      <c r="CVG1" s="376"/>
      <c r="CVH1" s="376"/>
      <c r="CVI1" s="376"/>
      <c r="CVJ1" s="376"/>
      <c r="CVK1" s="376"/>
      <c r="CVL1" s="376"/>
      <c r="CVM1" s="376"/>
      <c r="CVN1" s="376"/>
      <c r="CVO1" s="376"/>
      <c r="CVP1" s="376"/>
      <c r="CVQ1" s="376"/>
      <c r="CVR1" s="376"/>
      <c r="CVS1" s="376"/>
      <c r="CVT1" s="376"/>
      <c r="CVU1" s="376"/>
      <c r="CVV1" s="376"/>
      <c r="CVW1" s="376"/>
      <c r="CVX1" s="376"/>
      <c r="CVY1" s="376"/>
      <c r="CVZ1" s="376"/>
      <c r="CWA1" s="376"/>
      <c r="CWB1" s="376"/>
      <c r="CWC1" s="376"/>
      <c r="CWD1" s="376"/>
      <c r="CWE1" s="376"/>
      <c r="CWF1" s="376"/>
      <c r="CWG1" s="376"/>
      <c r="CWH1" s="376"/>
      <c r="CWI1" s="376"/>
      <c r="CWJ1" s="376"/>
      <c r="CWK1" s="376"/>
      <c r="CWL1" s="376"/>
      <c r="CWM1" s="376"/>
      <c r="CWN1" s="376"/>
      <c r="CWO1" s="376"/>
      <c r="CWP1" s="376"/>
      <c r="CWQ1" s="376"/>
      <c r="CWR1" s="376"/>
      <c r="CWS1" s="376"/>
      <c r="CWT1" s="376"/>
      <c r="CWU1" s="376"/>
      <c r="CWV1" s="376"/>
      <c r="CWW1" s="376"/>
      <c r="CWX1" s="376"/>
      <c r="CWY1" s="376"/>
      <c r="CWZ1" s="376"/>
      <c r="CXA1" s="376"/>
      <c r="CXB1" s="376"/>
      <c r="CXC1" s="376"/>
      <c r="CXD1" s="376"/>
      <c r="CXE1" s="376"/>
      <c r="CXF1" s="376"/>
      <c r="CXG1" s="376"/>
      <c r="CXH1" s="376"/>
      <c r="CXI1" s="376"/>
      <c r="CXJ1" s="376"/>
      <c r="CXK1" s="376"/>
      <c r="CXL1" s="376"/>
      <c r="CXM1" s="376"/>
      <c r="CXN1" s="376"/>
      <c r="CXO1" s="376"/>
      <c r="CXP1" s="376"/>
      <c r="CXQ1" s="376"/>
      <c r="CXR1" s="376"/>
      <c r="CXS1" s="376"/>
      <c r="CXT1" s="376"/>
      <c r="CXU1" s="376"/>
      <c r="CXV1" s="376"/>
      <c r="CXW1" s="376"/>
      <c r="CXX1" s="376"/>
      <c r="CXY1" s="376"/>
      <c r="CXZ1" s="376"/>
      <c r="CYA1" s="376"/>
      <c r="CYB1" s="376"/>
      <c r="CYC1" s="376"/>
      <c r="CYD1" s="376"/>
      <c r="CYE1" s="376"/>
      <c r="CYF1" s="376"/>
      <c r="CYG1" s="376"/>
      <c r="CYH1" s="376"/>
      <c r="CYI1" s="376"/>
      <c r="CYJ1" s="376"/>
      <c r="CYK1" s="376"/>
      <c r="CYL1" s="376"/>
      <c r="CYM1" s="376"/>
      <c r="CYN1" s="376"/>
      <c r="CYO1" s="376"/>
      <c r="CYP1" s="376"/>
      <c r="CYQ1" s="376"/>
      <c r="CYR1" s="376"/>
      <c r="CYS1" s="376"/>
      <c r="CYT1" s="376"/>
      <c r="CYU1" s="376"/>
      <c r="CYV1" s="376"/>
      <c r="CYW1" s="376"/>
      <c r="CYX1" s="376"/>
      <c r="CYY1" s="376"/>
      <c r="CYZ1" s="376"/>
      <c r="CZA1" s="376"/>
      <c r="CZB1" s="376"/>
      <c r="CZC1" s="376"/>
      <c r="CZD1" s="376"/>
      <c r="CZE1" s="376"/>
      <c r="CZF1" s="376"/>
      <c r="CZG1" s="376"/>
      <c r="CZH1" s="376"/>
      <c r="CZI1" s="376"/>
      <c r="CZJ1" s="376"/>
      <c r="CZK1" s="376"/>
      <c r="CZL1" s="376"/>
      <c r="CZM1" s="376"/>
      <c r="CZN1" s="376"/>
      <c r="CZO1" s="376"/>
      <c r="CZP1" s="376"/>
      <c r="CZQ1" s="376"/>
      <c r="CZR1" s="376"/>
      <c r="CZS1" s="376"/>
      <c r="CZT1" s="376"/>
      <c r="CZU1" s="376"/>
      <c r="CZV1" s="376"/>
      <c r="CZW1" s="376"/>
      <c r="CZX1" s="376"/>
      <c r="CZY1" s="376"/>
      <c r="CZZ1" s="376"/>
      <c r="DAA1" s="376"/>
      <c r="DAB1" s="376"/>
      <c r="DAC1" s="376"/>
      <c r="DAD1" s="376"/>
      <c r="DAE1" s="376"/>
      <c r="DAF1" s="376"/>
      <c r="DAG1" s="376"/>
      <c r="DAH1" s="376"/>
      <c r="DAI1" s="376"/>
      <c r="DAJ1" s="376"/>
      <c r="DAK1" s="376"/>
      <c r="DAL1" s="376"/>
      <c r="DAM1" s="376"/>
      <c r="DAN1" s="376"/>
      <c r="DAO1" s="376"/>
      <c r="DAP1" s="376"/>
      <c r="DAQ1" s="376"/>
      <c r="DAR1" s="376"/>
      <c r="DAS1" s="376"/>
      <c r="DAT1" s="376"/>
      <c r="DAU1" s="376"/>
      <c r="DAV1" s="376"/>
      <c r="DAW1" s="376"/>
      <c r="DAX1" s="376"/>
      <c r="DAY1" s="376"/>
      <c r="DAZ1" s="376"/>
      <c r="DBA1" s="376"/>
      <c r="DBB1" s="376"/>
      <c r="DBC1" s="376"/>
      <c r="DBD1" s="376"/>
      <c r="DBE1" s="376"/>
      <c r="DBF1" s="376"/>
      <c r="DBG1" s="376"/>
      <c r="DBH1" s="376"/>
      <c r="DBI1" s="376"/>
      <c r="DBJ1" s="376"/>
      <c r="DBK1" s="376"/>
      <c r="DBL1" s="376"/>
      <c r="DBM1" s="376"/>
      <c r="DBN1" s="376"/>
      <c r="DBO1" s="376"/>
      <c r="DBP1" s="376"/>
      <c r="DBQ1" s="376"/>
      <c r="DBR1" s="376"/>
      <c r="DBS1" s="376"/>
      <c r="DBT1" s="376"/>
      <c r="DBU1" s="376"/>
      <c r="DBV1" s="376"/>
      <c r="DBW1" s="376"/>
      <c r="DBX1" s="376"/>
      <c r="DBY1" s="376"/>
      <c r="DBZ1" s="376"/>
      <c r="DCA1" s="376"/>
      <c r="DCB1" s="376"/>
      <c r="DCC1" s="376"/>
      <c r="DCD1" s="376"/>
      <c r="DCE1" s="376"/>
      <c r="DCF1" s="376"/>
      <c r="DCG1" s="376"/>
      <c r="DCH1" s="376"/>
      <c r="DCI1" s="376"/>
      <c r="DCJ1" s="376"/>
      <c r="DCK1" s="376"/>
      <c r="DCL1" s="376"/>
      <c r="DCM1" s="376"/>
      <c r="DCN1" s="376"/>
      <c r="DCO1" s="376"/>
      <c r="DCP1" s="376"/>
      <c r="DCQ1" s="376"/>
      <c r="DCR1" s="376"/>
      <c r="DCS1" s="376"/>
      <c r="DCT1" s="376"/>
      <c r="DCU1" s="376"/>
      <c r="DCV1" s="376"/>
      <c r="DCW1" s="376"/>
      <c r="DCX1" s="376"/>
      <c r="DCY1" s="376"/>
      <c r="DCZ1" s="376"/>
      <c r="DDA1" s="376"/>
      <c r="DDB1" s="376"/>
      <c r="DDC1" s="376"/>
      <c r="DDD1" s="376"/>
      <c r="DDE1" s="376"/>
      <c r="DDF1" s="376"/>
      <c r="DDG1" s="376"/>
      <c r="DDH1" s="376"/>
      <c r="DDI1" s="376"/>
      <c r="DDJ1" s="376"/>
      <c r="DDK1" s="376"/>
      <c r="DDL1" s="376"/>
      <c r="DDM1" s="376"/>
      <c r="DDN1" s="376"/>
      <c r="DDO1" s="376"/>
      <c r="DDP1" s="376"/>
      <c r="DDQ1" s="376"/>
      <c r="DDR1" s="376"/>
      <c r="DDS1" s="376"/>
      <c r="DDT1" s="376"/>
      <c r="DDU1" s="376"/>
      <c r="DDV1" s="376"/>
      <c r="DDW1" s="376"/>
      <c r="DDX1" s="376"/>
      <c r="DDY1" s="376"/>
      <c r="DDZ1" s="376"/>
      <c r="DEA1" s="376"/>
      <c r="DEB1" s="376"/>
      <c r="DEC1" s="376"/>
      <c r="DED1" s="376"/>
      <c r="DEE1" s="376"/>
      <c r="DEF1" s="376"/>
      <c r="DEG1" s="376"/>
      <c r="DEH1" s="376"/>
      <c r="DEI1" s="376"/>
      <c r="DEJ1" s="376"/>
      <c r="DEK1" s="376"/>
      <c r="DEL1" s="376"/>
      <c r="DEM1" s="376"/>
      <c r="DEN1" s="376"/>
      <c r="DEO1" s="376"/>
      <c r="DEP1" s="376"/>
      <c r="DEQ1" s="376"/>
      <c r="DER1" s="376"/>
      <c r="DES1" s="376"/>
      <c r="DET1" s="376"/>
      <c r="DEU1" s="376"/>
      <c r="DEV1" s="376"/>
      <c r="DEW1" s="376"/>
      <c r="DEX1" s="376"/>
      <c r="DEY1" s="376"/>
      <c r="DEZ1" s="376"/>
      <c r="DFA1" s="376"/>
      <c r="DFB1" s="376"/>
      <c r="DFC1" s="376"/>
      <c r="DFD1" s="376"/>
      <c r="DFE1" s="376"/>
      <c r="DFF1" s="376"/>
      <c r="DFG1" s="376"/>
      <c r="DFH1" s="376"/>
      <c r="DFI1" s="376"/>
      <c r="DFJ1" s="376"/>
      <c r="DFK1" s="376"/>
      <c r="DFL1" s="376"/>
      <c r="DFM1" s="376"/>
      <c r="DFN1" s="376"/>
      <c r="DFO1" s="376"/>
      <c r="DFP1" s="376"/>
      <c r="DFQ1" s="376"/>
      <c r="DFR1" s="376"/>
      <c r="DFS1" s="376"/>
      <c r="DFT1" s="376"/>
      <c r="DFU1" s="376"/>
      <c r="DFV1" s="376"/>
      <c r="DFW1" s="376"/>
      <c r="DFX1" s="376"/>
      <c r="DFY1" s="376"/>
      <c r="DFZ1" s="376"/>
      <c r="DGA1" s="376"/>
      <c r="DGB1" s="376"/>
      <c r="DGC1" s="376"/>
      <c r="DGD1" s="376"/>
      <c r="DGE1" s="376"/>
      <c r="DGF1" s="376"/>
      <c r="DGG1" s="376"/>
      <c r="DGH1" s="376"/>
      <c r="DGI1" s="376"/>
      <c r="DGJ1" s="376"/>
      <c r="DGK1" s="376"/>
      <c r="DGL1" s="376"/>
      <c r="DGM1" s="376"/>
      <c r="DGN1" s="376"/>
      <c r="DGO1" s="376"/>
      <c r="DGP1" s="376"/>
      <c r="DGQ1" s="376"/>
      <c r="DGR1" s="376"/>
      <c r="DGS1" s="376"/>
      <c r="DGT1" s="376"/>
      <c r="DGU1" s="376"/>
      <c r="DGV1" s="376"/>
      <c r="DGW1" s="376"/>
      <c r="DGX1" s="376"/>
      <c r="DGY1" s="376"/>
      <c r="DGZ1" s="376"/>
      <c r="DHA1" s="376"/>
      <c r="DHB1" s="376"/>
      <c r="DHC1" s="376"/>
      <c r="DHD1" s="376"/>
      <c r="DHE1" s="376"/>
      <c r="DHF1" s="376"/>
      <c r="DHG1" s="376"/>
      <c r="DHH1" s="376"/>
      <c r="DHI1" s="376"/>
      <c r="DHJ1" s="376"/>
      <c r="DHK1" s="376"/>
      <c r="DHL1" s="376"/>
      <c r="DHM1" s="376"/>
      <c r="DHN1" s="376"/>
      <c r="DHO1" s="376"/>
      <c r="DHP1" s="376"/>
      <c r="DHQ1" s="376"/>
      <c r="DHR1" s="376"/>
      <c r="DHS1" s="376"/>
      <c r="DHT1" s="376"/>
      <c r="DHU1" s="376"/>
      <c r="DHV1" s="376"/>
      <c r="DHW1" s="376"/>
      <c r="DHX1" s="376"/>
      <c r="DHY1" s="376"/>
      <c r="DHZ1" s="376"/>
      <c r="DIA1" s="376"/>
      <c r="DIB1" s="376"/>
      <c r="DIC1" s="376"/>
      <c r="DID1" s="376"/>
      <c r="DIE1" s="376"/>
      <c r="DIF1" s="376"/>
      <c r="DIG1" s="376"/>
      <c r="DIH1" s="376"/>
      <c r="DII1" s="376"/>
      <c r="DIJ1" s="376"/>
      <c r="DIK1" s="376"/>
      <c r="DIL1" s="376"/>
      <c r="DIM1" s="376"/>
      <c r="DIN1" s="376"/>
      <c r="DIO1" s="376"/>
      <c r="DIP1" s="376"/>
      <c r="DIQ1" s="376"/>
      <c r="DIR1" s="376"/>
      <c r="DIS1" s="376"/>
      <c r="DIT1" s="376"/>
      <c r="DIU1" s="376"/>
      <c r="DIV1" s="376"/>
      <c r="DIW1" s="376"/>
      <c r="DIX1" s="376"/>
      <c r="DIY1" s="376"/>
      <c r="DIZ1" s="376"/>
      <c r="DJA1" s="376"/>
      <c r="DJB1" s="376"/>
      <c r="DJC1" s="376"/>
      <c r="DJD1" s="376"/>
      <c r="DJE1" s="376"/>
      <c r="DJF1" s="376"/>
      <c r="DJG1" s="376"/>
      <c r="DJH1" s="376"/>
      <c r="DJI1" s="376"/>
      <c r="DJJ1" s="376"/>
      <c r="DJK1" s="376"/>
      <c r="DJL1" s="376"/>
      <c r="DJM1" s="376"/>
      <c r="DJN1" s="376"/>
      <c r="DJO1" s="376"/>
      <c r="DJP1" s="376"/>
      <c r="DJQ1" s="376"/>
      <c r="DJR1" s="376"/>
      <c r="DJS1" s="376"/>
      <c r="DJT1" s="376"/>
      <c r="DJU1" s="376"/>
      <c r="DJV1" s="376"/>
      <c r="DJW1" s="376"/>
      <c r="DJX1" s="376"/>
      <c r="DJY1" s="376"/>
      <c r="DJZ1" s="376"/>
      <c r="DKA1" s="376"/>
      <c r="DKB1" s="376"/>
      <c r="DKC1" s="376"/>
      <c r="DKD1" s="376"/>
      <c r="DKE1" s="376"/>
      <c r="DKF1" s="376"/>
      <c r="DKG1" s="376"/>
      <c r="DKH1" s="376"/>
      <c r="DKI1" s="376"/>
      <c r="DKJ1" s="376"/>
      <c r="DKK1" s="376"/>
      <c r="DKL1" s="376"/>
      <c r="DKM1" s="376"/>
      <c r="DKN1" s="376"/>
      <c r="DKO1" s="376"/>
      <c r="DKP1" s="376"/>
      <c r="DKQ1" s="376"/>
      <c r="DKR1" s="376"/>
      <c r="DKS1" s="376"/>
      <c r="DKT1" s="376"/>
      <c r="DKU1" s="376"/>
      <c r="DKV1" s="376"/>
      <c r="DKW1" s="376"/>
      <c r="DKX1" s="376"/>
      <c r="DKY1" s="376"/>
      <c r="DKZ1" s="376"/>
      <c r="DLA1" s="376"/>
      <c r="DLB1" s="376"/>
      <c r="DLC1" s="376"/>
      <c r="DLD1" s="376"/>
      <c r="DLE1" s="376"/>
      <c r="DLF1" s="376"/>
      <c r="DLG1" s="376"/>
      <c r="DLH1" s="376"/>
      <c r="DLI1" s="376"/>
      <c r="DLJ1" s="376"/>
      <c r="DLK1" s="376"/>
      <c r="DLL1" s="376"/>
      <c r="DLM1" s="376"/>
      <c r="DLN1" s="376"/>
      <c r="DLO1" s="376"/>
      <c r="DLP1" s="376"/>
      <c r="DLQ1" s="376"/>
      <c r="DLR1" s="376"/>
      <c r="DLS1" s="376"/>
      <c r="DLT1" s="376"/>
      <c r="DLU1" s="376"/>
      <c r="DLV1" s="376"/>
      <c r="DLW1" s="376"/>
      <c r="DLX1" s="376"/>
      <c r="DLY1" s="376"/>
      <c r="DLZ1" s="376"/>
      <c r="DMA1" s="376"/>
      <c r="DMB1" s="376"/>
      <c r="DMC1" s="376"/>
      <c r="DMD1" s="376"/>
      <c r="DME1" s="376"/>
      <c r="DMF1" s="376"/>
      <c r="DMG1" s="376"/>
      <c r="DMH1" s="376"/>
      <c r="DMI1" s="376"/>
      <c r="DMJ1" s="376"/>
      <c r="DMK1" s="376"/>
      <c r="DML1" s="376"/>
      <c r="DMM1" s="376"/>
      <c r="DMN1" s="376"/>
      <c r="DMO1" s="376"/>
      <c r="DMP1" s="376"/>
      <c r="DMQ1" s="376"/>
      <c r="DMR1" s="376"/>
      <c r="DMS1" s="376"/>
      <c r="DMT1" s="376"/>
      <c r="DMU1" s="376"/>
      <c r="DMV1" s="376"/>
      <c r="DMW1" s="376"/>
      <c r="DMX1" s="376"/>
      <c r="DMY1" s="376"/>
      <c r="DMZ1" s="376"/>
      <c r="DNA1" s="376"/>
      <c r="DNB1" s="376"/>
      <c r="DNC1" s="376"/>
      <c r="DND1" s="376"/>
      <c r="DNE1" s="376"/>
      <c r="DNF1" s="376"/>
      <c r="DNG1" s="376"/>
      <c r="DNH1" s="376"/>
      <c r="DNI1" s="376"/>
      <c r="DNJ1" s="376"/>
      <c r="DNK1" s="376"/>
      <c r="DNL1" s="376"/>
      <c r="DNM1" s="376"/>
      <c r="DNN1" s="376"/>
      <c r="DNO1" s="376"/>
      <c r="DNP1" s="376"/>
      <c r="DNQ1" s="376"/>
      <c r="DNR1" s="376"/>
      <c r="DNS1" s="376"/>
      <c r="DNT1" s="376"/>
      <c r="DNU1" s="376"/>
      <c r="DNV1" s="376"/>
      <c r="DNW1" s="376"/>
      <c r="DNX1" s="376"/>
      <c r="DNY1" s="376"/>
      <c r="DNZ1" s="376"/>
      <c r="DOA1" s="376"/>
      <c r="DOB1" s="376"/>
      <c r="DOC1" s="376"/>
      <c r="DOD1" s="376"/>
      <c r="DOE1" s="376"/>
      <c r="DOF1" s="376"/>
      <c r="DOG1" s="376"/>
      <c r="DOH1" s="376"/>
      <c r="DOI1" s="376"/>
      <c r="DOJ1" s="376"/>
      <c r="DOK1" s="376"/>
      <c r="DOL1" s="376"/>
      <c r="DOM1" s="376"/>
      <c r="DON1" s="376"/>
      <c r="DOO1" s="376"/>
      <c r="DOP1" s="376"/>
      <c r="DOQ1" s="376"/>
      <c r="DOR1" s="376"/>
      <c r="DOS1" s="376"/>
      <c r="DOT1" s="376"/>
      <c r="DOU1" s="376"/>
      <c r="DOV1" s="376"/>
      <c r="DOW1" s="376"/>
      <c r="DOX1" s="376"/>
      <c r="DOY1" s="376"/>
      <c r="DOZ1" s="376"/>
      <c r="DPA1" s="376"/>
      <c r="DPB1" s="376"/>
      <c r="DPC1" s="376"/>
      <c r="DPD1" s="376"/>
      <c r="DPE1" s="376"/>
      <c r="DPF1" s="376"/>
      <c r="DPG1" s="376"/>
      <c r="DPH1" s="376"/>
      <c r="DPI1" s="376"/>
      <c r="DPJ1" s="376"/>
      <c r="DPK1" s="376"/>
      <c r="DPL1" s="376"/>
      <c r="DPM1" s="376"/>
      <c r="DPN1" s="376"/>
      <c r="DPO1" s="376"/>
      <c r="DPP1" s="376"/>
      <c r="DPQ1" s="376"/>
      <c r="DPR1" s="376"/>
      <c r="DPS1" s="376"/>
      <c r="DPT1" s="376"/>
      <c r="DPU1" s="376"/>
      <c r="DPV1" s="376"/>
      <c r="DPW1" s="376"/>
      <c r="DPX1" s="376"/>
      <c r="DPY1" s="376"/>
      <c r="DPZ1" s="376"/>
      <c r="DQA1" s="376"/>
      <c r="DQB1" s="376"/>
      <c r="DQC1" s="376"/>
      <c r="DQD1" s="376"/>
      <c r="DQE1" s="376"/>
      <c r="DQF1" s="376"/>
      <c r="DQG1" s="376"/>
      <c r="DQH1" s="376"/>
      <c r="DQI1" s="376"/>
      <c r="DQJ1" s="376"/>
      <c r="DQK1" s="376"/>
      <c r="DQL1" s="376"/>
      <c r="DQM1" s="376"/>
      <c r="DQN1" s="376"/>
      <c r="DQO1" s="376"/>
      <c r="DQP1" s="376"/>
      <c r="DQQ1" s="376"/>
      <c r="DQR1" s="376"/>
      <c r="DQS1" s="376"/>
      <c r="DQT1" s="376"/>
      <c r="DQU1" s="376"/>
      <c r="DQV1" s="376"/>
      <c r="DQW1" s="376"/>
      <c r="DQX1" s="376"/>
      <c r="DQY1" s="376"/>
      <c r="DQZ1" s="376"/>
      <c r="DRA1" s="376"/>
      <c r="DRB1" s="376"/>
      <c r="DRC1" s="376"/>
      <c r="DRD1" s="376"/>
      <c r="DRE1" s="376"/>
      <c r="DRF1" s="376"/>
      <c r="DRG1" s="376"/>
      <c r="DRH1" s="376"/>
      <c r="DRI1" s="376"/>
      <c r="DRJ1" s="376"/>
      <c r="DRK1" s="376"/>
      <c r="DRL1" s="376"/>
      <c r="DRM1" s="376"/>
      <c r="DRN1" s="376"/>
      <c r="DRO1" s="376"/>
      <c r="DRP1" s="376"/>
      <c r="DRQ1" s="376"/>
      <c r="DRR1" s="376"/>
      <c r="DRS1" s="376"/>
      <c r="DRT1" s="376"/>
      <c r="DRU1" s="376"/>
      <c r="DRV1" s="376"/>
      <c r="DRW1" s="376"/>
      <c r="DRX1" s="376"/>
      <c r="DRY1" s="376"/>
      <c r="DRZ1" s="376"/>
      <c r="DSA1" s="376"/>
      <c r="DSB1" s="376"/>
      <c r="DSC1" s="376"/>
      <c r="DSD1" s="376"/>
      <c r="DSE1" s="376"/>
      <c r="DSF1" s="376"/>
      <c r="DSG1" s="376"/>
      <c r="DSH1" s="376"/>
      <c r="DSI1" s="376"/>
      <c r="DSJ1" s="376"/>
      <c r="DSK1" s="376"/>
      <c r="DSL1" s="376"/>
      <c r="DSM1" s="376"/>
      <c r="DSN1" s="376"/>
      <c r="DSO1" s="376"/>
      <c r="DSP1" s="376"/>
      <c r="DSQ1" s="376"/>
      <c r="DSR1" s="376"/>
      <c r="DSS1" s="376"/>
      <c r="DST1" s="376"/>
      <c r="DSU1" s="376"/>
      <c r="DSV1" s="376"/>
      <c r="DSW1" s="376"/>
      <c r="DSX1" s="376"/>
      <c r="DSY1" s="376"/>
      <c r="DSZ1" s="376"/>
      <c r="DTA1" s="376"/>
      <c r="DTB1" s="376"/>
      <c r="DTC1" s="376"/>
      <c r="DTD1" s="376"/>
      <c r="DTE1" s="376"/>
      <c r="DTF1" s="376"/>
      <c r="DTG1" s="376"/>
      <c r="DTH1" s="376"/>
      <c r="DTI1" s="376"/>
      <c r="DTJ1" s="376"/>
      <c r="DTK1" s="376"/>
      <c r="DTL1" s="376"/>
      <c r="DTM1" s="376"/>
      <c r="DTN1" s="376"/>
      <c r="DTO1" s="376"/>
      <c r="DTP1" s="376"/>
      <c r="DTQ1" s="376"/>
      <c r="DTR1" s="376"/>
      <c r="DTS1" s="376"/>
      <c r="DTT1" s="376"/>
      <c r="DTU1" s="376"/>
      <c r="DTV1" s="376"/>
      <c r="DTW1" s="376"/>
      <c r="DTX1" s="376"/>
      <c r="DTY1" s="376"/>
      <c r="DTZ1" s="376"/>
      <c r="DUA1" s="376"/>
      <c r="DUB1" s="376"/>
      <c r="DUC1" s="376"/>
      <c r="DUD1" s="376"/>
      <c r="DUE1" s="376"/>
      <c r="DUF1" s="376"/>
      <c r="DUG1" s="376"/>
      <c r="DUH1" s="376"/>
      <c r="DUI1" s="376"/>
      <c r="DUJ1" s="376"/>
      <c r="DUK1" s="376"/>
      <c r="DUL1" s="376"/>
      <c r="DUM1" s="376"/>
      <c r="DUN1" s="376"/>
      <c r="DUO1" s="376"/>
      <c r="DUP1" s="376"/>
      <c r="DUQ1" s="376"/>
      <c r="DUR1" s="376"/>
      <c r="DUS1" s="376"/>
      <c r="DUT1" s="376"/>
      <c r="DUU1" s="376"/>
      <c r="DUV1" s="376"/>
      <c r="DUW1" s="376"/>
      <c r="DUX1" s="376"/>
      <c r="DUY1" s="376"/>
      <c r="DUZ1" s="376"/>
      <c r="DVA1" s="376"/>
      <c r="DVB1" s="376"/>
      <c r="DVC1" s="376"/>
      <c r="DVD1" s="376"/>
      <c r="DVE1" s="376"/>
      <c r="DVF1" s="376"/>
      <c r="DVG1" s="376"/>
      <c r="DVH1" s="376"/>
      <c r="DVI1" s="376"/>
      <c r="DVJ1" s="376"/>
      <c r="DVK1" s="376"/>
      <c r="DVL1" s="376"/>
      <c r="DVM1" s="376"/>
      <c r="DVN1" s="376"/>
      <c r="DVO1" s="376"/>
      <c r="DVP1" s="376"/>
      <c r="DVQ1" s="376"/>
      <c r="DVR1" s="376"/>
      <c r="DVS1" s="376"/>
      <c r="DVT1" s="376"/>
      <c r="DVU1" s="376"/>
      <c r="DVV1" s="376"/>
      <c r="DVW1" s="376"/>
      <c r="DVX1" s="376"/>
      <c r="DVY1" s="376"/>
      <c r="DVZ1" s="376"/>
      <c r="DWA1" s="376"/>
      <c r="DWB1" s="376"/>
      <c r="DWC1" s="376"/>
      <c r="DWD1" s="376"/>
      <c r="DWE1" s="376"/>
      <c r="DWF1" s="376"/>
      <c r="DWG1" s="376"/>
      <c r="DWH1" s="376"/>
      <c r="DWI1" s="376"/>
      <c r="DWJ1" s="376"/>
      <c r="DWK1" s="376"/>
      <c r="DWL1" s="376"/>
      <c r="DWM1" s="376"/>
      <c r="DWN1" s="376"/>
      <c r="DWO1" s="376"/>
      <c r="DWP1" s="376"/>
      <c r="DWQ1" s="376"/>
      <c r="DWR1" s="376"/>
      <c r="DWS1" s="376"/>
      <c r="DWT1" s="376"/>
      <c r="DWU1" s="376"/>
      <c r="DWV1" s="376"/>
      <c r="DWW1" s="376"/>
      <c r="DWX1" s="376"/>
      <c r="DWY1" s="376"/>
      <c r="DWZ1" s="376"/>
      <c r="DXA1" s="376"/>
      <c r="DXB1" s="376"/>
      <c r="DXC1" s="376"/>
      <c r="DXD1" s="376"/>
      <c r="DXE1" s="376"/>
      <c r="DXF1" s="376"/>
      <c r="DXG1" s="376"/>
      <c r="DXH1" s="376"/>
      <c r="DXI1" s="376"/>
      <c r="DXJ1" s="376"/>
      <c r="DXK1" s="376"/>
      <c r="DXL1" s="376"/>
      <c r="DXM1" s="376"/>
      <c r="DXN1" s="376"/>
      <c r="DXO1" s="376"/>
      <c r="DXP1" s="376"/>
      <c r="DXQ1" s="376"/>
      <c r="DXR1" s="376"/>
      <c r="DXS1" s="376"/>
      <c r="DXT1" s="376"/>
      <c r="DXU1" s="376"/>
      <c r="DXV1" s="376"/>
      <c r="DXW1" s="376"/>
      <c r="DXX1" s="376"/>
      <c r="DXY1" s="376"/>
      <c r="DXZ1" s="376"/>
      <c r="DYA1" s="376"/>
      <c r="DYB1" s="376"/>
      <c r="DYC1" s="376"/>
      <c r="DYD1" s="376"/>
      <c r="DYE1" s="376"/>
      <c r="DYF1" s="376"/>
      <c r="DYG1" s="376"/>
      <c r="DYH1" s="376"/>
      <c r="DYI1" s="376"/>
      <c r="DYJ1" s="376"/>
      <c r="DYK1" s="376"/>
      <c r="DYL1" s="376"/>
      <c r="DYM1" s="376"/>
      <c r="DYN1" s="376"/>
      <c r="DYO1" s="376"/>
      <c r="DYP1" s="376"/>
      <c r="DYQ1" s="376"/>
      <c r="DYR1" s="376"/>
      <c r="DYS1" s="376"/>
      <c r="DYT1" s="376"/>
      <c r="DYU1" s="376"/>
      <c r="DYV1" s="376"/>
      <c r="DYW1" s="376"/>
      <c r="DYX1" s="376"/>
      <c r="DYY1" s="376"/>
      <c r="DYZ1" s="376"/>
      <c r="DZA1" s="376"/>
      <c r="DZB1" s="376"/>
      <c r="DZC1" s="376"/>
      <c r="DZD1" s="376"/>
      <c r="DZE1" s="376"/>
      <c r="DZF1" s="376"/>
      <c r="DZG1" s="376"/>
      <c r="DZH1" s="376"/>
      <c r="DZI1" s="376"/>
      <c r="DZJ1" s="376"/>
      <c r="DZK1" s="376"/>
      <c r="DZL1" s="376"/>
      <c r="DZM1" s="376"/>
      <c r="DZN1" s="376"/>
      <c r="DZO1" s="376"/>
      <c r="DZP1" s="376"/>
      <c r="DZQ1" s="376"/>
      <c r="DZR1" s="376"/>
      <c r="DZS1" s="376"/>
      <c r="DZT1" s="376"/>
      <c r="DZU1" s="376"/>
      <c r="DZV1" s="376"/>
      <c r="DZW1" s="376"/>
      <c r="DZX1" s="376"/>
      <c r="DZY1" s="376"/>
      <c r="DZZ1" s="376"/>
      <c r="EAA1" s="376"/>
      <c r="EAB1" s="376"/>
      <c r="EAC1" s="376"/>
      <c r="EAD1" s="376"/>
      <c r="EAE1" s="376"/>
      <c r="EAF1" s="376"/>
      <c r="EAG1" s="376"/>
      <c r="EAH1" s="376"/>
      <c r="EAI1" s="376"/>
      <c r="EAJ1" s="376"/>
      <c r="EAK1" s="376"/>
      <c r="EAL1" s="376"/>
      <c r="EAM1" s="376"/>
      <c r="EAN1" s="376"/>
      <c r="EAO1" s="376"/>
      <c r="EAP1" s="376"/>
      <c r="EAQ1" s="376"/>
      <c r="EAR1" s="376"/>
      <c r="EAS1" s="376"/>
      <c r="EAT1" s="376"/>
      <c r="EAU1" s="376"/>
      <c r="EAV1" s="376"/>
      <c r="EAW1" s="376"/>
      <c r="EAX1" s="376"/>
      <c r="EAY1" s="376"/>
      <c r="EAZ1" s="376"/>
      <c r="EBA1" s="376"/>
      <c r="EBB1" s="376"/>
      <c r="EBC1" s="376"/>
      <c r="EBD1" s="376"/>
      <c r="EBE1" s="376"/>
      <c r="EBF1" s="376"/>
      <c r="EBG1" s="376"/>
      <c r="EBH1" s="376"/>
      <c r="EBI1" s="376"/>
      <c r="EBJ1" s="376"/>
      <c r="EBK1" s="376"/>
      <c r="EBL1" s="376"/>
      <c r="EBM1" s="376"/>
      <c r="EBN1" s="376"/>
      <c r="EBO1" s="376"/>
      <c r="EBP1" s="376"/>
      <c r="EBQ1" s="376"/>
      <c r="EBR1" s="376"/>
      <c r="EBS1" s="376"/>
      <c r="EBT1" s="376"/>
      <c r="EBU1" s="376"/>
      <c r="EBV1" s="376"/>
      <c r="EBW1" s="376"/>
      <c r="EBX1" s="376"/>
      <c r="EBY1" s="376"/>
      <c r="EBZ1" s="376"/>
      <c r="ECA1" s="376"/>
      <c r="ECB1" s="376"/>
      <c r="ECC1" s="376"/>
      <c r="ECD1" s="376"/>
      <c r="ECE1" s="376"/>
      <c r="ECF1" s="376"/>
      <c r="ECG1" s="376"/>
      <c r="ECH1" s="376"/>
      <c r="ECI1" s="376"/>
      <c r="ECJ1" s="376"/>
      <c r="ECK1" s="376"/>
      <c r="ECL1" s="376"/>
      <c r="ECM1" s="376"/>
      <c r="ECN1" s="376"/>
      <c r="ECO1" s="376"/>
      <c r="ECP1" s="376"/>
      <c r="ECQ1" s="376"/>
      <c r="ECR1" s="376"/>
      <c r="ECS1" s="376"/>
      <c r="ECT1" s="376"/>
      <c r="ECU1" s="376"/>
      <c r="ECV1" s="376"/>
      <c r="ECW1" s="376"/>
      <c r="ECX1" s="376"/>
      <c r="ECY1" s="376"/>
      <c r="ECZ1" s="376"/>
      <c r="EDA1" s="376"/>
      <c r="EDB1" s="376"/>
      <c r="EDC1" s="376"/>
      <c r="EDD1" s="376"/>
      <c r="EDE1" s="376"/>
      <c r="EDF1" s="376"/>
      <c r="EDG1" s="376"/>
      <c r="EDH1" s="376"/>
      <c r="EDI1" s="376"/>
      <c r="EDJ1" s="376"/>
      <c r="EDK1" s="376"/>
      <c r="EDL1" s="376"/>
      <c r="EDM1" s="376"/>
      <c r="EDN1" s="376"/>
      <c r="EDO1" s="376"/>
      <c r="EDP1" s="376"/>
      <c r="EDQ1" s="376"/>
      <c r="EDR1" s="376"/>
      <c r="EDS1" s="376"/>
      <c r="EDT1" s="376"/>
      <c r="EDU1" s="376"/>
      <c r="EDV1" s="376"/>
      <c r="EDW1" s="376"/>
      <c r="EDX1" s="376"/>
      <c r="EDY1" s="376"/>
      <c r="EDZ1" s="376"/>
      <c r="EEA1" s="376"/>
      <c r="EEB1" s="376"/>
      <c r="EEC1" s="376"/>
      <c r="EED1" s="376"/>
      <c r="EEE1" s="376"/>
      <c r="EEF1" s="376"/>
      <c r="EEG1" s="376"/>
      <c r="EEH1" s="376"/>
      <c r="EEI1" s="376"/>
      <c r="EEJ1" s="376"/>
      <c r="EEK1" s="376"/>
      <c r="EEL1" s="376"/>
      <c r="EEM1" s="376"/>
      <c r="EEN1" s="376"/>
      <c r="EEO1" s="376"/>
      <c r="EEP1" s="376"/>
      <c r="EEQ1" s="376"/>
      <c r="EER1" s="376"/>
      <c r="EES1" s="376"/>
      <c r="EET1" s="376"/>
      <c r="EEU1" s="376"/>
      <c r="EEV1" s="376"/>
      <c r="EEW1" s="376"/>
      <c r="EEX1" s="376"/>
      <c r="EEY1" s="376"/>
      <c r="EEZ1" s="376"/>
      <c r="EFA1" s="376"/>
      <c r="EFB1" s="376"/>
      <c r="EFC1" s="376"/>
      <c r="EFD1" s="376"/>
      <c r="EFE1" s="376"/>
      <c r="EFF1" s="376"/>
      <c r="EFG1" s="376"/>
      <c r="EFH1" s="376"/>
      <c r="EFI1" s="376"/>
      <c r="EFJ1" s="376"/>
      <c r="EFK1" s="376"/>
      <c r="EFL1" s="376"/>
      <c r="EFM1" s="376"/>
      <c r="EFN1" s="376"/>
      <c r="EFO1" s="376"/>
      <c r="EFP1" s="376"/>
      <c r="EFQ1" s="376"/>
      <c r="EFR1" s="376"/>
      <c r="EFS1" s="376"/>
      <c r="EFT1" s="376"/>
      <c r="EFU1" s="376"/>
      <c r="EFV1" s="376"/>
      <c r="EFW1" s="376"/>
      <c r="EFX1" s="376"/>
      <c r="EFY1" s="376"/>
      <c r="EFZ1" s="376"/>
      <c r="EGA1" s="376"/>
      <c r="EGB1" s="376"/>
      <c r="EGC1" s="376"/>
      <c r="EGD1" s="376"/>
      <c r="EGE1" s="376"/>
      <c r="EGF1" s="376"/>
      <c r="EGG1" s="376"/>
      <c r="EGH1" s="376"/>
      <c r="EGI1" s="376"/>
      <c r="EGJ1" s="376"/>
      <c r="EGK1" s="376"/>
      <c r="EGL1" s="376"/>
      <c r="EGM1" s="376"/>
      <c r="EGN1" s="376"/>
      <c r="EGO1" s="376"/>
      <c r="EGP1" s="376"/>
      <c r="EGQ1" s="376"/>
      <c r="EGR1" s="376"/>
      <c r="EGS1" s="376"/>
      <c r="EGT1" s="376"/>
      <c r="EGU1" s="376"/>
      <c r="EGV1" s="376"/>
      <c r="EGW1" s="376"/>
      <c r="EGX1" s="376"/>
      <c r="EGY1" s="376"/>
      <c r="EGZ1" s="376"/>
      <c r="EHA1" s="376"/>
      <c r="EHB1" s="376"/>
      <c r="EHC1" s="376"/>
      <c r="EHD1" s="376"/>
      <c r="EHE1" s="376"/>
      <c r="EHF1" s="376"/>
      <c r="EHG1" s="376"/>
      <c r="EHH1" s="376"/>
      <c r="EHI1" s="376"/>
      <c r="EHJ1" s="376"/>
      <c r="EHK1" s="376"/>
      <c r="EHL1" s="376"/>
      <c r="EHM1" s="376"/>
      <c r="EHN1" s="376"/>
      <c r="EHO1" s="376"/>
      <c r="EHP1" s="376"/>
      <c r="EHQ1" s="376"/>
      <c r="EHR1" s="376"/>
      <c r="EHS1" s="376"/>
      <c r="EHT1" s="376"/>
      <c r="EHU1" s="376"/>
      <c r="EHV1" s="376"/>
      <c r="EHW1" s="376"/>
      <c r="EHX1" s="376"/>
      <c r="EHY1" s="376"/>
      <c r="EHZ1" s="376"/>
      <c r="EIA1" s="376"/>
      <c r="EIB1" s="376"/>
      <c r="EIC1" s="376"/>
      <c r="EID1" s="376"/>
      <c r="EIE1" s="376"/>
      <c r="EIF1" s="376"/>
      <c r="EIG1" s="376"/>
      <c r="EIH1" s="376"/>
      <c r="EII1" s="376"/>
      <c r="EIJ1" s="376"/>
      <c r="EIK1" s="376"/>
      <c r="EIL1" s="376"/>
      <c r="EIM1" s="376"/>
      <c r="EIN1" s="376"/>
      <c r="EIO1" s="376"/>
      <c r="EIP1" s="376"/>
      <c r="EIQ1" s="376"/>
      <c r="EIR1" s="376"/>
      <c r="EIS1" s="376"/>
      <c r="EIT1" s="376"/>
      <c r="EIU1" s="376"/>
      <c r="EIV1" s="376"/>
      <c r="EIW1" s="376"/>
      <c r="EIX1" s="376"/>
      <c r="EIY1" s="376"/>
      <c r="EIZ1" s="376"/>
      <c r="EJA1" s="376"/>
      <c r="EJB1" s="376"/>
      <c r="EJC1" s="376"/>
      <c r="EJD1" s="376"/>
      <c r="EJE1" s="376"/>
      <c r="EJF1" s="376"/>
      <c r="EJG1" s="376"/>
      <c r="EJH1" s="376"/>
      <c r="EJI1" s="376"/>
      <c r="EJJ1" s="376"/>
      <c r="EJK1" s="376"/>
      <c r="EJL1" s="376"/>
      <c r="EJM1" s="376"/>
      <c r="EJN1" s="376"/>
      <c r="EJO1" s="376"/>
      <c r="EJP1" s="376"/>
      <c r="EJQ1" s="376"/>
      <c r="EJR1" s="376"/>
      <c r="EJS1" s="376"/>
      <c r="EJT1" s="376"/>
      <c r="EJU1" s="376"/>
      <c r="EJV1" s="376"/>
      <c r="EJW1" s="376"/>
      <c r="EJX1" s="376"/>
      <c r="EJY1" s="376"/>
      <c r="EJZ1" s="376"/>
      <c r="EKA1" s="376"/>
      <c r="EKB1" s="376"/>
      <c r="EKC1" s="376"/>
      <c r="EKD1" s="376"/>
      <c r="EKE1" s="376"/>
      <c r="EKF1" s="376"/>
      <c r="EKG1" s="376"/>
      <c r="EKH1" s="376"/>
      <c r="EKI1" s="376"/>
      <c r="EKJ1" s="376"/>
      <c r="EKK1" s="376"/>
      <c r="EKL1" s="376"/>
      <c r="EKM1" s="376"/>
      <c r="EKN1" s="376"/>
      <c r="EKO1" s="376"/>
      <c r="EKP1" s="376"/>
      <c r="EKQ1" s="376"/>
      <c r="EKR1" s="376"/>
      <c r="EKS1" s="376"/>
      <c r="EKT1" s="376"/>
      <c r="EKU1" s="376"/>
      <c r="EKV1" s="376"/>
      <c r="EKW1" s="376"/>
      <c r="EKX1" s="376"/>
      <c r="EKY1" s="376"/>
      <c r="EKZ1" s="376"/>
      <c r="ELA1" s="376"/>
      <c r="ELB1" s="376"/>
      <c r="ELC1" s="376"/>
      <c r="ELD1" s="376"/>
      <c r="ELE1" s="376"/>
      <c r="ELF1" s="376"/>
      <c r="ELG1" s="376"/>
      <c r="ELH1" s="376"/>
      <c r="ELI1" s="376"/>
      <c r="ELJ1" s="376"/>
      <c r="ELK1" s="376"/>
      <c r="ELL1" s="376"/>
      <c r="ELM1" s="376"/>
      <c r="ELN1" s="376"/>
      <c r="ELO1" s="376"/>
      <c r="ELP1" s="376"/>
      <c r="ELQ1" s="376"/>
      <c r="ELR1" s="376"/>
      <c r="ELS1" s="376"/>
      <c r="ELT1" s="376"/>
      <c r="ELU1" s="376"/>
      <c r="ELV1" s="376"/>
      <c r="ELW1" s="376"/>
      <c r="ELX1" s="376"/>
      <c r="ELY1" s="376"/>
      <c r="ELZ1" s="376"/>
      <c r="EMA1" s="376"/>
      <c r="EMB1" s="376"/>
      <c r="EMC1" s="376"/>
      <c r="EMD1" s="376"/>
      <c r="EME1" s="376"/>
      <c r="EMF1" s="376"/>
      <c r="EMG1" s="376"/>
      <c r="EMH1" s="376"/>
      <c r="EMI1" s="376"/>
      <c r="EMJ1" s="376"/>
      <c r="EMK1" s="376"/>
      <c r="EML1" s="376"/>
      <c r="EMM1" s="376"/>
      <c r="EMN1" s="376"/>
      <c r="EMO1" s="376"/>
      <c r="EMP1" s="376"/>
      <c r="EMQ1" s="376"/>
      <c r="EMR1" s="376"/>
      <c r="EMS1" s="376"/>
      <c r="EMT1" s="376"/>
      <c r="EMU1" s="376"/>
      <c r="EMV1" s="376"/>
      <c r="EMW1" s="376"/>
      <c r="EMX1" s="376"/>
      <c r="EMY1" s="376"/>
      <c r="EMZ1" s="376"/>
      <c r="ENA1" s="376"/>
      <c r="ENB1" s="376"/>
      <c r="ENC1" s="376"/>
      <c r="END1" s="376"/>
      <c r="ENE1" s="376"/>
      <c r="ENF1" s="376"/>
      <c r="ENG1" s="376"/>
      <c r="ENH1" s="376"/>
      <c r="ENI1" s="376"/>
      <c r="ENJ1" s="376"/>
      <c r="ENK1" s="376"/>
      <c r="ENL1" s="376"/>
      <c r="ENM1" s="376"/>
      <c r="ENN1" s="376"/>
      <c r="ENO1" s="376"/>
      <c r="ENP1" s="376"/>
      <c r="ENQ1" s="376"/>
      <c r="ENR1" s="376"/>
      <c r="ENS1" s="376"/>
      <c r="ENT1" s="376"/>
      <c r="ENU1" s="376"/>
      <c r="ENV1" s="376"/>
      <c r="ENW1" s="376"/>
      <c r="ENX1" s="376"/>
      <c r="ENY1" s="376"/>
      <c r="ENZ1" s="376"/>
      <c r="EOA1" s="376"/>
      <c r="EOB1" s="376"/>
      <c r="EOC1" s="376"/>
      <c r="EOD1" s="376"/>
      <c r="EOE1" s="376"/>
      <c r="EOF1" s="376"/>
      <c r="EOG1" s="376"/>
      <c r="EOH1" s="376"/>
      <c r="EOI1" s="376"/>
      <c r="EOJ1" s="376"/>
      <c r="EOK1" s="376"/>
      <c r="EOL1" s="376"/>
      <c r="EOM1" s="376"/>
      <c r="EON1" s="376"/>
      <c r="EOO1" s="376"/>
      <c r="EOP1" s="376"/>
      <c r="EOQ1" s="376"/>
      <c r="EOR1" s="376"/>
      <c r="EOS1" s="376"/>
      <c r="EOT1" s="376"/>
      <c r="EOU1" s="376"/>
      <c r="EOV1" s="376"/>
      <c r="EOW1" s="376"/>
      <c r="EOX1" s="376"/>
      <c r="EOY1" s="376"/>
      <c r="EOZ1" s="376"/>
      <c r="EPA1" s="376"/>
      <c r="EPB1" s="376"/>
      <c r="EPC1" s="376"/>
      <c r="EPD1" s="376"/>
      <c r="EPE1" s="376"/>
      <c r="EPF1" s="376"/>
      <c r="EPG1" s="376"/>
      <c r="EPH1" s="376"/>
      <c r="EPI1" s="376"/>
      <c r="EPJ1" s="376"/>
      <c r="EPK1" s="376"/>
      <c r="EPL1" s="376"/>
      <c r="EPM1" s="376"/>
      <c r="EPN1" s="376"/>
      <c r="EPO1" s="376"/>
      <c r="EPP1" s="376"/>
      <c r="EPQ1" s="376"/>
      <c r="EPR1" s="376"/>
      <c r="EPS1" s="376"/>
      <c r="EPT1" s="376"/>
      <c r="EPU1" s="376"/>
      <c r="EPV1" s="376"/>
      <c r="EPW1" s="376"/>
      <c r="EPX1" s="376"/>
      <c r="EPY1" s="376"/>
      <c r="EPZ1" s="376"/>
      <c r="EQA1" s="376"/>
      <c r="EQB1" s="376"/>
      <c r="EQC1" s="376"/>
      <c r="EQD1" s="376"/>
      <c r="EQE1" s="376"/>
      <c r="EQF1" s="376"/>
      <c r="EQG1" s="376"/>
      <c r="EQH1" s="376"/>
      <c r="EQI1" s="376"/>
      <c r="EQJ1" s="376"/>
      <c r="EQK1" s="376"/>
      <c r="EQL1" s="376"/>
      <c r="EQM1" s="376"/>
      <c r="EQN1" s="376"/>
      <c r="EQO1" s="376"/>
      <c r="EQP1" s="376"/>
      <c r="EQQ1" s="376"/>
      <c r="EQR1" s="376"/>
      <c r="EQS1" s="376"/>
      <c r="EQT1" s="376"/>
      <c r="EQU1" s="376"/>
      <c r="EQV1" s="376"/>
      <c r="EQW1" s="376"/>
      <c r="EQX1" s="376"/>
      <c r="EQY1" s="376"/>
      <c r="EQZ1" s="376"/>
      <c r="ERA1" s="376"/>
      <c r="ERB1" s="376"/>
      <c r="ERC1" s="376"/>
      <c r="ERD1" s="376"/>
      <c r="ERE1" s="376"/>
      <c r="ERF1" s="376"/>
      <c r="ERG1" s="376"/>
      <c r="ERH1" s="376"/>
      <c r="ERI1" s="376"/>
      <c r="ERJ1" s="376"/>
      <c r="ERK1" s="376"/>
      <c r="ERL1" s="376"/>
      <c r="ERM1" s="376"/>
      <c r="ERN1" s="376"/>
      <c r="ERO1" s="376"/>
      <c r="ERP1" s="376"/>
      <c r="ERQ1" s="376"/>
      <c r="ERR1" s="376"/>
      <c r="ERS1" s="376"/>
      <c r="ERT1" s="376"/>
      <c r="ERU1" s="376"/>
      <c r="ERV1" s="376"/>
      <c r="ERW1" s="376"/>
      <c r="ERX1" s="376"/>
      <c r="ERY1" s="376"/>
      <c r="ERZ1" s="376"/>
      <c r="ESA1" s="376"/>
      <c r="ESB1" s="376"/>
      <c r="ESC1" s="376"/>
      <c r="ESD1" s="376"/>
      <c r="ESE1" s="376"/>
      <c r="ESF1" s="376"/>
      <c r="ESG1" s="376"/>
      <c r="ESH1" s="376"/>
      <c r="ESI1" s="376"/>
      <c r="ESJ1" s="376"/>
      <c r="ESK1" s="376"/>
      <c r="ESL1" s="376"/>
      <c r="ESM1" s="376"/>
      <c r="ESN1" s="376"/>
      <c r="ESO1" s="376"/>
      <c r="ESP1" s="376"/>
      <c r="ESQ1" s="376"/>
      <c r="ESR1" s="376"/>
      <c r="ESS1" s="376"/>
      <c r="EST1" s="376"/>
      <c r="ESU1" s="376"/>
      <c r="ESV1" s="376"/>
      <c r="ESW1" s="376"/>
      <c r="ESX1" s="376"/>
      <c r="ESY1" s="376"/>
      <c r="ESZ1" s="376"/>
      <c r="ETA1" s="376"/>
      <c r="ETB1" s="376"/>
      <c r="ETC1" s="376"/>
      <c r="ETD1" s="376"/>
      <c r="ETE1" s="376"/>
      <c r="ETF1" s="376"/>
      <c r="ETG1" s="376"/>
      <c r="ETH1" s="376"/>
      <c r="ETI1" s="376"/>
      <c r="ETJ1" s="376"/>
      <c r="ETK1" s="376"/>
      <c r="ETL1" s="376"/>
      <c r="ETM1" s="376"/>
      <c r="ETN1" s="376"/>
      <c r="ETO1" s="376"/>
      <c r="ETP1" s="376"/>
      <c r="ETQ1" s="376"/>
      <c r="ETR1" s="376"/>
      <c r="ETS1" s="376"/>
      <c r="ETT1" s="376"/>
      <c r="ETU1" s="376"/>
      <c r="ETV1" s="376"/>
      <c r="ETW1" s="376"/>
      <c r="ETX1" s="376"/>
      <c r="ETY1" s="376"/>
      <c r="ETZ1" s="376"/>
      <c r="EUA1" s="376"/>
      <c r="EUB1" s="376"/>
      <c r="EUC1" s="376"/>
      <c r="EUD1" s="376"/>
      <c r="EUE1" s="376"/>
      <c r="EUF1" s="376"/>
      <c r="EUG1" s="376"/>
      <c r="EUH1" s="376"/>
      <c r="EUI1" s="376"/>
      <c r="EUJ1" s="376"/>
      <c r="EUK1" s="376"/>
      <c r="EUL1" s="376"/>
      <c r="EUM1" s="376"/>
      <c r="EUN1" s="376"/>
      <c r="EUO1" s="376"/>
      <c r="EUP1" s="376"/>
      <c r="EUQ1" s="376"/>
      <c r="EUR1" s="376"/>
      <c r="EUS1" s="376"/>
      <c r="EUT1" s="376"/>
      <c r="EUU1" s="376"/>
      <c r="EUV1" s="376"/>
      <c r="EUW1" s="376"/>
      <c r="EUX1" s="376"/>
      <c r="EUY1" s="376"/>
      <c r="EUZ1" s="376"/>
      <c r="EVA1" s="376"/>
      <c r="EVB1" s="376"/>
      <c r="EVC1" s="376"/>
      <c r="EVD1" s="376"/>
      <c r="EVE1" s="376"/>
      <c r="EVF1" s="376"/>
      <c r="EVG1" s="376"/>
      <c r="EVH1" s="376"/>
      <c r="EVI1" s="376"/>
      <c r="EVJ1" s="376"/>
      <c r="EVK1" s="376"/>
      <c r="EVL1" s="376"/>
      <c r="EVM1" s="376"/>
      <c r="EVN1" s="376"/>
      <c r="EVO1" s="376"/>
      <c r="EVP1" s="376"/>
      <c r="EVQ1" s="376"/>
      <c r="EVR1" s="376"/>
      <c r="EVS1" s="376"/>
      <c r="EVT1" s="376"/>
      <c r="EVU1" s="376"/>
      <c r="EVV1" s="376"/>
      <c r="EVW1" s="376"/>
      <c r="EVX1" s="376"/>
      <c r="EVY1" s="376"/>
      <c r="EVZ1" s="376"/>
      <c r="EWA1" s="376"/>
      <c r="EWB1" s="376"/>
      <c r="EWC1" s="376"/>
      <c r="EWD1" s="376"/>
      <c r="EWE1" s="376"/>
      <c r="EWF1" s="376"/>
      <c r="EWG1" s="376"/>
      <c r="EWH1" s="376"/>
      <c r="EWI1" s="376"/>
      <c r="EWJ1" s="376"/>
      <c r="EWK1" s="376"/>
      <c r="EWL1" s="376"/>
      <c r="EWM1" s="376"/>
      <c r="EWN1" s="376"/>
      <c r="EWO1" s="376"/>
      <c r="EWP1" s="376"/>
      <c r="EWQ1" s="376"/>
      <c r="EWR1" s="376"/>
      <c r="EWS1" s="376"/>
      <c r="EWT1" s="376"/>
      <c r="EWU1" s="376"/>
      <c r="EWV1" s="376"/>
      <c r="EWW1" s="376"/>
      <c r="EWX1" s="376"/>
      <c r="EWY1" s="376"/>
      <c r="EWZ1" s="376"/>
      <c r="EXA1" s="376"/>
      <c r="EXB1" s="376"/>
      <c r="EXC1" s="376"/>
      <c r="EXD1" s="376"/>
      <c r="EXE1" s="376"/>
      <c r="EXF1" s="376"/>
      <c r="EXG1" s="376"/>
      <c r="EXH1" s="376"/>
      <c r="EXI1" s="376"/>
      <c r="EXJ1" s="376"/>
      <c r="EXK1" s="376"/>
      <c r="EXL1" s="376"/>
      <c r="EXM1" s="376"/>
      <c r="EXN1" s="376"/>
      <c r="EXO1" s="376"/>
      <c r="EXP1" s="376"/>
      <c r="EXQ1" s="376"/>
      <c r="EXR1" s="376"/>
      <c r="EXS1" s="376"/>
      <c r="EXT1" s="376"/>
      <c r="EXU1" s="376"/>
      <c r="EXV1" s="376"/>
      <c r="EXW1" s="376"/>
      <c r="EXX1" s="376"/>
      <c r="EXY1" s="376"/>
      <c r="EXZ1" s="376"/>
      <c r="EYA1" s="376"/>
      <c r="EYB1" s="376"/>
      <c r="EYC1" s="376"/>
      <c r="EYD1" s="376"/>
      <c r="EYE1" s="376"/>
      <c r="EYF1" s="376"/>
      <c r="EYG1" s="376"/>
      <c r="EYH1" s="376"/>
      <c r="EYI1" s="376"/>
      <c r="EYJ1" s="376"/>
      <c r="EYK1" s="376"/>
      <c r="EYL1" s="376"/>
      <c r="EYM1" s="376"/>
      <c r="EYN1" s="376"/>
      <c r="EYO1" s="376"/>
      <c r="EYP1" s="376"/>
      <c r="EYQ1" s="376"/>
      <c r="EYR1" s="376"/>
      <c r="EYS1" s="376"/>
      <c r="EYT1" s="376"/>
      <c r="EYU1" s="376"/>
      <c r="EYV1" s="376"/>
      <c r="EYW1" s="376"/>
      <c r="EYX1" s="376"/>
      <c r="EYY1" s="376"/>
      <c r="EYZ1" s="376"/>
      <c r="EZA1" s="376"/>
      <c r="EZB1" s="376"/>
      <c r="EZC1" s="376"/>
      <c r="EZD1" s="376"/>
      <c r="EZE1" s="376"/>
      <c r="EZF1" s="376"/>
      <c r="EZG1" s="376"/>
      <c r="EZH1" s="376"/>
      <c r="EZI1" s="376"/>
      <c r="EZJ1" s="376"/>
      <c r="EZK1" s="376"/>
      <c r="EZL1" s="376"/>
      <c r="EZM1" s="376"/>
      <c r="EZN1" s="376"/>
      <c r="EZO1" s="376"/>
      <c r="EZP1" s="376"/>
      <c r="EZQ1" s="376"/>
      <c r="EZR1" s="376"/>
      <c r="EZS1" s="376"/>
      <c r="EZT1" s="376"/>
      <c r="EZU1" s="376"/>
      <c r="EZV1" s="376"/>
      <c r="EZW1" s="376"/>
      <c r="EZX1" s="376"/>
      <c r="EZY1" s="376"/>
      <c r="EZZ1" s="376"/>
      <c r="FAA1" s="376"/>
      <c r="FAB1" s="376"/>
      <c r="FAC1" s="376"/>
      <c r="FAD1" s="376"/>
      <c r="FAE1" s="376"/>
      <c r="FAF1" s="376"/>
      <c r="FAG1" s="376"/>
      <c r="FAH1" s="376"/>
      <c r="FAI1" s="376"/>
      <c r="FAJ1" s="376"/>
      <c r="FAK1" s="376"/>
      <c r="FAL1" s="376"/>
      <c r="FAM1" s="376"/>
      <c r="FAN1" s="376"/>
      <c r="FAO1" s="376"/>
      <c r="FAP1" s="376"/>
      <c r="FAQ1" s="376"/>
      <c r="FAR1" s="376"/>
      <c r="FAS1" s="376"/>
      <c r="FAT1" s="376"/>
      <c r="FAU1" s="376"/>
      <c r="FAV1" s="376"/>
      <c r="FAW1" s="376"/>
      <c r="FAX1" s="376"/>
      <c r="FAY1" s="376"/>
      <c r="FAZ1" s="376"/>
      <c r="FBA1" s="376"/>
      <c r="FBB1" s="376"/>
      <c r="FBC1" s="376"/>
      <c r="FBD1" s="376"/>
      <c r="FBE1" s="376"/>
      <c r="FBF1" s="376"/>
      <c r="FBG1" s="376"/>
      <c r="FBH1" s="376"/>
      <c r="FBI1" s="376"/>
      <c r="FBJ1" s="376"/>
      <c r="FBK1" s="376"/>
      <c r="FBL1" s="376"/>
      <c r="FBM1" s="376"/>
      <c r="FBN1" s="376"/>
      <c r="FBO1" s="376"/>
      <c r="FBP1" s="376"/>
      <c r="FBQ1" s="376"/>
      <c r="FBR1" s="376"/>
      <c r="FBS1" s="376"/>
      <c r="FBT1" s="376"/>
      <c r="FBU1" s="376"/>
      <c r="FBV1" s="376"/>
      <c r="FBW1" s="376"/>
      <c r="FBX1" s="376"/>
      <c r="FBY1" s="376"/>
      <c r="FBZ1" s="376"/>
      <c r="FCA1" s="376"/>
      <c r="FCB1" s="376"/>
      <c r="FCC1" s="376"/>
      <c r="FCD1" s="376"/>
      <c r="FCE1" s="376"/>
      <c r="FCF1" s="376"/>
      <c r="FCG1" s="376"/>
      <c r="FCH1" s="376"/>
      <c r="FCI1" s="376"/>
      <c r="FCJ1" s="376"/>
      <c r="FCK1" s="376"/>
      <c r="FCL1" s="376"/>
      <c r="FCM1" s="376"/>
      <c r="FCN1" s="376"/>
      <c r="FCO1" s="376"/>
      <c r="FCP1" s="376"/>
      <c r="FCQ1" s="376"/>
      <c r="FCR1" s="376"/>
      <c r="FCS1" s="376"/>
      <c r="FCT1" s="376"/>
      <c r="FCU1" s="376"/>
      <c r="FCV1" s="376"/>
      <c r="FCW1" s="376"/>
      <c r="FCX1" s="376"/>
      <c r="FCY1" s="376"/>
      <c r="FCZ1" s="376"/>
      <c r="FDA1" s="376"/>
      <c r="FDB1" s="376"/>
      <c r="FDC1" s="376"/>
      <c r="FDD1" s="376"/>
      <c r="FDE1" s="376"/>
      <c r="FDF1" s="376"/>
      <c r="FDG1" s="376"/>
      <c r="FDH1" s="376"/>
      <c r="FDI1" s="376"/>
      <c r="FDJ1" s="376"/>
      <c r="FDK1" s="376"/>
      <c r="FDL1" s="376"/>
      <c r="FDM1" s="376"/>
      <c r="FDN1" s="376"/>
      <c r="FDO1" s="376"/>
      <c r="FDP1" s="376"/>
      <c r="FDQ1" s="376"/>
      <c r="FDR1" s="376"/>
      <c r="FDS1" s="376"/>
      <c r="FDT1" s="376"/>
      <c r="FDU1" s="376"/>
      <c r="FDV1" s="376"/>
      <c r="FDW1" s="376"/>
      <c r="FDX1" s="376"/>
      <c r="FDY1" s="376"/>
      <c r="FDZ1" s="376"/>
      <c r="FEA1" s="376"/>
      <c r="FEB1" s="376"/>
      <c r="FEC1" s="376"/>
      <c r="FED1" s="376"/>
      <c r="FEE1" s="376"/>
      <c r="FEF1" s="376"/>
      <c r="FEG1" s="376"/>
      <c r="FEH1" s="376"/>
      <c r="FEI1" s="376"/>
      <c r="FEJ1" s="376"/>
      <c r="FEK1" s="376"/>
      <c r="FEL1" s="376"/>
      <c r="FEM1" s="376"/>
      <c r="FEN1" s="376"/>
      <c r="FEO1" s="376"/>
      <c r="FEP1" s="376"/>
      <c r="FEQ1" s="376"/>
      <c r="FER1" s="376"/>
      <c r="FES1" s="376"/>
      <c r="FET1" s="376"/>
      <c r="FEU1" s="376"/>
      <c r="FEV1" s="376"/>
      <c r="FEW1" s="376"/>
      <c r="FEX1" s="376"/>
      <c r="FEY1" s="376"/>
      <c r="FEZ1" s="376"/>
      <c r="FFA1" s="376"/>
      <c r="FFB1" s="376"/>
      <c r="FFC1" s="376"/>
      <c r="FFD1" s="376"/>
      <c r="FFE1" s="376"/>
      <c r="FFF1" s="376"/>
      <c r="FFG1" s="376"/>
      <c r="FFH1" s="376"/>
      <c r="FFI1" s="376"/>
      <c r="FFJ1" s="376"/>
      <c r="FFK1" s="376"/>
      <c r="FFL1" s="376"/>
      <c r="FFM1" s="376"/>
      <c r="FFN1" s="376"/>
      <c r="FFO1" s="376"/>
      <c r="FFP1" s="376"/>
      <c r="FFQ1" s="376"/>
      <c r="FFR1" s="376"/>
      <c r="FFS1" s="376"/>
      <c r="FFT1" s="376"/>
      <c r="FFU1" s="376"/>
      <c r="FFV1" s="376"/>
      <c r="FFW1" s="376"/>
      <c r="FFX1" s="376"/>
      <c r="FFY1" s="376"/>
      <c r="FFZ1" s="376"/>
      <c r="FGA1" s="376"/>
      <c r="FGB1" s="376"/>
      <c r="FGC1" s="376"/>
      <c r="FGD1" s="376"/>
      <c r="FGE1" s="376"/>
      <c r="FGF1" s="376"/>
      <c r="FGG1" s="376"/>
      <c r="FGH1" s="376"/>
      <c r="FGI1" s="376"/>
      <c r="FGJ1" s="376"/>
      <c r="FGK1" s="376"/>
      <c r="FGL1" s="376"/>
      <c r="FGM1" s="376"/>
      <c r="FGN1" s="376"/>
      <c r="FGO1" s="376"/>
      <c r="FGP1" s="376"/>
      <c r="FGQ1" s="376"/>
      <c r="FGR1" s="376"/>
      <c r="FGS1" s="376"/>
      <c r="FGT1" s="376"/>
      <c r="FGU1" s="376"/>
      <c r="FGV1" s="376"/>
      <c r="FGW1" s="376"/>
      <c r="FGX1" s="376"/>
      <c r="FGY1" s="376"/>
      <c r="FGZ1" s="376"/>
      <c r="FHA1" s="376"/>
      <c r="FHB1" s="376"/>
      <c r="FHC1" s="376"/>
      <c r="FHD1" s="376"/>
      <c r="FHE1" s="376"/>
      <c r="FHF1" s="376"/>
      <c r="FHG1" s="376"/>
      <c r="FHH1" s="376"/>
      <c r="FHI1" s="376"/>
      <c r="FHJ1" s="376"/>
      <c r="FHK1" s="376"/>
      <c r="FHL1" s="376"/>
      <c r="FHM1" s="376"/>
      <c r="FHN1" s="376"/>
      <c r="FHO1" s="376"/>
      <c r="FHP1" s="376"/>
      <c r="FHQ1" s="376"/>
      <c r="FHR1" s="376"/>
      <c r="FHS1" s="376"/>
      <c r="FHT1" s="376"/>
      <c r="FHU1" s="376"/>
      <c r="FHV1" s="376"/>
      <c r="FHW1" s="376"/>
      <c r="FHX1" s="376"/>
      <c r="FHY1" s="376"/>
      <c r="FHZ1" s="376"/>
      <c r="FIA1" s="376"/>
      <c r="FIB1" s="376"/>
      <c r="FIC1" s="376"/>
      <c r="FID1" s="376"/>
      <c r="FIE1" s="376"/>
      <c r="FIF1" s="376"/>
      <c r="FIG1" s="376"/>
      <c r="FIH1" s="376"/>
      <c r="FII1" s="376"/>
      <c r="FIJ1" s="376"/>
      <c r="FIK1" s="376"/>
      <c r="FIL1" s="376"/>
      <c r="FIM1" s="376"/>
      <c r="FIN1" s="376"/>
      <c r="FIO1" s="376"/>
      <c r="FIP1" s="376"/>
      <c r="FIQ1" s="376"/>
      <c r="FIR1" s="376"/>
      <c r="FIS1" s="376"/>
      <c r="FIT1" s="376"/>
      <c r="FIU1" s="376"/>
      <c r="FIV1" s="376"/>
      <c r="FIW1" s="376"/>
      <c r="FIX1" s="376"/>
      <c r="FIY1" s="376"/>
      <c r="FIZ1" s="376"/>
      <c r="FJA1" s="376"/>
      <c r="FJB1" s="376"/>
      <c r="FJC1" s="376"/>
      <c r="FJD1" s="376"/>
      <c r="FJE1" s="376"/>
      <c r="FJF1" s="376"/>
      <c r="FJG1" s="376"/>
      <c r="FJH1" s="376"/>
      <c r="FJI1" s="376"/>
      <c r="FJJ1" s="376"/>
      <c r="FJK1" s="376"/>
      <c r="FJL1" s="376"/>
      <c r="FJM1" s="376"/>
      <c r="FJN1" s="376"/>
      <c r="FJO1" s="376"/>
      <c r="FJP1" s="376"/>
      <c r="FJQ1" s="376"/>
      <c r="FJR1" s="376"/>
      <c r="FJS1" s="376"/>
      <c r="FJT1" s="376"/>
      <c r="FJU1" s="376"/>
      <c r="FJV1" s="376"/>
      <c r="FJW1" s="376"/>
      <c r="FJX1" s="376"/>
      <c r="FJY1" s="376"/>
      <c r="FJZ1" s="376"/>
      <c r="FKA1" s="376"/>
      <c r="FKB1" s="376"/>
      <c r="FKC1" s="376"/>
      <c r="FKD1" s="376"/>
      <c r="FKE1" s="376"/>
      <c r="FKF1" s="376"/>
      <c r="FKG1" s="376"/>
      <c r="FKH1" s="376"/>
      <c r="FKI1" s="376"/>
      <c r="FKJ1" s="376"/>
      <c r="FKK1" s="376"/>
      <c r="FKL1" s="376"/>
      <c r="FKM1" s="376"/>
      <c r="FKN1" s="376"/>
      <c r="FKO1" s="376"/>
      <c r="FKP1" s="376"/>
      <c r="FKQ1" s="376"/>
      <c r="FKR1" s="376"/>
      <c r="FKS1" s="376"/>
      <c r="FKT1" s="376"/>
      <c r="FKU1" s="376"/>
      <c r="FKV1" s="376"/>
      <c r="FKW1" s="376"/>
      <c r="FKX1" s="376"/>
      <c r="FKY1" s="376"/>
      <c r="FKZ1" s="376"/>
      <c r="FLA1" s="376"/>
      <c r="FLB1" s="376"/>
      <c r="FLC1" s="376"/>
      <c r="FLD1" s="376"/>
      <c r="FLE1" s="376"/>
      <c r="FLF1" s="376"/>
      <c r="FLG1" s="376"/>
      <c r="FLH1" s="376"/>
      <c r="FLI1" s="376"/>
      <c r="FLJ1" s="376"/>
      <c r="FLK1" s="376"/>
      <c r="FLL1" s="376"/>
      <c r="FLM1" s="376"/>
      <c r="FLN1" s="376"/>
      <c r="FLO1" s="376"/>
      <c r="FLP1" s="376"/>
      <c r="FLQ1" s="376"/>
      <c r="FLR1" s="376"/>
      <c r="FLS1" s="376"/>
      <c r="FLT1" s="376"/>
      <c r="FLU1" s="376"/>
      <c r="FLV1" s="376"/>
      <c r="FLW1" s="376"/>
      <c r="FLX1" s="376"/>
      <c r="FLY1" s="376"/>
      <c r="FLZ1" s="376"/>
      <c r="FMA1" s="376"/>
      <c r="FMB1" s="376"/>
      <c r="FMC1" s="376"/>
      <c r="FMD1" s="376"/>
      <c r="FME1" s="376"/>
      <c r="FMF1" s="376"/>
      <c r="FMG1" s="376"/>
      <c r="FMH1" s="376"/>
      <c r="FMI1" s="376"/>
      <c r="FMJ1" s="376"/>
      <c r="FMK1" s="376"/>
      <c r="FML1" s="376"/>
      <c r="FMM1" s="376"/>
      <c r="FMN1" s="376"/>
      <c r="FMO1" s="376"/>
      <c r="FMP1" s="376"/>
      <c r="FMQ1" s="376"/>
      <c r="FMR1" s="376"/>
      <c r="FMS1" s="376"/>
      <c r="FMT1" s="376"/>
      <c r="FMU1" s="376"/>
      <c r="FMV1" s="376"/>
      <c r="FMW1" s="376"/>
      <c r="FMX1" s="376"/>
      <c r="FMY1" s="376"/>
      <c r="FMZ1" s="376"/>
      <c r="FNA1" s="376"/>
      <c r="FNB1" s="376"/>
      <c r="FNC1" s="376"/>
      <c r="FND1" s="376"/>
      <c r="FNE1" s="376"/>
      <c r="FNF1" s="376"/>
      <c r="FNG1" s="376"/>
      <c r="FNH1" s="376"/>
      <c r="FNI1" s="376"/>
      <c r="FNJ1" s="376"/>
      <c r="FNK1" s="376"/>
      <c r="FNL1" s="376"/>
      <c r="FNM1" s="376"/>
      <c r="FNN1" s="376"/>
      <c r="FNO1" s="376"/>
      <c r="FNP1" s="376"/>
      <c r="FNQ1" s="376"/>
      <c r="FNR1" s="376"/>
      <c r="FNS1" s="376"/>
      <c r="FNT1" s="376"/>
      <c r="FNU1" s="376"/>
      <c r="FNV1" s="376"/>
      <c r="FNW1" s="376"/>
      <c r="FNX1" s="376"/>
      <c r="FNY1" s="376"/>
      <c r="FNZ1" s="376"/>
      <c r="FOA1" s="376"/>
      <c r="FOB1" s="376"/>
      <c r="FOC1" s="376"/>
      <c r="FOD1" s="376"/>
      <c r="FOE1" s="376"/>
      <c r="FOF1" s="376"/>
      <c r="FOG1" s="376"/>
      <c r="FOH1" s="376"/>
      <c r="FOI1" s="376"/>
      <c r="FOJ1" s="376"/>
      <c r="FOK1" s="376"/>
      <c r="FOL1" s="376"/>
      <c r="FOM1" s="376"/>
      <c r="FON1" s="376"/>
      <c r="FOO1" s="376"/>
      <c r="FOP1" s="376"/>
      <c r="FOQ1" s="376"/>
      <c r="FOR1" s="376"/>
      <c r="FOS1" s="376"/>
      <c r="FOT1" s="376"/>
      <c r="FOU1" s="376"/>
      <c r="FOV1" s="376"/>
      <c r="FOW1" s="376"/>
      <c r="FOX1" s="376"/>
      <c r="FOY1" s="376"/>
      <c r="FOZ1" s="376"/>
      <c r="FPA1" s="376"/>
      <c r="FPB1" s="376"/>
      <c r="FPC1" s="376"/>
      <c r="FPD1" s="376"/>
      <c r="FPE1" s="376"/>
      <c r="FPF1" s="376"/>
      <c r="FPG1" s="376"/>
      <c r="FPH1" s="376"/>
      <c r="FPI1" s="376"/>
      <c r="FPJ1" s="376"/>
      <c r="FPK1" s="376"/>
      <c r="FPL1" s="376"/>
      <c r="FPM1" s="376"/>
      <c r="FPN1" s="376"/>
      <c r="FPO1" s="376"/>
      <c r="FPP1" s="376"/>
      <c r="FPQ1" s="376"/>
      <c r="FPR1" s="376"/>
      <c r="FPS1" s="376"/>
      <c r="FPT1" s="376"/>
      <c r="FPU1" s="376"/>
      <c r="FPV1" s="376"/>
      <c r="FPW1" s="376"/>
      <c r="FPX1" s="376"/>
      <c r="FPY1" s="376"/>
      <c r="FPZ1" s="376"/>
      <c r="FQA1" s="376"/>
      <c r="FQB1" s="376"/>
      <c r="FQC1" s="376"/>
      <c r="FQD1" s="376"/>
      <c r="FQE1" s="376"/>
      <c r="FQF1" s="376"/>
      <c r="FQG1" s="376"/>
      <c r="FQH1" s="376"/>
      <c r="FQI1" s="376"/>
      <c r="FQJ1" s="376"/>
      <c r="FQK1" s="376"/>
      <c r="FQL1" s="376"/>
      <c r="FQM1" s="376"/>
      <c r="FQN1" s="376"/>
      <c r="FQO1" s="376"/>
      <c r="FQP1" s="376"/>
      <c r="FQQ1" s="376"/>
      <c r="FQR1" s="376"/>
      <c r="FQS1" s="376"/>
      <c r="FQT1" s="376"/>
      <c r="FQU1" s="376"/>
      <c r="FQV1" s="376"/>
      <c r="FQW1" s="376"/>
      <c r="FQX1" s="376"/>
      <c r="FQY1" s="376"/>
      <c r="FQZ1" s="376"/>
      <c r="FRA1" s="376"/>
      <c r="FRB1" s="376"/>
      <c r="FRC1" s="376"/>
      <c r="FRD1" s="376"/>
      <c r="FRE1" s="376"/>
      <c r="FRF1" s="376"/>
      <c r="FRG1" s="376"/>
      <c r="FRH1" s="376"/>
      <c r="FRI1" s="376"/>
      <c r="FRJ1" s="376"/>
      <c r="FRK1" s="376"/>
      <c r="FRL1" s="376"/>
      <c r="FRM1" s="376"/>
      <c r="FRN1" s="376"/>
      <c r="FRO1" s="376"/>
      <c r="FRP1" s="376"/>
      <c r="FRQ1" s="376"/>
      <c r="FRR1" s="376"/>
      <c r="FRS1" s="376"/>
      <c r="FRT1" s="376"/>
      <c r="FRU1" s="376"/>
      <c r="FRV1" s="376"/>
      <c r="FRW1" s="376"/>
      <c r="FRX1" s="376"/>
      <c r="FRY1" s="376"/>
      <c r="FRZ1" s="376"/>
      <c r="FSA1" s="376"/>
      <c r="FSB1" s="376"/>
      <c r="FSC1" s="376"/>
      <c r="FSD1" s="376"/>
      <c r="FSE1" s="376"/>
      <c r="FSF1" s="376"/>
      <c r="FSG1" s="376"/>
      <c r="FSH1" s="376"/>
      <c r="FSI1" s="376"/>
      <c r="FSJ1" s="376"/>
      <c r="FSK1" s="376"/>
      <c r="FSL1" s="376"/>
      <c r="FSM1" s="376"/>
      <c r="FSN1" s="376"/>
      <c r="FSO1" s="376"/>
      <c r="FSP1" s="376"/>
      <c r="FSQ1" s="376"/>
      <c r="FSR1" s="376"/>
      <c r="FSS1" s="376"/>
      <c r="FST1" s="376"/>
      <c r="FSU1" s="376"/>
      <c r="FSV1" s="376"/>
      <c r="FSW1" s="376"/>
      <c r="FSX1" s="376"/>
      <c r="FSY1" s="376"/>
      <c r="FSZ1" s="376"/>
      <c r="FTA1" s="376"/>
      <c r="FTB1" s="376"/>
      <c r="FTC1" s="376"/>
      <c r="FTD1" s="376"/>
      <c r="FTE1" s="376"/>
      <c r="FTF1" s="376"/>
      <c r="FTG1" s="376"/>
      <c r="FTH1" s="376"/>
      <c r="FTI1" s="376"/>
      <c r="FTJ1" s="376"/>
      <c r="FTK1" s="376"/>
      <c r="FTL1" s="376"/>
      <c r="FTM1" s="376"/>
      <c r="FTN1" s="376"/>
      <c r="FTO1" s="376"/>
      <c r="FTP1" s="376"/>
      <c r="FTQ1" s="376"/>
      <c r="FTR1" s="376"/>
      <c r="FTS1" s="376"/>
      <c r="FTT1" s="376"/>
      <c r="FTU1" s="376"/>
      <c r="FTV1" s="376"/>
      <c r="FTW1" s="376"/>
      <c r="FTX1" s="376"/>
      <c r="FTY1" s="376"/>
      <c r="FTZ1" s="376"/>
      <c r="FUA1" s="376"/>
      <c r="FUB1" s="376"/>
      <c r="FUC1" s="376"/>
      <c r="FUD1" s="376"/>
      <c r="FUE1" s="376"/>
      <c r="FUF1" s="376"/>
      <c r="FUG1" s="376"/>
      <c r="FUH1" s="376"/>
      <c r="FUI1" s="376"/>
      <c r="FUJ1" s="376"/>
      <c r="FUK1" s="376"/>
      <c r="FUL1" s="376"/>
      <c r="FUM1" s="376"/>
      <c r="FUN1" s="376"/>
      <c r="FUO1" s="376"/>
      <c r="FUP1" s="376"/>
      <c r="FUQ1" s="376"/>
      <c r="FUR1" s="376"/>
      <c r="FUS1" s="376"/>
      <c r="FUT1" s="376"/>
      <c r="FUU1" s="376"/>
      <c r="FUV1" s="376"/>
      <c r="FUW1" s="376"/>
      <c r="FUX1" s="376"/>
      <c r="FUY1" s="376"/>
      <c r="FUZ1" s="376"/>
      <c r="FVA1" s="376"/>
      <c r="FVB1" s="376"/>
      <c r="FVC1" s="376"/>
      <c r="FVD1" s="376"/>
      <c r="FVE1" s="376"/>
      <c r="FVF1" s="376"/>
      <c r="FVG1" s="376"/>
      <c r="FVH1" s="376"/>
      <c r="FVI1" s="376"/>
      <c r="FVJ1" s="376"/>
      <c r="FVK1" s="376"/>
      <c r="FVL1" s="376"/>
      <c r="FVM1" s="376"/>
      <c r="FVN1" s="376"/>
      <c r="FVO1" s="376"/>
      <c r="FVP1" s="376"/>
      <c r="FVQ1" s="376"/>
      <c r="FVR1" s="376"/>
      <c r="FVS1" s="376"/>
      <c r="FVT1" s="376"/>
      <c r="FVU1" s="376"/>
      <c r="FVV1" s="376"/>
      <c r="FVW1" s="376"/>
      <c r="FVX1" s="376"/>
      <c r="FVY1" s="376"/>
      <c r="FVZ1" s="376"/>
      <c r="FWA1" s="376"/>
      <c r="FWB1" s="376"/>
      <c r="FWC1" s="376"/>
      <c r="FWD1" s="376"/>
      <c r="FWE1" s="376"/>
      <c r="FWF1" s="376"/>
      <c r="FWG1" s="376"/>
      <c r="FWH1" s="376"/>
      <c r="FWI1" s="376"/>
      <c r="FWJ1" s="376"/>
      <c r="FWK1" s="376"/>
      <c r="FWL1" s="376"/>
      <c r="FWM1" s="376"/>
      <c r="FWN1" s="376"/>
      <c r="FWO1" s="376"/>
      <c r="FWP1" s="376"/>
      <c r="FWQ1" s="376"/>
      <c r="FWR1" s="376"/>
      <c r="FWS1" s="376"/>
      <c r="FWT1" s="376"/>
      <c r="FWU1" s="376"/>
      <c r="FWV1" s="376"/>
      <c r="FWW1" s="376"/>
      <c r="FWX1" s="376"/>
      <c r="FWY1" s="376"/>
      <c r="FWZ1" s="376"/>
      <c r="FXA1" s="376"/>
      <c r="FXB1" s="376"/>
      <c r="FXC1" s="376"/>
      <c r="FXD1" s="376"/>
      <c r="FXE1" s="376"/>
      <c r="FXF1" s="376"/>
      <c r="FXG1" s="376"/>
      <c r="FXH1" s="376"/>
      <c r="FXI1" s="376"/>
      <c r="FXJ1" s="376"/>
      <c r="FXK1" s="376"/>
      <c r="FXL1" s="376"/>
      <c r="FXM1" s="376"/>
      <c r="FXN1" s="376"/>
      <c r="FXO1" s="376"/>
      <c r="FXP1" s="376"/>
      <c r="FXQ1" s="376"/>
      <c r="FXR1" s="376"/>
      <c r="FXS1" s="376"/>
      <c r="FXT1" s="376"/>
      <c r="FXU1" s="376"/>
      <c r="FXV1" s="376"/>
      <c r="FXW1" s="376"/>
      <c r="FXX1" s="376"/>
      <c r="FXY1" s="376"/>
      <c r="FXZ1" s="376"/>
      <c r="FYA1" s="376"/>
      <c r="FYB1" s="376"/>
      <c r="FYC1" s="376"/>
      <c r="FYD1" s="376"/>
      <c r="FYE1" s="376"/>
      <c r="FYF1" s="376"/>
      <c r="FYG1" s="376"/>
      <c r="FYH1" s="376"/>
      <c r="FYI1" s="376"/>
      <c r="FYJ1" s="376"/>
      <c r="FYK1" s="376"/>
      <c r="FYL1" s="376"/>
      <c r="FYM1" s="376"/>
      <c r="FYN1" s="376"/>
      <c r="FYO1" s="376"/>
      <c r="FYP1" s="376"/>
      <c r="FYQ1" s="376"/>
      <c r="FYR1" s="376"/>
      <c r="FYS1" s="376"/>
      <c r="FYT1" s="376"/>
      <c r="FYU1" s="376"/>
      <c r="FYV1" s="376"/>
      <c r="FYW1" s="376"/>
      <c r="FYX1" s="376"/>
      <c r="FYY1" s="376"/>
      <c r="FYZ1" s="376"/>
      <c r="FZA1" s="376"/>
      <c r="FZB1" s="376"/>
      <c r="FZC1" s="376"/>
      <c r="FZD1" s="376"/>
      <c r="FZE1" s="376"/>
      <c r="FZF1" s="376"/>
      <c r="FZG1" s="376"/>
      <c r="FZH1" s="376"/>
      <c r="FZI1" s="376"/>
      <c r="FZJ1" s="376"/>
      <c r="FZK1" s="376"/>
      <c r="FZL1" s="376"/>
      <c r="FZM1" s="376"/>
      <c r="FZN1" s="376"/>
      <c r="FZO1" s="376"/>
      <c r="FZP1" s="376"/>
      <c r="FZQ1" s="376"/>
      <c r="FZR1" s="376"/>
      <c r="FZS1" s="376"/>
      <c r="FZT1" s="376"/>
      <c r="FZU1" s="376"/>
      <c r="FZV1" s="376"/>
      <c r="FZW1" s="376"/>
      <c r="FZX1" s="376"/>
      <c r="FZY1" s="376"/>
      <c r="FZZ1" s="376"/>
      <c r="GAA1" s="376"/>
      <c r="GAB1" s="376"/>
      <c r="GAC1" s="376"/>
      <c r="GAD1" s="376"/>
      <c r="GAE1" s="376"/>
      <c r="GAF1" s="376"/>
      <c r="GAG1" s="376"/>
      <c r="GAH1" s="376"/>
      <c r="GAI1" s="376"/>
      <c r="GAJ1" s="376"/>
      <c r="GAK1" s="376"/>
      <c r="GAL1" s="376"/>
      <c r="GAM1" s="376"/>
      <c r="GAN1" s="376"/>
      <c r="GAO1" s="376"/>
      <c r="GAP1" s="376"/>
      <c r="GAQ1" s="376"/>
      <c r="GAR1" s="376"/>
      <c r="GAS1" s="376"/>
      <c r="GAT1" s="376"/>
      <c r="GAU1" s="376"/>
      <c r="GAV1" s="376"/>
      <c r="GAW1" s="376"/>
      <c r="GAX1" s="376"/>
      <c r="GAY1" s="376"/>
      <c r="GAZ1" s="376"/>
      <c r="GBA1" s="376"/>
      <c r="GBB1" s="376"/>
      <c r="GBC1" s="376"/>
      <c r="GBD1" s="376"/>
      <c r="GBE1" s="376"/>
      <c r="GBF1" s="376"/>
      <c r="GBG1" s="376"/>
      <c r="GBH1" s="376"/>
      <c r="GBI1" s="376"/>
      <c r="GBJ1" s="376"/>
      <c r="GBK1" s="376"/>
      <c r="GBL1" s="376"/>
      <c r="GBM1" s="376"/>
      <c r="GBN1" s="376"/>
      <c r="GBO1" s="376"/>
      <c r="GBP1" s="376"/>
      <c r="GBQ1" s="376"/>
      <c r="GBR1" s="376"/>
      <c r="GBS1" s="376"/>
      <c r="GBT1" s="376"/>
      <c r="GBU1" s="376"/>
      <c r="GBV1" s="376"/>
      <c r="GBW1" s="376"/>
      <c r="GBX1" s="376"/>
      <c r="GBY1" s="376"/>
      <c r="GBZ1" s="376"/>
      <c r="GCA1" s="376"/>
      <c r="GCB1" s="376"/>
      <c r="GCC1" s="376"/>
      <c r="GCD1" s="376"/>
      <c r="GCE1" s="376"/>
      <c r="GCF1" s="376"/>
      <c r="GCG1" s="376"/>
      <c r="GCH1" s="376"/>
      <c r="GCI1" s="376"/>
      <c r="GCJ1" s="376"/>
      <c r="GCK1" s="376"/>
      <c r="GCL1" s="376"/>
      <c r="GCM1" s="376"/>
      <c r="GCN1" s="376"/>
      <c r="GCO1" s="376"/>
      <c r="GCP1" s="376"/>
      <c r="GCQ1" s="376"/>
      <c r="GCR1" s="376"/>
      <c r="GCS1" s="376"/>
      <c r="GCT1" s="376"/>
      <c r="GCU1" s="376"/>
      <c r="GCV1" s="376"/>
      <c r="GCW1" s="376"/>
      <c r="GCX1" s="376"/>
      <c r="GCY1" s="376"/>
      <c r="GCZ1" s="376"/>
      <c r="GDA1" s="376"/>
      <c r="GDB1" s="376"/>
      <c r="GDC1" s="376"/>
      <c r="GDD1" s="376"/>
      <c r="GDE1" s="376"/>
      <c r="GDF1" s="376"/>
      <c r="GDG1" s="376"/>
      <c r="GDH1" s="376"/>
      <c r="GDI1" s="376"/>
      <c r="GDJ1" s="376"/>
      <c r="GDK1" s="376"/>
      <c r="GDL1" s="376"/>
      <c r="GDM1" s="376"/>
      <c r="GDN1" s="376"/>
      <c r="GDO1" s="376"/>
      <c r="GDP1" s="376"/>
      <c r="GDQ1" s="376"/>
      <c r="GDR1" s="376"/>
      <c r="GDS1" s="376"/>
      <c r="GDT1" s="376"/>
      <c r="GDU1" s="376"/>
      <c r="GDV1" s="376"/>
      <c r="GDW1" s="376"/>
      <c r="GDX1" s="376"/>
      <c r="GDY1" s="376"/>
      <c r="GDZ1" s="376"/>
      <c r="GEA1" s="376"/>
      <c r="GEB1" s="376"/>
      <c r="GEC1" s="376"/>
      <c r="GED1" s="376"/>
      <c r="GEE1" s="376"/>
      <c r="GEF1" s="376"/>
      <c r="GEG1" s="376"/>
      <c r="GEH1" s="376"/>
      <c r="GEI1" s="376"/>
      <c r="GEJ1" s="376"/>
      <c r="GEK1" s="376"/>
      <c r="GEL1" s="376"/>
      <c r="GEM1" s="376"/>
      <c r="GEN1" s="376"/>
      <c r="GEO1" s="376"/>
      <c r="GEP1" s="376"/>
      <c r="GEQ1" s="376"/>
      <c r="GER1" s="376"/>
      <c r="GES1" s="376"/>
      <c r="GET1" s="376"/>
      <c r="GEU1" s="376"/>
      <c r="GEV1" s="376"/>
      <c r="GEW1" s="376"/>
      <c r="GEX1" s="376"/>
      <c r="GEY1" s="376"/>
      <c r="GEZ1" s="376"/>
      <c r="GFA1" s="376"/>
      <c r="GFB1" s="376"/>
      <c r="GFC1" s="376"/>
      <c r="GFD1" s="376"/>
      <c r="GFE1" s="376"/>
      <c r="GFF1" s="376"/>
      <c r="GFG1" s="376"/>
      <c r="GFH1" s="376"/>
      <c r="GFI1" s="376"/>
      <c r="GFJ1" s="376"/>
      <c r="GFK1" s="376"/>
      <c r="GFL1" s="376"/>
      <c r="GFM1" s="376"/>
      <c r="GFN1" s="376"/>
      <c r="GFO1" s="376"/>
      <c r="GFP1" s="376"/>
      <c r="GFQ1" s="376"/>
      <c r="GFR1" s="376"/>
      <c r="GFS1" s="376"/>
      <c r="GFT1" s="376"/>
      <c r="GFU1" s="376"/>
      <c r="GFV1" s="376"/>
      <c r="GFW1" s="376"/>
      <c r="GFX1" s="376"/>
      <c r="GFY1" s="376"/>
      <c r="GFZ1" s="376"/>
      <c r="GGA1" s="376"/>
      <c r="GGB1" s="376"/>
      <c r="GGC1" s="376"/>
      <c r="GGD1" s="376"/>
      <c r="GGE1" s="376"/>
      <c r="GGF1" s="376"/>
      <c r="GGG1" s="376"/>
      <c r="GGH1" s="376"/>
      <c r="GGI1" s="376"/>
      <c r="GGJ1" s="376"/>
      <c r="GGK1" s="376"/>
      <c r="GGL1" s="376"/>
      <c r="GGM1" s="376"/>
      <c r="GGN1" s="376"/>
      <c r="GGO1" s="376"/>
      <c r="GGP1" s="376"/>
      <c r="GGQ1" s="376"/>
      <c r="GGR1" s="376"/>
      <c r="GGS1" s="376"/>
      <c r="GGT1" s="376"/>
      <c r="GGU1" s="376"/>
      <c r="GGV1" s="376"/>
      <c r="GGW1" s="376"/>
      <c r="GGX1" s="376"/>
      <c r="GGY1" s="376"/>
      <c r="GGZ1" s="376"/>
      <c r="GHA1" s="376"/>
      <c r="GHB1" s="376"/>
      <c r="GHC1" s="376"/>
      <c r="GHD1" s="376"/>
      <c r="GHE1" s="376"/>
      <c r="GHF1" s="376"/>
      <c r="GHG1" s="376"/>
      <c r="GHH1" s="376"/>
      <c r="GHI1" s="376"/>
      <c r="GHJ1" s="376"/>
      <c r="GHK1" s="376"/>
      <c r="GHL1" s="376"/>
      <c r="GHM1" s="376"/>
      <c r="GHN1" s="376"/>
      <c r="GHO1" s="376"/>
      <c r="GHP1" s="376"/>
      <c r="GHQ1" s="376"/>
      <c r="GHR1" s="376"/>
      <c r="GHS1" s="376"/>
      <c r="GHT1" s="376"/>
      <c r="GHU1" s="376"/>
      <c r="GHV1" s="376"/>
      <c r="GHW1" s="376"/>
      <c r="GHX1" s="376"/>
      <c r="GHY1" s="376"/>
      <c r="GHZ1" s="376"/>
      <c r="GIA1" s="376"/>
      <c r="GIB1" s="376"/>
      <c r="GIC1" s="376"/>
      <c r="GID1" s="376"/>
      <c r="GIE1" s="376"/>
      <c r="GIF1" s="376"/>
      <c r="GIG1" s="376"/>
      <c r="GIH1" s="376"/>
      <c r="GII1" s="376"/>
      <c r="GIJ1" s="376"/>
      <c r="GIK1" s="376"/>
      <c r="GIL1" s="376"/>
      <c r="GIM1" s="376"/>
      <c r="GIN1" s="376"/>
      <c r="GIO1" s="376"/>
      <c r="GIP1" s="376"/>
      <c r="GIQ1" s="376"/>
      <c r="GIR1" s="376"/>
      <c r="GIS1" s="376"/>
      <c r="GIT1" s="376"/>
      <c r="GIU1" s="376"/>
      <c r="GIV1" s="376"/>
      <c r="GIW1" s="376"/>
      <c r="GIX1" s="376"/>
      <c r="GIY1" s="376"/>
      <c r="GIZ1" s="376"/>
      <c r="GJA1" s="376"/>
      <c r="GJB1" s="376"/>
      <c r="GJC1" s="376"/>
      <c r="GJD1" s="376"/>
      <c r="GJE1" s="376"/>
      <c r="GJF1" s="376"/>
      <c r="GJG1" s="376"/>
      <c r="GJH1" s="376"/>
      <c r="GJI1" s="376"/>
      <c r="GJJ1" s="376"/>
      <c r="GJK1" s="376"/>
      <c r="GJL1" s="376"/>
      <c r="GJM1" s="376"/>
      <c r="GJN1" s="376"/>
      <c r="GJO1" s="376"/>
      <c r="GJP1" s="376"/>
      <c r="GJQ1" s="376"/>
      <c r="GJR1" s="376"/>
      <c r="GJS1" s="376"/>
      <c r="GJT1" s="376"/>
      <c r="GJU1" s="376"/>
      <c r="GJV1" s="376"/>
      <c r="GJW1" s="376"/>
      <c r="GJX1" s="376"/>
      <c r="GJY1" s="376"/>
      <c r="GJZ1" s="376"/>
      <c r="GKA1" s="376"/>
      <c r="GKB1" s="376"/>
      <c r="GKC1" s="376"/>
      <c r="GKD1" s="376"/>
      <c r="GKE1" s="376"/>
      <c r="GKF1" s="376"/>
      <c r="GKG1" s="376"/>
      <c r="GKH1" s="376"/>
      <c r="GKI1" s="376"/>
      <c r="GKJ1" s="376"/>
      <c r="GKK1" s="376"/>
      <c r="GKL1" s="376"/>
      <c r="GKM1" s="376"/>
      <c r="GKN1" s="376"/>
      <c r="GKO1" s="376"/>
      <c r="GKP1" s="376"/>
      <c r="GKQ1" s="376"/>
      <c r="GKR1" s="376"/>
      <c r="GKS1" s="376"/>
      <c r="GKT1" s="376"/>
      <c r="GKU1" s="376"/>
      <c r="GKV1" s="376"/>
      <c r="GKW1" s="376"/>
      <c r="GKX1" s="376"/>
      <c r="GKY1" s="376"/>
      <c r="GKZ1" s="376"/>
      <c r="GLA1" s="376"/>
      <c r="GLB1" s="376"/>
      <c r="GLC1" s="376"/>
      <c r="GLD1" s="376"/>
      <c r="GLE1" s="376"/>
      <c r="GLF1" s="376"/>
      <c r="GLG1" s="376"/>
      <c r="GLH1" s="376"/>
      <c r="GLI1" s="376"/>
      <c r="GLJ1" s="376"/>
      <c r="GLK1" s="376"/>
      <c r="GLL1" s="376"/>
      <c r="GLM1" s="376"/>
      <c r="GLN1" s="376"/>
      <c r="GLO1" s="376"/>
      <c r="GLP1" s="376"/>
      <c r="GLQ1" s="376"/>
      <c r="GLR1" s="376"/>
      <c r="GLS1" s="376"/>
      <c r="GLT1" s="376"/>
      <c r="GLU1" s="376"/>
      <c r="GLV1" s="376"/>
      <c r="GLW1" s="376"/>
      <c r="GLX1" s="376"/>
      <c r="GLY1" s="376"/>
      <c r="GLZ1" s="376"/>
      <c r="GMA1" s="376"/>
      <c r="GMB1" s="376"/>
      <c r="GMC1" s="376"/>
      <c r="GMD1" s="376"/>
      <c r="GME1" s="376"/>
      <c r="GMF1" s="376"/>
      <c r="GMG1" s="376"/>
      <c r="GMH1" s="376"/>
      <c r="GMI1" s="376"/>
      <c r="GMJ1" s="376"/>
      <c r="GMK1" s="376"/>
      <c r="GML1" s="376"/>
      <c r="GMM1" s="376"/>
      <c r="GMN1" s="376"/>
      <c r="GMO1" s="376"/>
      <c r="GMP1" s="376"/>
      <c r="GMQ1" s="376"/>
      <c r="GMR1" s="376"/>
      <c r="GMS1" s="376"/>
      <c r="GMT1" s="376"/>
      <c r="GMU1" s="376"/>
      <c r="GMV1" s="376"/>
      <c r="GMW1" s="376"/>
      <c r="GMX1" s="376"/>
      <c r="GMY1" s="376"/>
      <c r="GMZ1" s="376"/>
      <c r="GNA1" s="376"/>
      <c r="GNB1" s="376"/>
      <c r="GNC1" s="376"/>
      <c r="GND1" s="376"/>
      <c r="GNE1" s="376"/>
      <c r="GNF1" s="376"/>
      <c r="GNG1" s="376"/>
      <c r="GNH1" s="376"/>
      <c r="GNI1" s="376"/>
      <c r="GNJ1" s="376"/>
      <c r="GNK1" s="376"/>
      <c r="GNL1" s="376"/>
      <c r="GNM1" s="376"/>
      <c r="GNN1" s="376"/>
      <c r="GNO1" s="376"/>
      <c r="GNP1" s="376"/>
      <c r="GNQ1" s="376"/>
      <c r="GNR1" s="376"/>
      <c r="GNS1" s="376"/>
      <c r="GNT1" s="376"/>
      <c r="GNU1" s="376"/>
      <c r="GNV1" s="376"/>
      <c r="GNW1" s="376"/>
      <c r="GNX1" s="376"/>
      <c r="GNY1" s="376"/>
      <c r="GNZ1" s="376"/>
      <c r="GOA1" s="376"/>
      <c r="GOB1" s="376"/>
      <c r="GOC1" s="376"/>
      <c r="GOD1" s="376"/>
      <c r="GOE1" s="376"/>
      <c r="GOF1" s="376"/>
      <c r="GOG1" s="376"/>
      <c r="GOH1" s="376"/>
      <c r="GOI1" s="376"/>
      <c r="GOJ1" s="376"/>
      <c r="GOK1" s="376"/>
      <c r="GOL1" s="376"/>
      <c r="GOM1" s="376"/>
      <c r="GON1" s="376"/>
      <c r="GOO1" s="376"/>
      <c r="GOP1" s="376"/>
      <c r="GOQ1" s="376"/>
      <c r="GOR1" s="376"/>
      <c r="GOS1" s="376"/>
      <c r="GOT1" s="376"/>
      <c r="GOU1" s="376"/>
      <c r="GOV1" s="376"/>
      <c r="GOW1" s="376"/>
      <c r="GOX1" s="376"/>
      <c r="GOY1" s="376"/>
      <c r="GOZ1" s="376"/>
      <c r="GPA1" s="376"/>
      <c r="GPB1" s="376"/>
      <c r="GPC1" s="376"/>
      <c r="GPD1" s="376"/>
      <c r="GPE1" s="376"/>
      <c r="GPF1" s="376"/>
      <c r="GPG1" s="376"/>
      <c r="GPH1" s="376"/>
      <c r="GPI1" s="376"/>
      <c r="GPJ1" s="376"/>
      <c r="GPK1" s="376"/>
      <c r="GPL1" s="376"/>
      <c r="GPM1" s="376"/>
      <c r="GPN1" s="376"/>
      <c r="GPO1" s="376"/>
      <c r="GPP1" s="376"/>
      <c r="GPQ1" s="376"/>
      <c r="GPR1" s="376"/>
      <c r="GPS1" s="376"/>
      <c r="GPT1" s="376"/>
      <c r="GPU1" s="376"/>
      <c r="GPV1" s="376"/>
      <c r="GPW1" s="376"/>
      <c r="GPX1" s="376"/>
      <c r="GPY1" s="376"/>
      <c r="GPZ1" s="376"/>
      <c r="GQA1" s="376"/>
      <c r="GQB1" s="376"/>
      <c r="GQC1" s="376"/>
      <c r="GQD1" s="376"/>
      <c r="GQE1" s="376"/>
      <c r="GQF1" s="376"/>
      <c r="GQG1" s="376"/>
      <c r="GQH1" s="376"/>
      <c r="GQI1" s="376"/>
      <c r="GQJ1" s="376"/>
      <c r="GQK1" s="376"/>
      <c r="GQL1" s="376"/>
      <c r="GQM1" s="376"/>
      <c r="GQN1" s="376"/>
      <c r="GQO1" s="376"/>
      <c r="GQP1" s="376"/>
      <c r="GQQ1" s="376"/>
      <c r="GQR1" s="376"/>
      <c r="GQS1" s="376"/>
      <c r="GQT1" s="376"/>
      <c r="GQU1" s="376"/>
      <c r="GQV1" s="376"/>
      <c r="GQW1" s="376"/>
      <c r="GQX1" s="376"/>
      <c r="GQY1" s="376"/>
      <c r="GQZ1" s="376"/>
      <c r="GRA1" s="376"/>
      <c r="GRB1" s="376"/>
      <c r="GRC1" s="376"/>
      <c r="GRD1" s="376"/>
      <c r="GRE1" s="376"/>
      <c r="GRF1" s="376"/>
      <c r="GRG1" s="376"/>
      <c r="GRH1" s="376"/>
      <c r="GRI1" s="376"/>
      <c r="GRJ1" s="376"/>
      <c r="GRK1" s="376"/>
      <c r="GRL1" s="376"/>
      <c r="GRM1" s="376"/>
      <c r="GRN1" s="376"/>
      <c r="GRO1" s="376"/>
      <c r="GRP1" s="376"/>
      <c r="GRQ1" s="376"/>
      <c r="GRR1" s="376"/>
      <c r="GRS1" s="376"/>
      <c r="GRT1" s="376"/>
      <c r="GRU1" s="376"/>
      <c r="GRV1" s="376"/>
      <c r="GRW1" s="376"/>
      <c r="GRX1" s="376"/>
      <c r="GRY1" s="376"/>
      <c r="GRZ1" s="376"/>
      <c r="GSA1" s="376"/>
      <c r="GSB1" s="376"/>
      <c r="GSC1" s="376"/>
      <c r="GSD1" s="376"/>
      <c r="GSE1" s="376"/>
      <c r="GSF1" s="376"/>
      <c r="GSG1" s="376"/>
      <c r="GSH1" s="376"/>
      <c r="GSI1" s="376"/>
      <c r="GSJ1" s="376"/>
      <c r="GSK1" s="376"/>
      <c r="GSL1" s="376"/>
      <c r="GSM1" s="376"/>
      <c r="GSN1" s="376"/>
      <c r="GSO1" s="376"/>
      <c r="GSP1" s="376"/>
      <c r="GSQ1" s="376"/>
      <c r="GSR1" s="376"/>
      <c r="GSS1" s="376"/>
      <c r="GST1" s="376"/>
      <c r="GSU1" s="376"/>
      <c r="GSV1" s="376"/>
      <c r="GSW1" s="376"/>
      <c r="GSX1" s="376"/>
      <c r="GSY1" s="376"/>
      <c r="GSZ1" s="376"/>
      <c r="GTA1" s="376"/>
      <c r="GTB1" s="376"/>
      <c r="GTC1" s="376"/>
      <c r="GTD1" s="376"/>
      <c r="GTE1" s="376"/>
      <c r="GTF1" s="376"/>
      <c r="GTG1" s="376"/>
      <c r="GTH1" s="376"/>
      <c r="GTI1" s="376"/>
      <c r="GTJ1" s="376"/>
      <c r="GTK1" s="376"/>
      <c r="GTL1" s="376"/>
      <c r="GTM1" s="376"/>
      <c r="GTN1" s="376"/>
      <c r="GTO1" s="376"/>
      <c r="GTP1" s="376"/>
      <c r="GTQ1" s="376"/>
      <c r="GTR1" s="376"/>
      <c r="GTS1" s="376"/>
      <c r="GTT1" s="376"/>
      <c r="GTU1" s="376"/>
      <c r="GTV1" s="376"/>
      <c r="GTW1" s="376"/>
      <c r="GTX1" s="376"/>
      <c r="GTY1" s="376"/>
      <c r="GTZ1" s="376"/>
      <c r="GUA1" s="376"/>
      <c r="GUB1" s="376"/>
      <c r="GUC1" s="376"/>
      <c r="GUD1" s="376"/>
      <c r="GUE1" s="376"/>
      <c r="GUF1" s="376"/>
      <c r="GUG1" s="376"/>
      <c r="GUH1" s="376"/>
      <c r="GUI1" s="376"/>
      <c r="GUJ1" s="376"/>
      <c r="GUK1" s="376"/>
      <c r="GUL1" s="376"/>
      <c r="GUM1" s="376"/>
      <c r="GUN1" s="376"/>
      <c r="GUO1" s="376"/>
      <c r="GUP1" s="376"/>
      <c r="GUQ1" s="376"/>
      <c r="GUR1" s="376"/>
      <c r="GUS1" s="376"/>
      <c r="GUT1" s="376"/>
      <c r="GUU1" s="376"/>
      <c r="GUV1" s="376"/>
      <c r="GUW1" s="376"/>
      <c r="GUX1" s="376"/>
      <c r="GUY1" s="376"/>
      <c r="GUZ1" s="376"/>
      <c r="GVA1" s="376"/>
      <c r="GVB1" s="376"/>
      <c r="GVC1" s="376"/>
      <c r="GVD1" s="376"/>
      <c r="GVE1" s="376"/>
      <c r="GVF1" s="376"/>
      <c r="GVG1" s="376"/>
      <c r="GVH1" s="376"/>
      <c r="GVI1" s="376"/>
      <c r="GVJ1" s="376"/>
      <c r="GVK1" s="376"/>
      <c r="GVL1" s="376"/>
      <c r="GVM1" s="376"/>
      <c r="GVN1" s="376"/>
      <c r="GVO1" s="376"/>
      <c r="GVP1" s="376"/>
      <c r="GVQ1" s="376"/>
      <c r="GVR1" s="376"/>
      <c r="GVS1" s="376"/>
      <c r="GVT1" s="376"/>
      <c r="GVU1" s="376"/>
      <c r="GVV1" s="376"/>
      <c r="GVW1" s="376"/>
      <c r="GVX1" s="376"/>
      <c r="GVY1" s="376"/>
      <c r="GVZ1" s="376"/>
      <c r="GWA1" s="376"/>
      <c r="GWB1" s="376"/>
      <c r="GWC1" s="376"/>
      <c r="GWD1" s="376"/>
      <c r="GWE1" s="376"/>
      <c r="GWF1" s="376"/>
      <c r="GWG1" s="376"/>
      <c r="GWH1" s="376"/>
      <c r="GWI1" s="376"/>
      <c r="GWJ1" s="376"/>
      <c r="GWK1" s="376"/>
      <c r="GWL1" s="376"/>
      <c r="GWM1" s="376"/>
      <c r="GWN1" s="376"/>
      <c r="GWO1" s="376"/>
      <c r="GWP1" s="376"/>
      <c r="GWQ1" s="376"/>
      <c r="GWR1" s="376"/>
      <c r="GWS1" s="376"/>
      <c r="GWT1" s="376"/>
      <c r="GWU1" s="376"/>
      <c r="GWV1" s="376"/>
      <c r="GWW1" s="376"/>
      <c r="GWX1" s="376"/>
      <c r="GWY1" s="376"/>
      <c r="GWZ1" s="376"/>
      <c r="GXA1" s="376"/>
      <c r="GXB1" s="376"/>
      <c r="GXC1" s="376"/>
      <c r="GXD1" s="376"/>
      <c r="GXE1" s="376"/>
      <c r="GXF1" s="376"/>
      <c r="GXG1" s="376"/>
      <c r="GXH1" s="376"/>
      <c r="GXI1" s="376"/>
      <c r="GXJ1" s="376"/>
      <c r="GXK1" s="376"/>
      <c r="GXL1" s="376"/>
      <c r="GXM1" s="376"/>
      <c r="GXN1" s="376"/>
      <c r="GXO1" s="376"/>
      <c r="GXP1" s="376"/>
      <c r="GXQ1" s="376"/>
      <c r="GXR1" s="376"/>
      <c r="GXS1" s="376"/>
      <c r="GXT1" s="376"/>
      <c r="GXU1" s="376"/>
      <c r="GXV1" s="376"/>
      <c r="GXW1" s="376"/>
      <c r="GXX1" s="376"/>
      <c r="GXY1" s="376"/>
      <c r="GXZ1" s="376"/>
      <c r="GYA1" s="376"/>
      <c r="GYB1" s="376"/>
      <c r="GYC1" s="376"/>
      <c r="GYD1" s="376"/>
      <c r="GYE1" s="376"/>
      <c r="GYF1" s="376"/>
      <c r="GYG1" s="376"/>
      <c r="GYH1" s="376"/>
      <c r="GYI1" s="376"/>
      <c r="GYJ1" s="376"/>
      <c r="GYK1" s="376"/>
      <c r="GYL1" s="376"/>
      <c r="GYM1" s="376"/>
      <c r="GYN1" s="376"/>
      <c r="GYO1" s="376"/>
      <c r="GYP1" s="376"/>
      <c r="GYQ1" s="376"/>
      <c r="GYR1" s="376"/>
      <c r="GYS1" s="376"/>
      <c r="GYT1" s="376"/>
      <c r="GYU1" s="376"/>
      <c r="GYV1" s="376"/>
      <c r="GYW1" s="376"/>
      <c r="GYX1" s="376"/>
      <c r="GYY1" s="376"/>
      <c r="GYZ1" s="376"/>
      <c r="GZA1" s="376"/>
      <c r="GZB1" s="376"/>
      <c r="GZC1" s="376"/>
      <c r="GZD1" s="376"/>
      <c r="GZE1" s="376"/>
      <c r="GZF1" s="376"/>
      <c r="GZG1" s="376"/>
      <c r="GZH1" s="376"/>
      <c r="GZI1" s="376"/>
      <c r="GZJ1" s="376"/>
      <c r="GZK1" s="376"/>
      <c r="GZL1" s="376"/>
      <c r="GZM1" s="376"/>
      <c r="GZN1" s="376"/>
      <c r="GZO1" s="376"/>
      <c r="GZP1" s="376"/>
      <c r="GZQ1" s="376"/>
      <c r="GZR1" s="376"/>
      <c r="GZS1" s="376"/>
      <c r="GZT1" s="376"/>
      <c r="GZU1" s="376"/>
      <c r="GZV1" s="376"/>
      <c r="GZW1" s="376"/>
      <c r="GZX1" s="376"/>
      <c r="GZY1" s="376"/>
      <c r="GZZ1" s="376"/>
      <c r="HAA1" s="376"/>
      <c r="HAB1" s="376"/>
      <c r="HAC1" s="376"/>
      <c r="HAD1" s="376"/>
      <c r="HAE1" s="376"/>
      <c r="HAF1" s="376"/>
      <c r="HAG1" s="376"/>
      <c r="HAH1" s="376"/>
      <c r="HAI1" s="376"/>
      <c r="HAJ1" s="376"/>
      <c r="HAK1" s="376"/>
      <c r="HAL1" s="376"/>
      <c r="HAM1" s="376"/>
      <c r="HAN1" s="376"/>
      <c r="HAO1" s="376"/>
      <c r="HAP1" s="376"/>
      <c r="HAQ1" s="376"/>
      <c r="HAR1" s="376"/>
      <c r="HAS1" s="376"/>
      <c r="HAT1" s="376"/>
      <c r="HAU1" s="376"/>
      <c r="HAV1" s="376"/>
      <c r="HAW1" s="376"/>
      <c r="HAX1" s="376"/>
      <c r="HAY1" s="376"/>
      <c r="HAZ1" s="376"/>
      <c r="HBA1" s="376"/>
      <c r="HBB1" s="376"/>
      <c r="HBC1" s="376"/>
      <c r="HBD1" s="376"/>
      <c r="HBE1" s="376"/>
      <c r="HBF1" s="376"/>
      <c r="HBG1" s="376"/>
      <c r="HBH1" s="376"/>
      <c r="HBI1" s="376"/>
      <c r="HBJ1" s="376"/>
      <c r="HBK1" s="376"/>
      <c r="HBL1" s="376"/>
      <c r="HBM1" s="376"/>
      <c r="HBN1" s="376"/>
      <c r="HBO1" s="376"/>
      <c r="HBP1" s="376"/>
      <c r="HBQ1" s="376"/>
      <c r="HBR1" s="376"/>
      <c r="HBS1" s="376"/>
      <c r="HBT1" s="376"/>
      <c r="HBU1" s="376"/>
      <c r="HBV1" s="376"/>
      <c r="HBW1" s="376"/>
      <c r="HBX1" s="376"/>
      <c r="HBY1" s="376"/>
      <c r="HBZ1" s="376"/>
      <c r="HCA1" s="376"/>
      <c r="HCB1" s="376"/>
      <c r="HCC1" s="376"/>
      <c r="HCD1" s="376"/>
      <c r="HCE1" s="376"/>
      <c r="HCF1" s="376"/>
      <c r="HCG1" s="376"/>
      <c r="HCH1" s="376"/>
      <c r="HCI1" s="376"/>
      <c r="HCJ1" s="376"/>
      <c r="HCK1" s="376"/>
      <c r="HCL1" s="376"/>
      <c r="HCM1" s="376"/>
      <c r="HCN1" s="376"/>
      <c r="HCO1" s="376"/>
      <c r="HCP1" s="376"/>
      <c r="HCQ1" s="376"/>
      <c r="HCR1" s="376"/>
      <c r="HCS1" s="376"/>
      <c r="HCT1" s="376"/>
      <c r="HCU1" s="376"/>
      <c r="HCV1" s="376"/>
      <c r="HCW1" s="376"/>
      <c r="HCX1" s="376"/>
      <c r="HCY1" s="376"/>
      <c r="HCZ1" s="376"/>
      <c r="HDA1" s="376"/>
      <c r="HDB1" s="376"/>
      <c r="HDC1" s="376"/>
      <c r="HDD1" s="376"/>
      <c r="HDE1" s="376"/>
      <c r="HDF1" s="376"/>
      <c r="HDG1" s="376"/>
      <c r="HDH1" s="376"/>
      <c r="HDI1" s="376"/>
      <c r="HDJ1" s="376"/>
      <c r="HDK1" s="376"/>
      <c r="HDL1" s="376"/>
      <c r="HDM1" s="376"/>
      <c r="HDN1" s="376"/>
      <c r="HDO1" s="376"/>
      <c r="HDP1" s="376"/>
      <c r="HDQ1" s="376"/>
      <c r="HDR1" s="376"/>
      <c r="HDS1" s="376"/>
      <c r="HDT1" s="376"/>
      <c r="HDU1" s="376"/>
      <c r="HDV1" s="376"/>
      <c r="HDW1" s="376"/>
      <c r="HDX1" s="376"/>
      <c r="HDY1" s="376"/>
      <c r="HDZ1" s="376"/>
      <c r="HEA1" s="376"/>
      <c r="HEB1" s="376"/>
      <c r="HEC1" s="376"/>
      <c r="HED1" s="376"/>
      <c r="HEE1" s="376"/>
      <c r="HEF1" s="376"/>
      <c r="HEG1" s="376"/>
      <c r="HEH1" s="376"/>
      <c r="HEI1" s="376"/>
      <c r="HEJ1" s="376"/>
      <c r="HEK1" s="376"/>
      <c r="HEL1" s="376"/>
      <c r="HEM1" s="376"/>
      <c r="HEN1" s="376"/>
      <c r="HEO1" s="376"/>
      <c r="HEP1" s="376"/>
      <c r="HEQ1" s="376"/>
      <c r="HER1" s="376"/>
      <c r="HES1" s="376"/>
      <c r="HET1" s="376"/>
      <c r="HEU1" s="376"/>
      <c r="HEV1" s="376"/>
      <c r="HEW1" s="376"/>
      <c r="HEX1" s="376"/>
      <c r="HEY1" s="376"/>
      <c r="HEZ1" s="376"/>
      <c r="HFA1" s="376"/>
      <c r="HFB1" s="376"/>
      <c r="HFC1" s="376"/>
      <c r="HFD1" s="376"/>
      <c r="HFE1" s="376"/>
      <c r="HFF1" s="376"/>
      <c r="HFG1" s="376"/>
      <c r="HFH1" s="376"/>
      <c r="HFI1" s="376"/>
      <c r="HFJ1" s="376"/>
      <c r="HFK1" s="376"/>
      <c r="HFL1" s="376"/>
      <c r="HFM1" s="376"/>
      <c r="HFN1" s="376"/>
      <c r="HFO1" s="376"/>
      <c r="HFP1" s="376"/>
      <c r="HFQ1" s="376"/>
      <c r="HFR1" s="376"/>
      <c r="HFS1" s="376"/>
      <c r="HFT1" s="376"/>
      <c r="HFU1" s="376"/>
      <c r="HFV1" s="376"/>
      <c r="HFW1" s="376"/>
      <c r="HFX1" s="376"/>
      <c r="HFY1" s="376"/>
      <c r="HFZ1" s="376"/>
      <c r="HGA1" s="376"/>
      <c r="HGB1" s="376"/>
      <c r="HGC1" s="376"/>
      <c r="HGD1" s="376"/>
      <c r="HGE1" s="376"/>
      <c r="HGF1" s="376"/>
      <c r="HGG1" s="376"/>
      <c r="HGH1" s="376"/>
      <c r="HGI1" s="376"/>
      <c r="HGJ1" s="376"/>
      <c r="HGK1" s="376"/>
      <c r="HGL1" s="376"/>
      <c r="HGM1" s="376"/>
      <c r="HGN1" s="376"/>
      <c r="HGO1" s="376"/>
      <c r="HGP1" s="376"/>
      <c r="HGQ1" s="376"/>
      <c r="HGR1" s="376"/>
      <c r="HGS1" s="376"/>
      <c r="HGT1" s="376"/>
      <c r="HGU1" s="376"/>
      <c r="HGV1" s="376"/>
      <c r="HGW1" s="376"/>
      <c r="HGX1" s="376"/>
      <c r="HGY1" s="376"/>
      <c r="HGZ1" s="376"/>
      <c r="HHA1" s="376"/>
      <c r="HHB1" s="376"/>
      <c r="HHC1" s="376"/>
      <c r="HHD1" s="376"/>
      <c r="HHE1" s="376"/>
      <c r="HHF1" s="376"/>
      <c r="HHG1" s="376"/>
      <c r="HHH1" s="376"/>
      <c r="HHI1" s="376"/>
      <c r="HHJ1" s="376"/>
      <c r="HHK1" s="376"/>
      <c r="HHL1" s="376"/>
      <c r="HHM1" s="376"/>
      <c r="HHN1" s="376"/>
      <c r="HHO1" s="376"/>
      <c r="HHP1" s="376"/>
      <c r="HHQ1" s="376"/>
      <c r="HHR1" s="376"/>
      <c r="HHS1" s="376"/>
      <c r="HHT1" s="376"/>
      <c r="HHU1" s="376"/>
      <c r="HHV1" s="376"/>
      <c r="HHW1" s="376"/>
      <c r="HHX1" s="376"/>
      <c r="HHY1" s="376"/>
      <c r="HHZ1" s="376"/>
      <c r="HIA1" s="376"/>
      <c r="HIB1" s="376"/>
      <c r="HIC1" s="376"/>
      <c r="HID1" s="376"/>
      <c r="HIE1" s="376"/>
      <c r="HIF1" s="376"/>
      <c r="HIG1" s="376"/>
      <c r="HIH1" s="376"/>
      <c r="HII1" s="376"/>
      <c r="HIJ1" s="376"/>
      <c r="HIK1" s="376"/>
      <c r="HIL1" s="376"/>
      <c r="HIM1" s="376"/>
      <c r="HIN1" s="376"/>
      <c r="HIO1" s="376"/>
      <c r="HIP1" s="376"/>
      <c r="HIQ1" s="376"/>
      <c r="HIR1" s="376"/>
      <c r="HIS1" s="376"/>
      <c r="HIT1" s="376"/>
      <c r="HIU1" s="376"/>
      <c r="HIV1" s="376"/>
      <c r="HIW1" s="376"/>
      <c r="HIX1" s="376"/>
      <c r="HIY1" s="376"/>
      <c r="HIZ1" s="376"/>
      <c r="HJA1" s="376"/>
      <c r="HJB1" s="376"/>
      <c r="HJC1" s="376"/>
      <c r="HJD1" s="376"/>
      <c r="HJE1" s="376"/>
      <c r="HJF1" s="376"/>
      <c r="HJG1" s="376"/>
      <c r="HJH1" s="376"/>
      <c r="HJI1" s="376"/>
      <c r="HJJ1" s="376"/>
      <c r="HJK1" s="376"/>
      <c r="HJL1" s="376"/>
      <c r="HJM1" s="376"/>
      <c r="HJN1" s="376"/>
      <c r="HJO1" s="376"/>
      <c r="HJP1" s="376"/>
      <c r="HJQ1" s="376"/>
      <c r="HJR1" s="376"/>
      <c r="HJS1" s="376"/>
      <c r="HJT1" s="376"/>
      <c r="HJU1" s="376"/>
      <c r="HJV1" s="376"/>
      <c r="HJW1" s="376"/>
      <c r="HJX1" s="376"/>
      <c r="HJY1" s="376"/>
      <c r="HJZ1" s="376"/>
      <c r="HKA1" s="376"/>
      <c r="HKB1" s="376"/>
      <c r="HKC1" s="376"/>
      <c r="HKD1" s="376"/>
      <c r="HKE1" s="376"/>
      <c r="HKF1" s="376"/>
      <c r="HKG1" s="376"/>
      <c r="HKH1" s="376"/>
      <c r="HKI1" s="376"/>
      <c r="HKJ1" s="376"/>
      <c r="HKK1" s="376"/>
      <c r="HKL1" s="376"/>
      <c r="HKM1" s="376"/>
      <c r="HKN1" s="376"/>
      <c r="HKO1" s="376"/>
      <c r="HKP1" s="376"/>
      <c r="HKQ1" s="376"/>
      <c r="HKR1" s="376"/>
      <c r="HKS1" s="376"/>
      <c r="HKT1" s="376"/>
      <c r="HKU1" s="376"/>
      <c r="HKV1" s="376"/>
      <c r="HKW1" s="376"/>
      <c r="HKX1" s="376"/>
      <c r="HKY1" s="376"/>
      <c r="HKZ1" s="376"/>
      <c r="HLA1" s="376"/>
      <c r="HLB1" s="376"/>
      <c r="HLC1" s="376"/>
      <c r="HLD1" s="376"/>
      <c r="HLE1" s="376"/>
      <c r="HLF1" s="376"/>
      <c r="HLG1" s="376"/>
      <c r="HLH1" s="376"/>
      <c r="HLI1" s="376"/>
      <c r="HLJ1" s="376"/>
      <c r="HLK1" s="376"/>
      <c r="HLL1" s="376"/>
      <c r="HLM1" s="376"/>
      <c r="HLN1" s="376"/>
      <c r="HLO1" s="376"/>
      <c r="HLP1" s="376"/>
      <c r="HLQ1" s="376"/>
      <c r="HLR1" s="376"/>
      <c r="HLS1" s="376"/>
      <c r="HLT1" s="376"/>
      <c r="HLU1" s="376"/>
      <c r="HLV1" s="376"/>
      <c r="HLW1" s="376"/>
      <c r="HLX1" s="376"/>
      <c r="HLY1" s="376"/>
      <c r="HLZ1" s="376"/>
      <c r="HMA1" s="376"/>
      <c r="HMB1" s="376"/>
      <c r="HMC1" s="376"/>
      <c r="HMD1" s="376"/>
      <c r="HME1" s="376"/>
      <c r="HMF1" s="376"/>
      <c r="HMG1" s="376"/>
      <c r="HMH1" s="376"/>
      <c r="HMI1" s="376"/>
      <c r="HMJ1" s="376"/>
      <c r="HMK1" s="376"/>
      <c r="HML1" s="376"/>
      <c r="HMM1" s="376"/>
      <c r="HMN1" s="376"/>
      <c r="HMO1" s="376"/>
      <c r="HMP1" s="376"/>
      <c r="HMQ1" s="376"/>
      <c r="HMR1" s="376"/>
      <c r="HMS1" s="376"/>
      <c r="HMT1" s="376"/>
      <c r="HMU1" s="376"/>
      <c r="HMV1" s="376"/>
      <c r="HMW1" s="376"/>
      <c r="HMX1" s="376"/>
      <c r="HMY1" s="376"/>
      <c r="HMZ1" s="376"/>
      <c r="HNA1" s="376"/>
      <c r="HNB1" s="376"/>
      <c r="HNC1" s="376"/>
      <c r="HND1" s="376"/>
      <c r="HNE1" s="376"/>
      <c r="HNF1" s="376"/>
      <c r="HNG1" s="376"/>
      <c r="HNH1" s="376"/>
      <c r="HNI1" s="376"/>
      <c r="HNJ1" s="376"/>
      <c r="HNK1" s="376"/>
      <c r="HNL1" s="376"/>
      <c r="HNM1" s="376"/>
      <c r="HNN1" s="376"/>
      <c r="HNO1" s="376"/>
      <c r="HNP1" s="376"/>
      <c r="HNQ1" s="376"/>
      <c r="HNR1" s="376"/>
      <c r="HNS1" s="376"/>
      <c r="HNT1" s="376"/>
      <c r="HNU1" s="376"/>
      <c r="HNV1" s="376"/>
      <c r="HNW1" s="376"/>
      <c r="HNX1" s="376"/>
      <c r="HNY1" s="376"/>
      <c r="HNZ1" s="376"/>
      <c r="HOA1" s="376"/>
      <c r="HOB1" s="376"/>
      <c r="HOC1" s="376"/>
      <c r="HOD1" s="376"/>
      <c r="HOE1" s="376"/>
      <c r="HOF1" s="376"/>
      <c r="HOG1" s="376"/>
      <c r="HOH1" s="376"/>
      <c r="HOI1" s="376"/>
      <c r="HOJ1" s="376"/>
      <c r="HOK1" s="376"/>
      <c r="HOL1" s="376"/>
      <c r="HOM1" s="376"/>
      <c r="HON1" s="376"/>
      <c r="HOO1" s="376"/>
      <c r="HOP1" s="376"/>
      <c r="HOQ1" s="376"/>
      <c r="HOR1" s="376"/>
      <c r="HOS1" s="376"/>
      <c r="HOT1" s="376"/>
      <c r="HOU1" s="376"/>
      <c r="HOV1" s="376"/>
      <c r="HOW1" s="376"/>
      <c r="HOX1" s="376"/>
      <c r="HOY1" s="376"/>
      <c r="HOZ1" s="376"/>
      <c r="HPA1" s="376"/>
      <c r="HPB1" s="376"/>
      <c r="HPC1" s="376"/>
      <c r="HPD1" s="376"/>
      <c r="HPE1" s="376"/>
      <c r="HPF1" s="376"/>
      <c r="HPG1" s="376"/>
      <c r="HPH1" s="376"/>
      <c r="HPI1" s="376"/>
      <c r="HPJ1" s="376"/>
      <c r="HPK1" s="376"/>
      <c r="HPL1" s="376"/>
      <c r="HPM1" s="376"/>
      <c r="HPN1" s="376"/>
      <c r="HPO1" s="376"/>
      <c r="HPP1" s="376"/>
      <c r="HPQ1" s="376"/>
      <c r="HPR1" s="376"/>
      <c r="HPS1" s="376"/>
      <c r="HPT1" s="376"/>
      <c r="HPU1" s="376"/>
      <c r="HPV1" s="376"/>
      <c r="HPW1" s="376"/>
      <c r="HPX1" s="376"/>
      <c r="HPY1" s="376"/>
      <c r="HPZ1" s="376"/>
      <c r="HQA1" s="376"/>
      <c r="HQB1" s="376"/>
      <c r="HQC1" s="376"/>
      <c r="HQD1" s="376"/>
      <c r="HQE1" s="376"/>
      <c r="HQF1" s="376"/>
      <c r="HQG1" s="376"/>
      <c r="HQH1" s="376"/>
      <c r="HQI1" s="376"/>
      <c r="HQJ1" s="376"/>
      <c r="HQK1" s="376"/>
      <c r="HQL1" s="376"/>
      <c r="HQM1" s="376"/>
      <c r="HQN1" s="376"/>
      <c r="HQO1" s="376"/>
      <c r="HQP1" s="376"/>
      <c r="HQQ1" s="376"/>
      <c r="HQR1" s="376"/>
      <c r="HQS1" s="376"/>
      <c r="HQT1" s="376"/>
      <c r="HQU1" s="376"/>
      <c r="HQV1" s="376"/>
      <c r="HQW1" s="376"/>
      <c r="HQX1" s="376"/>
      <c r="HQY1" s="376"/>
      <c r="HQZ1" s="376"/>
      <c r="HRA1" s="376"/>
      <c r="HRB1" s="376"/>
      <c r="HRC1" s="376"/>
      <c r="HRD1" s="376"/>
      <c r="HRE1" s="376"/>
      <c r="HRF1" s="376"/>
      <c r="HRG1" s="376"/>
      <c r="HRH1" s="376"/>
      <c r="HRI1" s="376"/>
      <c r="HRJ1" s="376"/>
      <c r="HRK1" s="376"/>
      <c r="HRL1" s="376"/>
      <c r="HRM1" s="376"/>
      <c r="HRN1" s="376"/>
      <c r="HRO1" s="376"/>
      <c r="HRP1" s="376"/>
      <c r="HRQ1" s="376"/>
      <c r="HRR1" s="376"/>
      <c r="HRS1" s="376"/>
      <c r="HRT1" s="376"/>
      <c r="HRU1" s="376"/>
      <c r="HRV1" s="376"/>
      <c r="HRW1" s="376"/>
      <c r="HRX1" s="376"/>
      <c r="HRY1" s="376"/>
      <c r="HRZ1" s="376"/>
      <c r="HSA1" s="376"/>
      <c r="HSB1" s="376"/>
      <c r="HSC1" s="376"/>
      <c r="HSD1" s="376"/>
      <c r="HSE1" s="376"/>
      <c r="HSF1" s="376"/>
      <c r="HSG1" s="376"/>
      <c r="HSH1" s="376"/>
      <c r="HSI1" s="376"/>
      <c r="HSJ1" s="376"/>
      <c r="HSK1" s="376"/>
      <c r="HSL1" s="376"/>
      <c r="HSM1" s="376"/>
      <c r="HSN1" s="376"/>
      <c r="HSO1" s="376"/>
      <c r="HSP1" s="376"/>
      <c r="HSQ1" s="376"/>
      <c r="HSR1" s="376"/>
      <c r="HSS1" s="376"/>
      <c r="HST1" s="376"/>
      <c r="HSU1" s="376"/>
      <c r="HSV1" s="376"/>
      <c r="HSW1" s="376"/>
      <c r="HSX1" s="376"/>
      <c r="HSY1" s="376"/>
      <c r="HSZ1" s="376"/>
      <c r="HTA1" s="376"/>
      <c r="HTB1" s="376"/>
      <c r="HTC1" s="376"/>
      <c r="HTD1" s="376"/>
      <c r="HTE1" s="376"/>
      <c r="HTF1" s="376"/>
      <c r="HTG1" s="376"/>
      <c r="HTH1" s="376"/>
      <c r="HTI1" s="376"/>
      <c r="HTJ1" s="376"/>
      <c r="HTK1" s="376"/>
      <c r="HTL1" s="376"/>
      <c r="HTM1" s="376"/>
      <c r="HTN1" s="376"/>
      <c r="HTO1" s="376"/>
      <c r="HTP1" s="376"/>
      <c r="HTQ1" s="376"/>
      <c r="HTR1" s="376"/>
      <c r="HTS1" s="376"/>
      <c r="HTT1" s="376"/>
      <c r="HTU1" s="376"/>
      <c r="HTV1" s="376"/>
      <c r="HTW1" s="376"/>
      <c r="HTX1" s="376"/>
      <c r="HTY1" s="376"/>
      <c r="HTZ1" s="376"/>
      <c r="HUA1" s="376"/>
      <c r="HUB1" s="376"/>
      <c r="HUC1" s="376"/>
      <c r="HUD1" s="376"/>
      <c r="HUE1" s="376"/>
      <c r="HUF1" s="376"/>
      <c r="HUG1" s="376"/>
      <c r="HUH1" s="376"/>
      <c r="HUI1" s="376"/>
      <c r="HUJ1" s="376"/>
      <c r="HUK1" s="376"/>
      <c r="HUL1" s="376"/>
      <c r="HUM1" s="376"/>
      <c r="HUN1" s="376"/>
      <c r="HUO1" s="376"/>
      <c r="HUP1" s="376"/>
      <c r="HUQ1" s="376"/>
      <c r="HUR1" s="376"/>
      <c r="HUS1" s="376"/>
      <c r="HUT1" s="376"/>
      <c r="HUU1" s="376"/>
      <c r="HUV1" s="376"/>
      <c r="HUW1" s="376"/>
      <c r="HUX1" s="376"/>
      <c r="HUY1" s="376"/>
      <c r="HUZ1" s="376"/>
      <c r="HVA1" s="376"/>
      <c r="HVB1" s="376"/>
      <c r="HVC1" s="376"/>
      <c r="HVD1" s="376"/>
      <c r="HVE1" s="376"/>
      <c r="HVF1" s="376"/>
      <c r="HVG1" s="376"/>
      <c r="HVH1" s="376"/>
      <c r="HVI1" s="376"/>
      <c r="HVJ1" s="376"/>
      <c r="HVK1" s="376"/>
      <c r="HVL1" s="376"/>
      <c r="HVM1" s="376"/>
      <c r="HVN1" s="376"/>
      <c r="HVO1" s="376"/>
      <c r="HVP1" s="376"/>
      <c r="HVQ1" s="376"/>
      <c r="HVR1" s="376"/>
      <c r="HVS1" s="376"/>
      <c r="HVT1" s="376"/>
      <c r="HVU1" s="376"/>
      <c r="HVV1" s="376"/>
      <c r="HVW1" s="376"/>
      <c r="HVX1" s="376"/>
      <c r="HVY1" s="376"/>
      <c r="HVZ1" s="376"/>
      <c r="HWA1" s="376"/>
      <c r="HWB1" s="376"/>
      <c r="HWC1" s="376"/>
      <c r="HWD1" s="376"/>
      <c r="HWE1" s="376"/>
      <c r="HWF1" s="376"/>
      <c r="HWG1" s="376"/>
      <c r="HWH1" s="376"/>
      <c r="HWI1" s="376"/>
      <c r="HWJ1" s="376"/>
      <c r="HWK1" s="376"/>
      <c r="HWL1" s="376"/>
      <c r="HWM1" s="376"/>
      <c r="HWN1" s="376"/>
      <c r="HWO1" s="376"/>
      <c r="HWP1" s="376"/>
      <c r="HWQ1" s="376"/>
      <c r="HWR1" s="376"/>
      <c r="HWS1" s="376"/>
      <c r="HWT1" s="376"/>
      <c r="HWU1" s="376"/>
      <c r="HWV1" s="376"/>
      <c r="HWW1" s="376"/>
      <c r="HWX1" s="376"/>
      <c r="HWY1" s="376"/>
      <c r="HWZ1" s="376"/>
      <c r="HXA1" s="376"/>
      <c r="HXB1" s="376"/>
      <c r="HXC1" s="376"/>
      <c r="HXD1" s="376"/>
      <c r="HXE1" s="376"/>
      <c r="HXF1" s="376"/>
      <c r="HXG1" s="376"/>
      <c r="HXH1" s="376"/>
      <c r="HXI1" s="376"/>
      <c r="HXJ1" s="376"/>
      <c r="HXK1" s="376"/>
      <c r="HXL1" s="376"/>
      <c r="HXM1" s="376"/>
      <c r="HXN1" s="376"/>
      <c r="HXO1" s="376"/>
      <c r="HXP1" s="376"/>
      <c r="HXQ1" s="376"/>
      <c r="HXR1" s="376"/>
      <c r="HXS1" s="376"/>
      <c r="HXT1" s="376"/>
      <c r="HXU1" s="376"/>
      <c r="HXV1" s="376"/>
      <c r="HXW1" s="376"/>
      <c r="HXX1" s="376"/>
      <c r="HXY1" s="376"/>
      <c r="HXZ1" s="376"/>
      <c r="HYA1" s="376"/>
      <c r="HYB1" s="376"/>
      <c r="HYC1" s="376"/>
      <c r="HYD1" s="376"/>
      <c r="HYE1" s="376"/>
      <c r="HYF1" s="376"/>
      <c r="HYG1" s="376"/>
      <c r="HYH1" s="376"/>
      <c r="HYI1" s="376"/>
      <c r="HYJ1" s="376"/>
      <c r="HYK1" s="376"/>
      <c r="HYL1" s="376"/>
      <c r="HYM1" s="376"/>
      <c r="HYN1" s="376"/>
      <c r="HYO1" s="376"/>
      <c r="HYP1" s="376"/>
      <c r="HYQ1" s="376"/>
      <c r="HYR1" s="376"/>
      <c r="HYS1" s="376"/>
      <c r="HYT1" s="376"/>
      <c r="HYU1" s="376"/>
      <c r="HYV1" s="376"/>
      <c r="HYW1" s="376"/>
      <c r="HYX1" s="376"/>
      <c r="HYY1" s="376"/>
      <c r="HYZ1" s="376"/>
      <c r="HZA1" s="376"/>
      <c r="HZB1" s="376"/>
      <c r="HZC1" s="376"/>
      <c r="HZD1" s="376"/>
      <c r="HZE1" s="376"/>
      <c r="HZF1" s="376"/>
      <c r="HZG1" s="376"/>
      <c r="HZH1" s="376"/>
      <c r="HZI1" s="376"/>
      <c r="HZJ1" s="376"/>
      <c r="HZK1" s="376"/>
      <c r="HZL1" s="376"/>
      <c r="HZM1" s="376"/>
      <c r="HZN1" s="376"/>
      <c r="HZO1" s="376"/>
      <c r="HZP1" s="376"/>
      <c r="HZQ1" s="376"/>
      <c r="HZR1" s="376"/>
      <c r="HZS1" s="376"/>
      <c r="HZT1" s="376"/>
      <c r="HZU1" s="376"/>
      <c r="HZV1" s="376"/>
      <c r="HZW1" s="376"/>
      <c r="HZX1" s="376"/>
      <c r="HZY1" s="376"/>
      <c r="HZZ1" s="376"/>
      <c r="IAA1" s="376"/>
      <c r="IAB1" s="376"/>
      <c r="IAC1" s="376"/>
      <c r="IAD1" s="376"/>
      <c r="IAE1" s="376"/>
      <c r="IAF1" s="376"/>
      <c r="IAG1" s="376"/>
      <c r="IAH1" s="376"/>
      <c r="IAI1" s="376"/>
      <c r="IAJ1" s="376"/>
      <c r="IAK1" s="376"/>
      <c r="IAL1" s="376"/>
      <c r="IAM1" s="376"/>
      <c r="IAN1" s="376"/>
      <c r="IAO1" s="376"/>
      <c r="IAP1" s="376"/>
      <c r="IAQ1" s="376"/>
      <c r="IAR1" s="376"/>
      <c r="IAS1" s="376"/>
      <c r="IAT1" s="376"/>
      <c r="IAU1" s="376"/>
      <c r="IAV1" s="376"/>
      <c r="IAW1" s="376"/>
      <c r="IAX1" s="376"/>
      <c r="IAY1" s="376"/>
      <c r="IAZ1" s="376"/>
      <c r="IBA1" s="376"/>
      <c r="IBB1" s="376"/>
      <c r="IBC1" s="376"/>
      <c r="IBD1" s="376"/>
      <c r="IBE1" s="376"/>
      <c r="IBF1" s="376"/>
      <c r="IBG1" s="376"/>
      <c r="IBH1" s="376"/>
      <c r="IBI1" s="376"/>
      <c r="IBJ1" s="376"/>
      <c r="IBK1" s="376"/>
      <c r="IBL1" s="376"/>
      <c r="IBM1" s="376"/>
      <c r="IBN1" s="376"/>
      <c r="IBO1" s="376"/>
      <c r="IBP1" s="376"/>
      <c r="IBQ1" s="376"/>
      <c r="IBR1" s="376"/>
      <c r="IBS1" s="376"/>
      <c r="IBT1" s="376"/>
      <c r="IBU1" s="376"/>
      <c r="IBV1" s="376"/>
      <c r="IBW1" s="376"/>
      <c r="IBX1" s="376"/>
      <c r="IBY1" s="376"/>
      <c r="IBZ1" s="376"/>
      <c r="ICA1" s="376"/>
      <c r="ICB1" s="376"/>
      <c r="ICC1" s="376"/>
      <c r="ICD1" s="376"/>
      <c r="ICE1" s="376"/>
      <c r="ICF1" s="376"/>
      <c r="ICG1" s="376"/>
      <c r="ICH1" s="376"/>
      <c r="ICI1" s="376"/>
      <c r="ICJ1" s="376"/>
      <c r="ICK1" s="376"/>
      <c r="ICL1" s="376"/>
      <c r="ICM1" s="376"/>
      <c r="ICN1" s="376"/>
      <c r="ICO1" s="376"/>
      <c r="ICP1" s="376"/>
      <c r="ICQ1" s="376"/>
      <c r="ICR1" s="376"/>
      <c r="ICS1" s="376"/>
      <c r="ICT1" s="376"/>
      <c r="ICU1" s="376"/>
      <c r="ICV1" s="376"/>
      <c r="ICW1" s="376"/>
      <c r="ICX1" s="376"/>
      <c r="ICY1" s="376"/>
      <c r="ICZ1" s="376"/>
      <c r="IDA1" s="376"/>
      <c r="IDB1" s="376"/>
      <c r="IDC1" s="376"/>
      <c r="IDD1" s="376"/>
      <c r="IDE1" s="376"/>
      <c r="IDF1" s="376"/>
      <c r="IDG1" s="376"/>
      <c r="IDH1" s="376"/>
      <c r="IDI1" s="376"/>
      <c r="IDJ1" s="376"/>
      <c r="IDK1" s="376"/>
      <c r="IDL1" s="376"/>
      <c r="IDM1" s="376"/>
      <c r="IDN1" s="376"/>
      <c r="IDO1" s="376"/>
      <c r="IDP1" s="376"/>
      <c r="IDQ1" s="376"/>
      <c r="IDR1" s="376"/>
      <c r="IDS1" s="376"/>
      <c r="IDT1" s="376"/>
      <c r="IDU1" s="376"/>
      <c r="IDV1" s="376"/>
      <c r="IDW1" s="376"/>
      <c r="IDX1" s="376"/>
      <c r="IDY1" s="376"/>
      <c r="IDZ1" s="376"/>
      <c r="IEA1" s="376"/>
      <c r="IEB1" s="376"/>
      <c r="IEC1" s="376"/>
      <c r="IED1" s="376"/>
      <c r="IEE1" s="376"/>
      <c r="IEF1" s="376"/>
      <c r="IEG1" s="376"/>
      <c r="IEH1" s="376"/>
      <c r="IEI1" s="376"/>
      <c r="IEJ1" s="376"/>
      <c r="IEK1" s="376"/>
      <c r="IEL1" s="376"/>
      <c r="IEM1" s="376"/>
      <c r="IEN1" s="376"/>
      <c r="IEO1" s="376"/>
      <c r="IEP1" s="376"/>
      <c r="IEQ1" s="376"/>
      <c r="IER1" s="376"/>
      <c r="IES1" s="376"/>
      <c r="IET1" s="376"/>
      <c r="IEU1" s="376"/>
      <c r="IEV1" s="376"/>
      <c r="IEW1" s="376"/>
      <c r="IEX1" s="376"/>
      <c r="IEY1" s="376"/>
      <c r="IEZ1" s="376"/>
      <c r="IFA1" s="376"/>
      <c r="IFB1" s="376"/>
      <c r="IFC1" s="376"/>
      <c r="IFD1" s="376"/>
      <c r="IFE1" s="376"/>
      <c r="IFF1" s="376"/>
      <c r="IFG1" s="376"/>
      <c r="IFH1" s="376"/>
      <c r="IFI1" s="376"/>
      <c r="IFJ1" s="376"/>
      <c r="IFK1" s="376"/>
      <c r="IFL1" s="376"/>
      <c r="IFM1" s="376"/>
      <c r="IFN1" s="376"/>
      <c r="IFO1" s="376"/>
      <c r="IFP1" s="376"/>
      <c r="IFQ1" s="376"/>
      <c r="IFR1" s="376"/>
      <c r="IFS1" s="376"/>
      <c r="IFT1" s="376"/>
      <c r="IFU1" s="376"/>
      <c r="IFV1" s="376"/>
      <c r="IFW1" s="376"/>
      <c r="IFX1" s="376"/>
      <c r="IFY1" s="376"/>
      <c r="IFZ1" s="376"/>
      <c r="IGA1" s="376"/>
      <c r="IGB1" s="376"/>
      <c r="IGC1" s="376"/>
      <c r="IGD1" s="376"/>
      <c r="IGE1" s="376"/>
      <c r="IGF1" s="376"/>
      <c r="IGG1" s="376"/>
      <c r="IGH1" s="376"/>
      <c r="IGI1" s="376"/>
      <c r="IGJ1" s="376"/>
      <c r="IGK1" s="376"/>
      <c r="IGL1" s="376"/>
      <c r="IGM1" s="376"/>
      <c r="IGN1" s="376"/>
      <c r="IGO1" s="376"/>
      <c r="IGP1" s="376"/>
      <c r="IGQ1" s="376"/>
      <c r="IGR1" s="376"/>
      <c r="IGS1" s="376"/>
      <c r="IGT1" s="376"/>
      <c r="IGU1" s="376"/>
      <c r="IGV1" s="376"/>
      <c r="IGW1" s="376"/>
      <c r="IGX1" s="376"/>
      <c r="IGY1" s="376"/>
      <c r="IGZ1" s="376"/>
      <c r="IHA1" s="376"/>
      <c r="IHB1" s="376"/>
      <c r="IHC1" s="376"/>
      <c r="IHD1" s="376"/>
      <c r="IHE1" s="376"/>
      <c r="IHF1" s="376"/>
      <c r="IHG1" s="376"/>
      <c r="IHH1" s="376"/>
      <c r="IHI1" s="376"/>
      <c r="IHJ1" s="376"/>
      <c r="IHK1" s="376"/>
      <c r="IHL1" s="376"/>
      <c r="IHM1" s="376"/>
      <c r="IHN1" s="376"/>
      <c r="IHO1" s="376"/>
      <c r="IHP1" s="376"/>
      <c r="IHQ1" s="376"/>
      <c r="IHR1" s="376"/>
      <c r="IHS1" s="376"/>
      <c r="IHT1" s="376"/>
      <c r="IHU1" s="376"/>
      <c r="IHV1" s="376"/>
      <c r="IHW1" s="376"/>
      <c r="IHX1" s="376"/>
      <c r="IHY1" s="376"/>
      <c r="IHZ1" s="376"/>
      <c r="IIA1" s="376"/>
      <c r="IIB1" s="376"/>
      <c r="IIC1" s="376"/>
      <c r="IID1" s="376"/>
      <c r="IIE1" s="376"/>
      <c r="IIF1" s="376"/>
      <c r="IIG1" s="376"/>
      <c r="IIH1" s="376"/>
      <c r="III1" s="376"/>
      <c r="IIJ1" s="376"/>
      <c r="IIK1" s="376"/>
      <c r="IIL1" s="376"/>
      <c r="IIM1" s="376"/>
      <c r="IIN1" s="376"/>
      <c r="IIO1" s="376"/>
      <c r="IIP1" s="376"/>
      <c r="IIQ1" s="376"/>
      <c r="IIR1" s="376"/>
      <c r="IIS1" s="376"/>
      <c r="IIT1" s="376"/>
      <c r="IIU1" s="376"/>
      <c r="IIV1" s="376"/>
      <c r="IIW1" s="376"/>
      <c r="IIX1" s="376"/>
      <c r="IIY1" s="376"/>
      <c r="IIZ1" s="376"/>
      <c r="IJA1" s="376"/>
      <c r="IJB1" s="376"/>
      <c r="IJC1" s="376"/>
      <c r="IJD1" s="376"/>
      <c r="IJE1" s="376"/>
      <c r="IJF1" s="376"/>
      <c r="IJG1" s="376"/>
      <c r="IJH1" s="376"/>
      <c r="IJI1" s="376"/>
      <c r="IJJ1" s="376"/>
      <c r="IJK1" s="376"/>
      <c r="IJL1" s="376"/>
      <c r="IJM1" s="376"/>
      <c r="IJN1" s="376"/>
      <c r="IJO1" s="376"/>
      <c r="IJP1" s="376"/>
      <c r="IJQ1" s="376"/>
      <c r="IJR1" s="376"/>
      <c r="IJS1" s="376"/>
      <c r="IJT1" s="376"/>
      <c r="IJU1" s="376"/>
      <c r="IJV1" s="376"/>
      <c r="IJW1" s="376"/>
      <c r="IJX1" s="376"/>
      <c r="IJY1" s="376"/>
      <c r="IJZ1" s="376"/>
      <c r="IKA1" s="376"/>
      <c r="IKB1" s="376"/>
      <c r="IKC1" s="376"/>
      <c r="IKD1" s="376"/>
      <c r="IKE1" s="376"/>
      <c r="IKF1" s="376"/>
      <c r="IKG1" s="376"/>
      <c r="IKH1" s="376"/>
      <c r="IKI1" s="376"/>
      <c r="IKJ1" s="376"/>
      <c r="IKK1" s="376"/>
      <c r="IKL1" s="376"/>
      <c r="IKM1" s="376"/>
      <c r="IKN1" s="376"/>
      <c r="IKO1" s="376"/>
      <c r="IKP1" s="376"/>
      <c r="IKQ1" s="376"/>
      <c r="IKR1" s="376"/>
      <c r="IKS1" s="376"/>
      <c r="IKT1" s="376"/>
      <c r="IKU1" s="376"/>
      <c r="IKV1" s="376"/>
      <c r="IKW1" s="376"/>
      <c r="IKX1" s="376"/>
      <c r="IKY1" s="376"/>
      <c r="IKZ1" s="376"/>
      <c r="ILA1" s="376"/>
      <c r="ILB1" s="376"/>
      <c r="ILC1" s="376"/>
      <c r="ILD1" s="376"/>
      <c r="ILE1" s="376"/>
      <c r="ILF1" s="376"/>
      <c r="ILG1" s="376"/>
      <c r="ILH1" s="376"/>
      <c r="ILI1" s="376"/>
      <c r="ILJ1" s="376"/>
      <c r="ILK1" s="376"/>
      <c r="ILL1" s="376"/>
      <c r="ILM1" s="376"/>
      <c r="ILN1" s="376"/>
      <c r="ILO1" s="376"/>
      <c r="ILP1" s="376"/>
      <c r="ILQ1" s="376"/>
      <c r="ILR1" s="376"/>
      <c r="ILS1" s="376"/>
      <c r="ILT1" s="376"/>
      <c r="ILU1" s="376"/>
      <c r="ILV1" s="376"/>
      <c r="ILW1" s="376"/>
      <c r="ILX1" s="376"/>
      <c r="ILY1" s="376"/>
      <c r="ILZ1" s="376"/>
      <c r="IMA1" s="376"/>
      <c r="IMB1" s="376"/>
      <c r="IMC1" s="376"/>
      <c r="IMD1" s="376"/>
      <c r="IME1" s="376"/>
      <c r="IMF1" s="376"/>
      <c r="IMG1" s="376"/>
      <c r="IMH1" s="376"/>
      <c r="IMI1" s="376"/>
      <c r="IMJ1" s="376"/>
      <c r="IMK1" s="376"/>
      <c r="IML1" s="376"/>
      <c r="IMM1" s="376"/>
      <c r="IMN1" s="376"/>
      <c r="IMO1" s="376"/>
      <c r="IMP1" s="376"/>
      <c r="IMQ1" s="376"/>
      <c r="IMR1" s="376"/>
      <c r="IMS1" s="376"/>
      <c r="IMT1" s="376"/>
      <c r="IMU1" s="376"/>
      <c r="IMV1" s="376"/>
      <c r="IMW1" s="376"/>
      <c r="IMX1" s="376"/>
      <c r="IMY1" s="376"/>
      <c r="IMZ1" s="376"/>
      <c r="INA1" s="376"/>
      <c r="INB1" s="376"/>
      <c r="INC1" s="376"/>
      <c r="IND1" s="376"/>
      <c r="INE1" s="376"/>
      <c r="INF1" s="376"/>
      <c r="ING1" s="376"/>
      <c r="INH1" s="376"/>
      <c r="INI1" s="376"/>
      <c r="INJ1" s="376"/>
      <c r="INK1" s="376"/>
      <c r="INL1" s="376"/>
      <c r="INM1" s="376"/>
      <c r="INN1" s="376"/>
      <c r="INO1" s="376"/>
      <c r="INP1" s="376"/>
      <c r="INQ1" s="376"/>
      <c r="INR1" s="376"/>
      <c r="INS1" s="376"/>
      <c r="INT1" s="376"/>
      <c r="INU1" s="376"/>
      <c r="INV1" s="376"/>
      <c r="INW1" s="376"/>
      <c r="INX1" s="376"/>
      <c r="INY1" s="376"/>
      <c r="INZ1" s="376"/>
      <c r="IOA1" s="376"/>
      <c r="IOB1" s="376"/>
      <c r="IOC1" s="376"/>
      <c r="IOD1" s="376"/>
      <c r="IOE1" s="376"/>
      <c r="IOF1" s="376"/>
      <c r="IOG1" s="376"/>
      <c r="IOH1" s="376"/>
      <c r="IOI1" s="376"/>
      <c r="IOJ1" s="376"/>
      <c r="IOK1" s="376"/>
      <c r="IOL1" s="376"/>
      <c r="IOM1" s="376"/>
      <c r="ION1" s="376"/>
      <c r="IOO1" s="376"/>
      <c r="IOP1" s="376"/>
      <c r="IOQ1" s="376"/>
      <c r="IOR1" s="376"/>
      <c r="IOS1" s="376"/>
      <c r="IOT1" s="376"/>
      <c r="IOU1" s="376"/>
      <c r="IOV1" s="376"/>
      <c r="IOW1" s="376"/>
      <c r="IOX1" s="376"/>
      <c r="IOY1" s="376"/>
      <c r="IOZ1" s="376"/>
      <c r="IPA1" s="376"/>
      <c r="IPB1" s="376"/>
      <c r="IPC1" s="376"/>
      <c r="IPD1" s="376"/>
      <c r="IPE1" s="376"/>
      <c r="IPF1" s="376"/>
      <c r="IPG1" s="376"/>
      <c r="IPH1" s="376"/>
      <c r="IPI1" s="376"/>
      <c r="IPJ1" s="376"/>
      <c r="IPK1" s="376"/>
      <c r="IPL1" s="376"/>
      <c r="IPM1" s="376"/>
      <c r="IPN1" s="376"/>
      <c r="IPO1" s="376"/>
      <c r="IPP1" s="376"/>
      <c r="IPQ1" s="376"/>
      <c r="IPR1" s="376"/>
      <c r="IPS1" s="376"/>
      <c r="IPT1" s="376"/>
      <c r="IPU1" s="376"/>
      <c r="IPV1" s="376"/>
      <c r="IPW1" s="376"/>
      <c r="IPX1" s="376"/>
      <c r="IPY1" s="376"/>
      <c r="IPZ1" s="376"/>
      <c r="IQA1" s="376"/>
      <c r="IQB1" s="376"/>
      <c r="IQC1" s="376"/>
      <c r="IQD1" s="376"/>
      <c r="IQE1" s="376"/>
      <c r="IQF1" s="376"/>
      <c r="IQG1" s="376"/>
      <c r="IQH1" s="376"/>
      <c r="IQI1" s="376"/>
      <c r="IQJ1" s="376"/>
      <c r="IQK1" s="376"/>
      <c r="IQL1" s="376"/>
      <c r="IQM1" s="376"/>
      <c r="IQN1" s="376"/>
      <c r="IQO1" s="376"/>
      <c r="IQP1" s="376"/>
      <c r="IQQ1" s="376"/>
      <c r="IQR1" s="376"/>
      <c r="IQS1" s="376"/>
      <c r="IQT1" s="376"/>
      <c r="IQU1" s="376"/>
      <c r="IQV1" s="376"/>
      <c r="IQW1" s="376"/>
      <c r="IQX1" s="376"/>
      <c r="IQY1" s="376"/>
      <c r="IQZ1" s="376"/>
      <c r="IRA1" s="376"/>
      <c r="IRB1" s="376"/>
      <c r="IRC1" s="376"/>
      <c r="IRD1" s="376"/>
      <c r="IRE1" s="376"/>
      <c r="IRF1" s="376"/>
      <c r="IRG1" s="376"/>
      <c r="IRH1" s="376"/>
      <c r="IRI1" s="376"/>
      <c r="IRJ1" s="376"/>
      <c r="IRK1" s="376"/>
      <c r="IRL1" s="376"/>
      <c r="IRM1" s="376"/>
      <c r="IRN1" s="376"/>
      <c r="IRO1" s="376"/>
      <c r="IRP1" s="376"/>
      <c r="IRQ1" s="376"/>
      <c r="IRR1" s="376"/>
      <c r="IRS1" s="376"/>
      <c r="IRT1" s="376"/>
      <c r="IRU1" s="376"/>
      <c r="IRV1" s="376"/>
      <c r="IRW1" s="376"/>
      <c r="IRX1" s="376"/>
      <c r="IRY1" s="376"/>
      <c r="IRZ1" s="376"/>
      <c r="ISA1" s="376"/>
      <c r="ISB1" s="376"/>
      <c r="ISC1" s="376"/>
      <c r="ISD1" s="376"/>
      <c r="ISE1" s="376"/>
      <c r="ISF1" s="376"/>
      <c r="ISG1" s="376"/>
      <c r="ISH1" s="376"/>
      <c r="ISI1" s="376"/>
      <c r="ISJ1" s="376"/>
      <c r="ISK1" s="376"/>
      <c r="ISL1" s="376"/>
      <c r="ISM1" s="376"/>
      <c r="ISN1" s="376"/>
      <c r="ISO1" s="376"/>
      <c r="ISP1" s="376"/>
      <c r="ISQ1" s="376"/>
      <c r="ISR1" s="376"/>
      <c r="ISS1" s="376"/>
      <c r="IST1" s="376"/>
      <c r="ISU1" s="376"/>
      <c r="ISV1" s="376"/>
      <c r="ISW1" s="376"/>
      <c r="ISX1" s="376"/>
      <c r="ISY1" s="376"/>
      <c r="ISZ1" s="376"/>
      <c r="ITA1" s="376"/>
      <c r="ITB1" s="376"/>
      <c r="ITC1" s="376"/>
      <c r="ITD1" s="376"/>
      <c r="ITE1" s="376"/>
      <c r="ITF1" s="376"/>
      <c r="ITG1" s="376"/>
      <c r="ITH1" s="376"/>
      <c r="ITI1" s="376"/>
      <c r="ITJ1" s="376"/>
      <c r="ITK1" s="376"/>
      <c r="ITL1" s="376"/>
      <c r="ITM1" s="376"/>
      <c r="ITN1" s="376"/>
      <c r="ITO1" s="376"/>
      <c r="ITP1" s="376"/>
      <c r="ITQ1" s="376"/>
      <c r="ITR1" s="376"/>
      <c r="ITS1" s="376"/>
      <c r="ITT1" s="376"/>
      <c r="ITU1" s="376"/>
      <c r="ITV1" s="376"/>
      <c r="ITW1" s="376"/>
      <c r="ITX1" s="376"/>
      <c r="ITY1" s="376"/>
      <c r="ITZ1" s="376"/>
      <c r="IUA1" s="376"/>
      <c r="IUB1" s="376"/>
      <c r="IUC1" s="376"/>
      <c r="IUD1" s="376"/>
      <c r="IUE1" s="376"/>
      <c r="IUF1" s="376"/>
      <c r="IUG1" s="376"/>
      <c r="IUH1" s="376"/>
      <c r="IUI1" s="376"/>
      <c r="IUJ1" s="376"/>
      <c r="IUK1" s="376"/>
      <c r="IUL1" s="376"/>
      <c r="IUM1" s="376"/>
      <c r="IUN1" s="376"/>
      <c r="IUO1" s="376"/>
      <c r="IUP1" s="376"/>
      <c r="IUQ1" s="376"/>
      <c r="IUR1" s="376"/>
      <c r="IUS1" s="376"/>
      <c r="IUT1" s="376"/>
      <c r="IUU1" s="376"/>
      <c r="IUV1" s="376"/>
      <c r="IUW1" s="376"/>
      <c r="IUX1" s="376"/>
      <c r="IUY1" s="376"/>
      <c r="IUZ1" s="376"/>
      <c r="IVA1" s="376"/>
      <c r="IVB1" s="376"/>
      <c r="IVC1" s="376"/>
      <c r="IVD1" s="376"/>
      <c r="IVE1" s="376"/>
      <c r="IVF1" s="376"/>
      <c r="IVG1" s="376"/>
      <c r="IVH1" s="376"/>
      <c r="IVI1" s="376"/>
      <c r="IVJ1" s="376"/>
      <c r="IVK1" s="376"/>
      <c r="IVL1" s="376"/>
      <c r="IVM1" s="376"/>
      <c r="IVN1" s="376"/>
      <c r="IVO1" s="376"/>
      <c r="IVP1" s="376"/>
      <c r="IVQ1" s="376"/>
      <c r="IVR1" s="376"/>
      <c r="IVS1" s="376"/>
      <c r="IVT1" s="376"/>
      <c r="IVU1" s="376"/>
      <c r="IVV1" s="376"/>
      <c r="IVW1" s="376"/>
      <c r="IVX1" s="376"/>
      <c r="IVY1" s="376"/>
      <c r="IVZ1" s="376"/>
      <c r="IWA1" s="376"/>
      <c r="IWB1" s="376"/>
      <c r="IWC1" s="376"/>
      <c r="IWD1" s="376"/>
      <c r="IWE1" s="376"/>
      <c r="IWF1" s="376"/>
      <c r="IWG1" s="376"/>
      <c r="IWH1" s="376"/>
      <c r="IWI1" s="376"/>
      <c r="IWJ1" s="376"/>
      <c r="IWK1" s="376"/>
      <c r="IWL1" s="376"/>
      <c r="IWM1" s="376"/>
      <c r="IWN1" s="376"/>
      <c r="IWO1" s="376"/>
      <c r="IWP1" s="376"/>
      <c r="IWQ1" s="376"/>
      <c r="IWR1" s="376"/>
      <c r="IWS1" s="376"/>
      <c r="IWT1" s="376"/>
      <c r="IWU1" s="376"/>
      <c r="IWV1" s="376"/>
      <c r="IWW1" s="376"/>
      <c r="IWX1" s="376"/>
      <c r="IWY1" s="376"/>
      <c r="IWZ1" s="376"/>
      <c r="IXA1" s="376"/>
      <c r="IXB1" s="376"/>
      <c r="IXC1" s="376"/>
      <c r="IXD1" s="376"/>
      <c r="IXE1" s="376"/>
      <c r="IXF1" s="376"/>
      <c r="IXG1" s="376"/>
      <c r="IXH1" s="376"/>
      <c r="IXI1" s="376"/>
      <c r="IXJ1" s="376"/>
      <c r="IXK1" s="376"/>
      <c r="IXL1" s="376"/>
      <c r="IXM1" s="376"/>
      <c r="IXN1" s="376"/>
      <c r="IXO1" s="376"/>
      <c r="IXP1" s="376"/>
      <c r="IXQ1" s="376"/>
      <c r="IXR1" s="376"/>
      <c r="IXS1" s="376"/>
      <c r="IXT1" s="376"/>
      <c r="IXU1" s="376"/>
      <c r="IXV1" s="376"/>
      <c r="IXW1" s="376"/>
      <c r="IXX1" s="376"/>
      <c r="IXY1" s="376"/>
      <c r="IXZ1" s="376"/>
      <c r="IYA1" s="376"/>
      <c r="IYB1" s="376"/>
      <c r="IYC1" s="376"/>
      <c r="IYD1" s="376"/>
      <c r="IYE1" s="376"/>
      <c r="IYF1" s="376"/>
      <c r="IYG1" s="376"/>
      <c r="IYH1" s="376"/>
      <c r="IYI1" s="376"/>
      <c r="IYJ1" s="376"/>
      <c r="IYK1" s="376"/>
      <c r="IYL1" s="376"/>
      <c r="IYM1" s="376"/>
      <c r="IYN1" s="376"/>
      <c r="IYO1" s="376"/>
      <c r="IYP1" s="376"/>
      <c r="IYQ1" s="376"/>
      <c r="IYR1" s="376"/>
      <c r="IYS1" s="376"/>
      <c r="IYT1" s="376"/>
      <c r="IYU1" s="376"/>
      <c r="IYV1" s="376"/>
      <c r="IYW1" s="376"/>
      <c r="IYX1" s="376"/>
      <c r="IYY1" s="376"/>
      <c r="IYZ1" s="376"/>
      <c r="IZA1" s="376"/>
      <c r="IZB1" s="376"/>
      <c r="IZC1" s="376"/>
      <c r="IZD1" s="376"/>
      <c r="IZE1" s="376"/>
      <c r="IZF1" s="376"/>
      <c r="IZG1" s="376"/>
      <c r="IZH1" s="376"/>
      <c r="IZI1" s="376"/>
      <c r="IZJ1" s="376"/>
      <c r="IZK1" s="376"/>
      <c r="IZL1" s="376"/>
      <c r="IZM1" s="376"/>
      <c r="IZN1" s="376"/>
      <c r="IZO1" s="376"/>
      <c r="IZP1" s="376"/>
      <c r="IZQ1" s="376"/>
      <c r="IZR1" s="376"/>
      <c r="IZS1" s="376"/>
      <c r="IZT1" s="376"/>
      <c r="IZU1" s="376"/>
      <c r="IZV1" s="376"/>
      <c r="IZW1" s="376"/>
      <c r="IZX1" s="376"/>
      <c r="IZY1" s="376"/>
      <c r="IZZ1" s="376"/>
      <c r="JAA1" s="376"/>
      <c r="JAB1" s="376"/>
      <c r="JAC1" s="376"/>
      <c r="JAD1" s="376"/>
      <c r="JAE1" s="376"/>
      <c r="JAF1" s="376"/>
      <c r="JAG1" s="376"/>
      <c r="JAH1" s="376"/>
      <c r="JAI1" s="376"/>
      <c r="JAJ1" s="376"/>
      <c r="JAK1" s="376"/>
      <c r="JAL1" s="376"/>
      <c r="JAM1" s="376"/>
      <c r="JAN1" s="376"/>
      <c r="JAO1" s="376"/>
      <c r="JAP1" s="376"/>
      <c r="JAQ1" s="376"/>
      <c r="JAR1" s="376"/>
      <c r="JAS1" s="376"/>
      <c r="JAT1" s="376"/>
      <c r="JAU1" s="376"/>
      <c r="JAV1" s="376"/>
      <c r="JAW1" s="376"/>
      <c r="JAX1" s="376"/>
      <c r="JAY1" s="376"/>
      <c r="JAZ1" s="376"/>
      <c r="JBA1" s="376"/>
      <c r="JBB1" s="376"/>
      <c r="JBC1" s="376"/>
      <c r="JBD1" s="376"/>
      <c r="JBE1" s="376"/>
      <c r="JBF1" s="376"/>
      <c r="JBG1" s="376"/>
      <c r="JBH1" s="376"/>
      <c r="JBI1" s="376"/>
      <c r="JBJ1" s="376"/>
      <c r="JBK1" s="376"/>
      <c r="JBL1" s="376"/>
      <c r="JBM1" s="376"/>
      <c r="JBN1" s="376"/>
      <c r="JBO1" s="376"/>
      <c r="JBP1" s="376"/>
      <c r="JBQ1" s="376"/>
      <c r="JBR1" s="376"/>
      <c r="JBS1" s="376"/>
      <c r="JBT1" s="376"/>
      <c r="JBU1" s="376"/>
      <c r="JBV1" s="376"/>
      <c r="JBW1" s="376"/>
      <c r="JBX1" s="376"/>
      <c r="JBY1" s="376"/>
      <c r="JBZ1" s="376"/>
      <c r="JCA1" s="376"/>
      <c r="JCB1" s="376"/>
      <c r="JCC1" s="376"/>
      <c r="JCD1" s="376"/>
      <c r="JCE1" s="376"/>
      <c r="JCF1" s="376"/>
      <c r="JCG1" s="376"/>
      <c r="JCH1" s="376"/>
      <c r="JCI1" s="376"/>
      <c r="JCJ1" s="376"/>
      <c r="JCK1" s="376"/>
      <c r="JCL1" s="376"/>
      <c r="JCM1" s="376"/>
      <c r="JCN1" s="376"/>
      <c r="JCO1" s="376"/>
      <c r="JCP1" s="376"/>
      <c r="JCQ1" s="376"/>
      <c r="JCR1" s="376"/>
      <c r="JCS1" s="376"/>
      <c r="JCT1" s="376"/>
      <c r="JCU1" s="376"/>
      <c r="JCV1" s="376"/>
      <c r="JCW1" s="376"/>
      <c r="JCX1" s="376"/>
      <c r="JCY1" s="376"/>
      <c r="JCZ1" s="376"/>
      <c r="JDA1" s="376"/>
      <c r="JDB1" s="376"/>
      <c r="JDC1" s="376"/>
      <c r="JDD1" s="376"/>
      <c r="JDE1" s="376"/>
      <c r="JDF1" s="376"/>
      <c r="JDG1" s="376"/>
      <c r="JDH1" s="376"/>
      <c r="JDI1" s="376"/>
      <c r="JDJ1" s="376"/>
      <c r="JDK1" s="376"/>
      <c r="JDL1" s="376"/>
      <c r="JDM1" s="376"/>
      <c r="JDN1" s="376"/>
      <c r="JDO1" s="376"/>
      <c r="JDP1" s="376"/>
      <c r="JDQ1" s="376"/>
      <c r="JDR1" s="376"/>
      <c r="JDS1" s="376"/>
      <c r="JDT1" s="376"/>
      <c r="JDU1" s="376"/>
      <c r="JDV1" s="376"/>
      <c r="JDW1" s="376"/>
      <c r="JDX1" s="376"/>
      <c r="JDY1" s="376"/>
      <c r="JDZ1" s="376"/>
      <c r="JEA1" s="376"/>
      <c r="JEB1" s="376"/>
      <c r="JEC1" s="376"/>
      <c r="JED1" s="376"/>
      <c r="JEE1" s="376"/>
      <c r="JEF1" s="376"/>
      <c r="JEG1" s="376"/>
      <c r="JEH1" s="376"/>
      <c r="JEI1" s="376"/>
      <c r="JEJ1" s="376"/>
      <c r="JEK1" s="376"/>
      <c r="JEL1" s="376"/>
      <c r="JEM1" s="376"/>
      <c r="JEN1" s="376"/>
      <c r="JEO1" s="376"/>
      <c r="JEP1" s="376"/>
      <c r="JEQ1" s="376"/>
      <c r="JER1" s="376"/>
      <c r="JES1" s="376"/>
      <c r="JET1" s="376"/>
      <c r="JEU1" s="376"/>
      <c r="JEV1" s="376"/>
      <c r="JEW1" s="376"/>
      <c r="JEX1" s="376"/>
      <c r="JEY1" s="376"/>
      <c r="JEZ1" s="376"/>
      <c r="JFA1" s="376"/>
      <c r="JFB1" s="376"/>
      <c r="JFC1" s="376"/>
      <c r="JFD1" s="376"/>
      <c r="JFE1" s="376"/>
      <c r="JFF1" s="376"/>
      <c r="JFG1" s="376"/>
      <c r="JFH1" s="376"/>
      <c r="JFI1" s="376"/>
      <c r="JFJ1" s="376"/>
      <c r="JFK1" s="376"/>
      <c r="JFL1" s="376"/>
      <c r="JFM1" s="376"/>
      <c r="JFN1" s="376"/>
      <c r="JFO1" s="376"/>
      <c r="JFP1" s="376"/>
      <c r="JFQ1" s="376"/>
      <c r="JFR1" s="376"/>
      <c r="JFS1" s="376"/>
      <c r="JFT1" s="376"/>
      <c r="JFU1" s="376"/>
      <c r="JFV1" s="376"/>
      <c r="JFW1" s="376"/>
      <c r="JFX1" s="376"/>
      <c r="JFY1" s="376"/>
      <c r="JFZ1" s="376"/>
      <c r="JGA1" s="376"/>
      <c r="JGB1" s="376"/>
      <c r="JGC1" s="376"/>
      <c r="JGD1" s="376"/>
      <c r="JGE1" s="376"/>
      <c r="JGF1" s="376"/>
      <c r="JGG1" s="376"/>
      <c r="JGH1" s="376"/>
      <c r="JGI1" s="376"/>
      <c r="JGJ1" s="376"/>
      <c r="JGK1" s="376"/>
      <c r="JGL1" s="376"/>
      <c r="JGM1" s="376"/>
      <c r="JGN1" s="376"/>
      <c r="JGO1" s="376"/>
      <c r="JGP1" s="376"/>
      <c r="JGQ1" s="376"/>
      <c r="JGR1" s="376"/>
      <c r="JGS1" s="376"/>
      <c r="JGT1" s="376"/>
      <c r="JGU1" s="376"/>
      <c r="JGV1" s="376"/>
      <c r="JGW1" s="376"/>
      <c r="JGX1" s="376"/>
      <c r="JGY1" s="376"/>
      <c r="JGZ1" s="376"/>
      <c r="JHA1" s="376"/>
      <c r="JHB1" s="376"/>
      <c r="JHC1" s="376"/>
      <c r="JHD1" s="376"/>
      <c r="JHE1" s="376"/>
      <c r="JHF1" s="376"/>
      <c r="JHG1" s="376"/>
      <c r="JHH1" s="376"/>
      <c r="JHI1" s="376"/>
      <c r="JHJ1" s="376"/>
      <c r="JHK1" s="376"/>
      <c r="JHL1" s="376"/>
      <c r="JHM1" s="376"/>
      <c r="JHN1" s="376"/>
      <c r="JHO1" s="376"/>
      <c r="JHP1" s="376"/>
      <c r="JHQ1" s="376"/>
      <c r="JHR1" s="376"/>
      <c r="JHS1" s="376"/>
      <c r="JHT1" s="376"/>
      <c r="JHU1" s="376"/>
      <c r="JHV1" s="376"/>
      <c r="JHW1" s="376"/>
      <c r="JHX1" s="376"/>
      <c r="JHY1" s="376"/>
      <c r="JHZ1" s="376"/>
      <c r="JIA1" s="376"/>
      <c r="JIB1" s="376"/>
      <c r="JIC1" s="376"/>
      <c r="JID1" s="376"/>
      <c r="JIE1" s="376"/>
      <c r="JIF1" s="376"/>
      <c r="JIG1" s="376"/>
      <c r="JIH1" s="376"/>
      <c r="JII1" s="376"/>
      <c r="JIJ1" s="376"/>
      <c r="JIK1" s="376"/>
      <c r="JIL1" s="376"/>
      <c r="JIM1" s="376"/>
      <c r="JIN1" s="376"/>
      <c r="JIO1" s="376"/>
      <c r="JIP1" s="376"/>
      <c r="JIQ1" s="376"/>
      <c r="JIR1" s="376"/>
      <c r="JIS1" s="376"/>
      <c r="JIT1" s="376"/>
      <c r="JIU1" s="376"/>
      <c r="JIV1" s="376"/>
      <c r="JIW1" s="376"/>
      <c r="JIX1" s="376"/>
      <c r="JIY1" s="376"/>
      <c r="JIZ1" s="376"/>
      <c r="JJA1" s="376"/>
      <c r="JJB1" s="376"/>
      <c r="JJC1" s="376"/>
      <c r="JJD1" s="376"/>
      <c r="JJE1" s="376"/>
      <c r="JJF1" s="376"/>
      <c r="JJG1" s="376"/>
      <c r="JJH1" s="376"/>
      <c r="JJI1" s="376"/>
      <c r="JJJ1" s="376"/>
      <c r="JJK1" s="376"/>
      <c r="JJL1" s="376"/>
      <c r="JJM1" s="376"/>
      <c r="JJN1" s="376"/>
      <c r="JJO1" s="376"/>
      <c r="JJP1" s="376"/>
      <c r="JJQ1" s="376"/>
      <c r="JJR1" s="376"/>
      <c r="JJS1" s="376"/>
      <c r="JJT1" s="376"/>
      <c r="JJU1" s="376"/>
      <c r="JJV1" s="376"/>
      <c r="JJW1" s="376"/>
      <c r="JJX1" s="376"/>
      <c r="JJY1" s="376"/>
      <c r="JJZ1" s="376"/>
      <c r="JKA1" s="376"/>
      <c r="JKB1" s="376"/>
      <c r="JKC1" s="376"/>
      <c r="JKD1" s="376"/>
      <c r="JKE1" s="376"/>
      <c r="JKF1" s="376"/>
      <c r="JKG1" s="376"/>
      <c r="JKH1" s="376"/>
      <c r="JKI1" s="376"/>
      <c r="JKJ1" s="376"/>
      <c r="JKK1" s="376"/>
      <c r="JKL1" s="376"/>
      <c r="JKM1" s="376"/>
      <c r="JKN1" s="376"/>
      <c r="JKO1" s="376"/>
      <c r="JKP1" s="376"/>
      <c r="JKQ1" s="376"/>
      <c r="JKR1" s="376"/>
      <c r="JKS1" s="376"/>
      <c r="JKT1" s="376"/>
      <c r="JKU1" s="376"/>
      <c r="JKV1" s="376"/>
      <c r="JKW1" s="376"/>
      <c r="JKX1" s="376"/>
      <c r="JKY1" s="376"/>
      <c r="JKZ1" s="376"/>
      <c r="JLA1" s="376"/>
      <c r="JLB1" s="376"/>
      <c r="JLC1" s="376"/>
      <c r="JLD1" s="376"/>
      <c r="JLE1" s="376"/>
      <c r="JLF1" s="376"/>
      <c r="JLG1" s="376"/>
      <c r="JLH1" s="376"/>
      <c r="JLI1" s="376"/>
      <c r="JLJ1" s="376"/>
      <c r="JLK1" s="376"/>
      <c r="JLL1" s="376"/>
      <c r="JLM1" s="376"/>
      <c r="JLN1" s="376"/>
      <c r="JLO1" s="376"/>
      <c r="JLP1" s="376"/>
      <c r="JLQ1" s="376"/>
      <c r="JLR1" s="376"/>
      <c r="JLS1" s="376"/>
      <c r="JLT1" s="376"/>
      <c r="JLU1" s="376"/>
      <c r="JLV1" s="376"/>
      <c r="JLW1" s="376"/>
      <c r="JLX1" s="376"/>
      <c r="JLY1" s="376"/>
      <c r="JLZ1" s="376"/>
      <c r="JMA1" s="376"/>
      <c r="JMB1" s="376"/>
      <c r="JMC1" s="376"/>
      <c r="JMD1" s="376"/>
      <c r="JME1" s="376"/>
      <c r="JMF1" s="376"/>
      <c r="JMG1" s="376"/>
      <c r="JMH1" s="376"/>
      <c r="JMI1" s="376"/>
      <c r="JMJ1" s="376"/>
      <c r="JMK1" s="376"/>
      <c r="JML1" s="376"/>
      <c r="JMM1" s="376"/>
      <c r="JMN1" s="376"/>
      <c r="JMO1" s="376"/>
      <c r="JMP1" s="376"/>
      <c r="JMQ1" s="376"/>
      <c r="JMR1" s="376"/>
      <c r="JMS1" s="376"/>
      <c r="JMT1" s="376"/>
      <c r="JMU1" s="376"/>
      <c r="JMV1" s="376"/>
      <c r="JMW1" s="376"/>
      <c r="JMX1" s="376"/>
      <c r="JMY1" s="376"/>
      <c r="JMZ1" s="376"/>
      <c r="JNA1" s="376"/>
      <c r="JNB1" s="376"/>
      <c r="JNC1" s="376"/>
      <c r="JND1" s="376"/>
      <c r="JNE1" s="376"/>
      <c r="JNF1" s="376"/>
      <c r="JNG1" s="376"/>
      <c r="JNH1" s="376"/>
      <c r="JNI1" s="376"/>
      <c r="JNJ1" s="376"/>
      <c r="JNK1" s="376"/>
      <c r="JNL1" s="376"/>
      <c r="JNM1" s="376"/>
      <c r="JNN1" s="376"/>
      <c r="JNO1" s="376"/>
      <c r="JNP1" s="376"/>
      <c r="JNQ1" s="376"/>
      <c r="JNR1" s="376"/>
      <c r="JNS1" s="376"/>
      <c r="JNT1" s="376"/>
      <c r="JNU1" s="376"/>
      <c r="JNV1" s="376"/>
      <c r="JNW1" s="376"/>
      <c r="JNX1" s="376"/>
      <c r="JNY1" s="376"/>
      <c r="JNZ1" s="376"/>
      <c r="JOA1" s="376"/>
      <c r="JOB1" s="376"/>
      <c r="JOC1" s="376"/>
      <c r="JOD1" s="376"/>
      <c r="JOE1" s="376"/>
      <c r="JOF1" s="376"/>
      <c r="JOG1" s="376"/>
      <c r="JOH1" s="376"/>
      <c r="JOI1" s="376"/>
      <c r="JOJ1" s="376"/>
      <c r="JOK1" s="376"/>
      <c r="JOL1" s="376"/>
      <c r="JOM1" s="376"/>
      <c r="JON1" s="376"/>
      <c r="JOO1" s="376"/>
      <c r="JOP1" s="376"/>
      <c r="JOQ1" s="376"/>
      <c r="JOR1" s="376"/>
      <c r="JOS1" s="376"/>
      <c r="JOT1" s="376"/>
      <c r="JOU1" s="376"/>
      <c r="JOV1" s="376"/>
      <c r="JOW1" s="376"/>
      <c r="JOX1" s="376"/>
      <c r="JOY1" s="376"/>
      <c r="JOZ1" s="376"/>
      <c r="JPA1" s="376"/>
      <c r="JPB1" s="376"/>
      <c r="JPC1" s="376"/>
      <c r="JPD1" s="376"/>
      <c r="JPE1" s="376"/>
      <c r="JPF1" s="376"/>
      <c r="JPG1" s="376"/>
      <c r="JPH1" s="376"/>
      <c r="JPI1" s="376"/>
      <c r="JPJ1" s="376"/>
      <c r="JPK1" s="376"/>
      <c r="JPL1" s="376"/>
      <c r="JPM1" s="376"/>
      <c r="JPN1" s="376"/>
      <c r="JPO1" s="376"/>
      <c r="JPP1" s="376"/>
      <c r="JPQ1" s="376"/>
      <c r="JPR1" s="376"/>
      <c r="JPS1" s="376"/>
      <c r="JPT1" s="376"/>
      <c r="JPU1" s="376"/>
      <c r="JPV1" s="376"/>
      <c r="JPW1" s="376"/>
      <c r="JPX1" s="376"/>
      <c r="JPY1" s="376"/>
      <c r="JPZ1" s="376"/>
      <c r="JQA1" s="376"/>
      <c r="JQB1" s="376"/>
      <c r="JQC1" s="376"/>
      <c r="JQD1" s="376"/>
      <c r="JQE1" s="376"/>
      <c r="JQF1" s="376"/>
      <c r="JQG1" s="376"/>
      <c r="JQH1" s="376"/>
      <c r="JQI1" s="376"/>
      <c r="JQJ1" s="376"/>
      <c r="JQK1" s="376"/>
      <c r="JQL1" s="376"/>
      <c r="JQM1" s="376"/>
      <c r="JQN1" s="376"/>
      <c r="JQO1" s="376"/>
      <c r="JQP1" s="376"/>
      <c r="JQQ1" s="376"/>
      <c r="JQR1" s="376"/>
      <c r="JQS1" s="376"/>
      <c r="JQT1" s="376"/>
      <c r="JQU1" s="376"/>
      <c r="JQV1" s="376"/>
      <c r="JQW1" s="376"/>
      <c r="JQX1" s="376"/>
      <c r="JQY1" s="376"/>
      <c r="JQZ1" s="376"/>
      <c r="JRA1" s="376"/>
      <c r="JRB1" s="376"/>
      <c r="JRC1" s="376"/>
      <c r="JRD1" s="376"/>
      <c r="JRE1" s="376"/>
      <c r="JRF1" s="376"/>
      <c r="JRG1" s="376"/>
      <c r="JRH1" s="376"/>
      <c r="JRI1" s="376"/>
      <c r="JRJ1" s="376"/>
      <c r="JRK1" s="376"/>
      <c r="JRL1" s="376"/>
      <c r="JRM1" s="376"/>
      <c r="JRN1" s="376"/>
      <c r="JRO1" s="376"/>
      <c r="JRP1" s="376"/>
      <c r="JRQ1" s="376"/>
      <c r="JRR1" s="376"/>
      <c r="JRS1" s="376"/>
      <c r="JRT1" s="376"/>
      <c r="JRU1" s="376"/>
      <c r="JRV1" s="376"/>
      <c r="JRW1" s="376"/>
      <c r="JRX1" s="376"/>
      <c r="JRY1" s="376"/>
      <c r="JRZ1" s="376"/>
      <c r="JSA1" s="376"/>
      <c r="JSB1" s="376"/>
      <c r="JSC1" s="376"/>
      <c r="JSD1" s="376"/>
      <c r="JSE1" s="376"/>
      <c r="JSF1" s="376"/>
      <c r="JSG1" s="376"/>
      <c r="JSH1" s="376"/>
      <c r="JSI1" s="376"/>
      <c r="JSJ1" s="376"/>
      <c r="JSK1" s="376"/>
      <c r="JSL1" s="376"/>
      <c r="JSM1" s="376"/>
      <c r="JSN1" s="376"/>
      <c r="JSO1" s="376"/>
      <c r="JSP1" s="376"/>
      <c r="JSQ1" s="376"/>
      <c r="JSR1" s="376"/>
      <c r="JSS1" s="376"/>
      <c r="JST1" s="376"/>
      <c r="JSU1" s="376"/>
      <c r="JSV1" s="376"/>
      <c r="JSW1" s="376"/>
      <c r="JSX1" s="376"/>
      <c r="JSY1" s="376"/>
      <c r="JSZ1" s="376"/>
      <c r="JTA1" s="376"/>
      <c r="JTB1" s="376"/>
      <c r="JTC1" s="376"/>
      <c r="JTD1" s="376"/>
      <c r="JTE1" s="376"/>
      <c r="JTF1" s="376"/>
      <c r="JTG1" s="376"/>
      <c r="JTH1" s="376"/>
      <c r="JTI1" s="376"/>
      <c r="JTJ1" s="376"/>
      <c r="JTK1" s="376"/>
      <c r="JTL1" s="376"/>
      <c r="JTM1" s="376"/>
      <c r="JTN1" s="376"/>
      <c r="JTO1" s="376"/>
      <c r="JTP1" s="376"/>
      <c r="JTQ1" s="376"/>
      <c r="JTR1" s="376"/>
      <c r="JTS1" s="376"/>
      <c r="JTT1" s="376"/>
      <c r="JTU1" s="376"/>
      <c r="JTV1" s="376"/>
      <c r="JTW1" s="376"/>
      <c r="JTX1" s="376"/>
      <c r="JTY1" s="376"/>
      <c r="JTZ1" s="376"/>
      <c r="JUA1" s="376"/>
      <c r="JUB1" s="376"/>
      <c r="JUC1" s="376"/>
      <c r="JUD1" s="376"/>
      <c r="JUE1" s="376"/>
      <c r="JUF1" s="376"/>
      <c r="JUG1" s="376"/>
      <c r="JUH1" s="376"/>
      <c r="JUI1" s="376"/>
      <c r="JUJ1" s="376"/>
      <c r="JUK1" s="376"/>
      <c r="JUL1" s="376"/>
      <c r="JUM1" s="376"/>
      <c r="JUN1" s="376"/>
      <c r="JUO1" s="376"/>
      <c r="JUP1" s="376"/>
      <c r="JUQ1" s="376"/>
      <c r="JUR1" s="376"/>
      <c r="JUS1" s="376"/>
      <c r="JUT1" s="376"/>
      <c r="JUU1" s="376"/>
      <c r="JUV1" s="376"/>
      <c r="JUW1" s="376"/>
      <c r="JUX1" s="376"/>
      <c r="JUY1" s="376"/>
      <c r="JUZ1" s="376"/>
      <c r="JVA1" s="376"/>
      <c r="JVB1" s="376"/>
      <c r="JVC1" s="376"/>
      <c r="JVD1" s="376"/>
      <c r="JVE1" s="376"/>
      <c r="JVF1" s="376"/>
      <c r="JVG1" s="376"/>
      <c r="JVH1" s="376"/>
      <c r="JVI1" s="376"/>
      <c r="JVJ1" s="376"/>
      <c r="JVK1" s="376"/>
      <c r="JVL1" s="376"/>
      <c r="JVM1" s="376"/>
      <c r="JVN1" s="376"/>
      <c r="JVO1" s="376"/>
      <c r="JVP1" s="376"/>
      <c r="JVQ1" s="376"/>
      <c r="JVR1" s="376"/>
      <c r="JVS1" s="376"/>
      <c r="JVT1" s="376"/>
      <c r="JVU1" s="376"/>
      <c r="JVV1" s="376"/>
      <c r="JVW1" s="376"/>
      <c r="JVX1" s="376"/>
      <c r="JVY1" s="376"/>
      <c r="JVZ1" s="376"/>
      <c r="JWA1" s="376"/>
      <c r="JWB1" s="376"/>
      <c r="JWC1" s="376"/>
      <c r="JWD1" s="376"/>
      <c r="JWE1" s="376"/>
      <c r="JWF1" s="376"/>
      <c r="JWG1" s="376"/>
      <c r="JWH1" s="376"/>
      <c r="JWI1" s="376"/>
      <c r="JWJ1" s="376"/>
      <c r="JWK1" s="376"/>
      <c r="JWL1" s="376"/>
      <c r="JWM1" s="376"/>
      <c r="JWN1" s="376"/>
      <c r="JWO1" s="376"/>
      <c r="JWP1" s="376"/>
      <c r="JWQ1" s="376"/>
      <c r="JWR1" s="376"/>
      <c r="JWS1" s="376"/>
      <c r="JWT1" s="376"/>
      <c r="JWU1" s="376"/>
      <c r="JWV1" s="376"/>
      <c r="JWW1" s="376"/>
      <c r="JWX1" s="376"/>
      <c r="JWY1" s="376"/>
      <c r="JWZ1" s="376"/>
      <c r="JXA1" s="376"/>
      <c r="JXB1" s="376"/>
      <c r="JXC1" s="376"/>
      <c r="JXD1" s="376"/>
      <c r="JXE1" s="376"/>
      <c r="JXF1" s="376"/>
      <c r="JXG1" s="376"/>
      <c r="JXH1" s="376"/>
      <c r="JXI1" s="376"/>
      <c r="JXJ1" s="376"/>
      <c r="JXK1" s="376"/>
      <c r="JXL1" s="376"/>
      <c r="JXM1" s="376"/>
      <c r="JXN1" s="376"/>
      <c r="JXO1" s="376"/>
      <c r="JXP1" s="376"/>
      <c r="JXQ1" s="376"/>
      <c r="JXR1" s="376"/>
      <c r="JXS1" s="376"/>
      <c r="JXT1" s="376"/>
      <c r="JXU1" s="376"/>
      <c r="JXV1" s="376"/>
      <c r="JXW1" s="376"/>
      <c r="JXX1" s="376"/>
      <c r="JXY1" s="376"/>
      <c r="JXZ1" s="376"/>
      <c r="JYA1" s="376"/>
      <c r="JYB1" s="376"/>
      <c r="JYC1" s="376"/>
      <c r="JYD1" s="376"/>
      <c r="JYE1" s="376"/>
      <c r="JYF1" s="376"/>
      <c r="JYG1" s="376"/>
      <c r="JYH1" s="376"/>
      <c r="JYI1" s="376"/>
      <c r="JYJ1" s="376"/>
      <c r="JYK1" s="376"/>
      <c r="JYL1" s="376"/>
      <c r="JYM1" s="376"/>
      <c r="JYN1" s="376"/>
      <c r="JYO1" s="376"/>
      <c r="JYP1" s="376"/>
      <c r="JYQ1" s="376"/>
      <c r="JYR1" s="376"/>
      <c r="JYS1" s="376"/>
      <c r="JYT1" s="376"/>
      <c r="JYU1" s="376"/>
      <c r="JYV1" s="376"/>
      <c r="JYW1" s="376"/>
      <c r="JYX1" s="376"/>
      <c r="JYY1" s="376"/>
      <c r="JYZ1" s="376"/>
      <c r="JZA1" s="376"/>
      <c r="JZB1" s="376"/>
      <c r="JZC1" s="376"/>
      <c r="JZD1" s="376"/>
      <c r="JZE1" s="376"/>
      <c r="JZF1" s="376"/>
      <c r="JZG1" s="376"/>
      <c r="JZH1" s="376"/>
      <c r="JZI1" s="376"/>
      <c r="JZJ1" s="376"/>
      <c r="JZK1" s="376"/>
      <c r="JZL1" s="376"/>
      <c r="JZM1" s="376"/>
      <c r="JZN1" s="376"/>
      <c r="JZO1" s="376"/>
      <c r="JZP1" s="376"/>
      <c r="JZQ1" s="376"/>
      <c r="JZR1" s="376"/>
      <c r="JZS1" s="376"/>
      <c r="JZT1" s="376"/>
      <c r="JZU1" s="376"/>
      <c r="JZV1" s="376"/>
      <c r="JZW1" s="376"/>
      <c r="JZX1" s="376"/>
      <c r="JZY1" s="376"/>
      <c r="JZZ1" s="376"/>
      <c r="KAA1" s="376"/>
      <c r="KAB1" s="376"/>
      <c r="KAC1" s="376"/>
      <c r="KAD1" s="376"/>
      <c r="KAE1" s="376"/>
      <c r="KAF1" s="376"/>
      <c r="KAG1" s="376"/>
      <c r="KAH1" s="376"/>
      <c r="KAI1" s="376"/>
      <c r="KAJ1" s="376"/>
      <c r="KAK1" s="376"/>
      <c r="KAL1" s="376"/>
      <c r="KAM1" s="376"/>
      <c r="KAN1" s="376"/>
      <c r="KAO1" s="376"/>
      <c r="KAP1" s="376"/>
      <c r="KAQ1" s="376"/>
      <c r="KAR1" s="376"/>
      <c r="KAS1" s="376"/>
      <c r="KAT1" s="376"/>
      <c r="KAU1" s="376"/>
      <c r="KAV1" s="376"/>
      <c r="KAW1" s="376"/>
      <c r="KAX1" s="376"/>
      <c r="KAY1" s="376"/>
      <c r="KAZ1" s="376"/>
      <c r="KBA1" s="376"/>
      <c r="KBB1" s="376"/>
      <c r="KBC1" s="376"/>
      <c r="KBD1" s="376"/>
      <c r="KBE1" s="376"/>
      <c r="KBF1" s="376"/>
      <c r="KBG1" s="376"/>
      <c r="KBH1" s="376"/>
      <c r="KBI1" s="376"/>
      <c r="KBJ1" s="376"/>
      <c r="KBK1" s="376"/>
      <c r="KBL1" s="376"/>
      <c r="KBM1" s="376"/>
      <c r="KBN1" s="376"/>
      <c r="KBO1" s="376"/>
      <c r="KBP1" s="376"/>
      <c r="KBQ1" s="376"/>
      <c r="KBR1" s="376"/>
      <c r="KBS1" s="376"/>
      <c r="KBT1" s="376"/>
      <c r="KBU1" s="376"/>
      <c r="KBV1" s="376"/>
      <c r="KBW1" s="376"/>
      <c r="KBX1" s="376"/>
      <c r="KBY1" s="376"/>
      <c r="KBZ1" s="376"/>
      <c r="KCA1" s="376"/>
      <c r="KCB1" s="376"/>
      <c r="KCC1" s="376"/>
      <c r="KCD1" s="376"/>
      <c r="KCE1" s="376"/>
      <c r="KCF1" s="376"/>
      <c r="KCG1" s="376"/>
      <c r="KCH1" s="376"/>
      <c r="KCI1" s="376"/>
      <c r="KCJ1" s="376"/>
      <c r="KCK1" s="376"/>
      <c r="KCL1" s="376"/>
      <c r="KCM1" s="376"/>
      <c r="KCN1" s="376"/>
      <c r="KCO1" s="376"/>
      <c r="KCP1" s="376"/>
      <c r="KCQ1" s="376"/>
      <c r="KCR1" s="376"/>
      <c r="KCS1" s="376"/>
      <c r="KCT1" s="376"/>
      <c r="KCU1" s="376"/>
      <c r="KCV1" s="376"/>
      <c r="KCW1" s="376"/>
      <c r="KCX1" s="376"/>
      <c r="KCY1" s="376"/>
      <c r="KCZ1" s="376"/>
      <c r="KDA1" s="376"/>
      <c r="KDB1" s="376"/>
      <c r="KDC1" s="376"/>
      <c r="KDD1" s="376"/>
      <c r="KDE1" s="376"/>
      <c r="KDF1" s="376"/>
      <c r="KDG1" s="376"/>
      <c r="KDH1" s="376"/>
      <c r="KDI1" s="376"/>
      <c r="KDJ1" s="376"/>
      <c r="KDK1" s="376"/>
      <c r="KDL1" s="376"/>
      <c r="KDM1" s="376"/>
      <c r="KDN1" s="376"/>
      <c r="KDO1" s="376"/>
      <c r="KDP1" s="376"/>
      <c r="KDQ1" s="376"/>
      <c r="KDR1" s="376"/>
      <c r="KDS1" s="376"/>
      <c r="KDT1" s="376"/>
      <c r="KDU1" s="376"/>
      <c r="KDV1" s="376"/>
      <c r="KDW1" s="376"/>
      <c r="KDX1" s="376"/>
      <c r="KDY1" s="376"/>
      <c r="KDZ1" s="376"/>
      <c r="KEA1" s="376"/>
      <c r="KEB1" s="376"/>
      <c r="KEC1" s="376"/>
      <c r="KED1" s="376"/>
      <c r="KEE1" s="376"/>
      <c r="KEF1" s="376"/>
      <c r="KEG1" s="376"/>
      <c r="KEH1" s="376"/>
      <c r="KEI1" s="376"/>
      <c r="KEJ1" s="376"/>
      <c r="KEK1" s="376"/>
      <c r="KEL1" s="376"/>
      <c r="KEM1" s="376"/>
      <c r="KEN1" s="376"/>
      <c r="KEO1" s="376"/>
      <c r="KEP1" s="376"/>
      <c r="KEQ1" s="376"/>
      <c r="KER1" s="376"/>
      <c r="KES1" s="376"/>
      <c r="KET1" s="376"/>
      <c r="KEU1" s="376"/>
      <c r="KEV1" s="376"/>
      <c r="KEW1" s="376"/>
      <c r="KEX1" s="376"/>
      <c r="KEY1" s="376"/>
      <c r="KEZ1" s="376"/>
      <c r="KFA1" s="376"/>
      <c r="KFB1" s="376"/>
      <c r="KFC1" s="376"/>
      <c r="KFD1" s="376"/>
      <c r="KFE1" s="376"/>
      <c r="KFF1" s="376"/>
      <c r="KFG1" s="376"/>
      <c r="KFH1" s="376"/>
      <c r="KFI1" s="376"/>
      <c r="KFJ1" s="376"/>
      <c r="KFK1" s="376"/>
      <c r="KFL1" s="376"/>
      <c r="KFM1" s="376"/>
      <c r="KFN1" s="376"/>
      <c r="KFO1" s="376"/>
      <c r="KFP1" s="376"/>
      <c r="KFQ1" s="376"/>
      <c r="KFR1" s="376"/>
      <c r="KFS1" s="376"/>
      <c r="KFT1" s="376"/>
      <c r="KFU1" s="376"/>
      <c r="KFV1" s="376"/>
      <c r="KFW1" s="376"/>
      <c r="KFX1" s="376"/>
      <c r="KFY1" s="376"/>
      <c r="KFZ1" s="376"/>
      <c r="KGA1" s="376"/>
      <c r="KGB1" s="376"/>
      <c r="KGC1" s="376"/>
      <c r="KGD1" s="376"/>
      <c r="KGE1" s="376"/>
      <c r="KGF1" s="376"/>
      <c r="KGG1" s="376"/>
      <c r="KGH1" s="376"/>
      <c r="KGI1" s="376"/>
      <c r="KGJ1" s="376"/>
      <c r="KGK1" s="376"/>
      <c r="KGL1" s="376"/>
      <c r="KGM1" s="376"/>
      <c r="KGN1" s="376"/>
      <c r="KGO1" s="376"/>
      <c r="KGP1" s="376"/>
      <c r="KGQ1" s="376"/>
      <c r="KGR1" s="376"/>
      <c r="KGS1" s="376"/>
      <c r="KGT1" s="376"/>
      <c r="KGU1" s="376"/>
      <c r="KGV1" s="376"/>
      <c r="KGW1" s="376"/>
      <c r="KGX1" s="376"/>
      <c r="KGY1" s="376"/>
      <c r="KGZ1" s="376"/>
      <c r="KHA1" s="376"/>
      <c r="KHB1" s="376"/>
      <c r="KHC1" s="376"/>
      <c r="KHD1" s="376"/>
      <c r="KHE1" s="376"/>
      <c r="KHF1" s="376"/>
      <c r="KHG1" s="376"/>
      <c r="KHH1" s="376"/>
      <c r="KHI1" s="376"/>
      <c r="KHJ1" s="376"/>
      <c r="KHK1" s="376"/>
      <c r="KHL1" s="376"/>
      <c r="KHM1" s="376"/>
      <c r="KHN1" s="376"/>
      <c r="KHO1" s="376"/>
      <c r="KHP1" s="376"/>
      <c r="KHQ1" s="376"/>
      <c r="KHR1" s="376"/>
      <c r="KHS1" s="376"/>
      <c r="KHT1" s="376"/>
      <c r="KHU1" s="376"/>
      <c r="KHV1" s="376"/>
      <c r="KHW1" s="376"/>
      <c r="KHX1" s="376"/>
      <c r="KHY1" s="376"/>
      <c r="KHZ1" s="376"/>
      <c r="KIA1" s="376"/>
      <c r="KIB1" s="376"/>
      <c r="KIC1" s="376"/>
      <c r="KID1" s="376"/>
      <c r="KIE1" s="376"/>
      <c r="KIF1" s="376"/>
      <c r="KIG1" s="376"/>
      <c r="KIH1" s="376"/>
      <c r="KII1" s="376"/>
      <c r="KIJ1" s="376"/>
      <c r="KIK1" s="376"/>
      <c r="KIL1" s="376"/>
      <c r="KIM1" s="376"/>
      <c r="KIN1" s="376"/>
      <c r="KIO1" s="376"/>
      <c r="KIP1" s="376"/>
      <c r="KIQ1" s="376"/>
      <c r="KIR1" s="376"/>
      <c r="KIS1" s="376"/>
      <c r="KIT1" s="376"/>
      <c r="KIU1" s="376"/>
      <c r="KIV1" s="376"/>
      <c r="KIW1" s="376"/>
      <c r="KIX1" s="376"/>
      <c r="KIY1" s="376"/>
      <c r="KIZ1" s="376"/>
      <c r="KJA1" s="376"/>
      <c r="KJB1" s="376"/>
      <c r="KJC1" s="376"/>
      <c r="KJD1" s="376"/>
      <c r="KJE1" s="376"/>
      <c r="KJF1" s="376"/>
      <c r="KJG1" s="376"/>
      <c r="KJH1" s="376"/>
      <c r="KJI1" s="376"/>
      <c r="KJJ1" s="376"/>
      <c r="KJK1" s="376"/>
      <c r="KJL1" s="376"/>
      <c r="KJM1" s="376"/>
      <c r="KJN1" s="376"/>
      <c r="KJO1" s="376"/>
      <c r="KJP1" s="376"/>
      <c r="KJQ1" s="376"/>
      <c r="KJR1" s="376"/>
      <c r="KJS1" s="376"/>
      <c r="KJT1" s="376"/>
      <c r="KJU1" s="376"/>
      <c r="KJV1" s="376"/>
      <c r="KJW1" s="376"/>
      <c r="KJX1" s="376"/>
      <c r="KJY1" s="376"/>
      <c r="KJZ1" s="376"/>
      <c r="KKA1" s="376"/>
      <c r="KKB1" s="376"/>
      <c r="KKC1" s="376"/>
      <c r="KKD1" s="376"/>
      <c r="KKE1" s="376"/>
      <c r="KKF1" s="376"/>
      <c r="KKG1" s="376"/>
      <c r="KKH1" s="376"/>
      <c r="KKI1" s="376"/>
      <c r="KKJ1" s="376"/>
      <c r="KKK1" s="376"/>
      <c r="KKL1" s="376"/>
      <c r="KKM1" s="376"/>
      <c r="KKN1" s="376"/>
      <c r="KKO1" s="376"/>
      <c r="KKP1" s="376"/>
      <c r="KKQ1" s="376"/>
      <c r="KKR1" s="376"/>
      <c r="KKS1" s="376"/>
      <c r="KKT1" s="376"/>
      <c r="KKU1" s="376"/>
      <c r="KKV1" s="376"/>
      <c r="KKW1" s="376"/>
      <c r="KKX1" s="376"/>
      <c r="KKY1" s="376"/>
      <c r="KKZ1" s="376"/>
      <c r="KLA1" s="376"/>
      <c r="KLB1" s="376"/>
      <c r="KLC1" s="376"/>
      <c r="KLD1" s="376"/>
      <c r="KLE1" s="376"/>
      <c r="KLF1" s="376"/>
      <c r="KLG1" s="376"/>
      <c r="KLH1" s="376"/>
      <c r="KLI1" s="376"/>
      <c r="KLJ1" s="376"/>
      <c r="KLK1" s="376"/>
      <c r="KLL1" s="376"/>
      <c r="KLM1" s="376"/>
      <c r="KLN1" s="376"/>
      <c r="KLO1" s="376"/>
      <c r="KLP1" s="376"/>
      <c r="KLQ1" s="376"/>
      <c r="KLR1" s="376"/>
      <c r="KLS1" s="376"/>
      <c r="KLT1" s="376"/>
      <c r="KLU1" s="376"/>
      <c r="KLV1" s="376"/>
      <c r="KLW1" s="376"/>
      <c r="KLX1" s="376"/>
      <c r="KLY1" s="376"/>
      <c r="KLZ1" s="376"/>
      <c r="KMA1" s="376"/>
      <c r="KMB1" s="376"/>
      <c r="KMC1" s="376"/>
      <c r="KMD1" s="376"/>
      <c r="KME1" s="376"/>
      <c r="KMF1" s="376"/>
      <c r="KMG1" s="376"/>
      <c r="KMH1" s="376"/>
      <c r="KMI1" s="376"/>
      <c r="KMJ1" s="376"/>
      <c r="KMK1" s="376"/>
      <c r="KML1" s="376"/>
      <c r="KMM1" s="376"/>
      <c r="KMN1" s="376"/>
      <c r="KMO1" s="376"/>
      <c r="KMP1" s="376"/>
      <c r="KMQ1" s="376"/>
      <c r="KMR1" s="376"/>
      <c r="KMS1" s="376"/>
      <c r="KMT1" s="376"/>
      <c r="KMU1" s="376"/>
      <c r="KMV1" s="376"/>
      <c r="KMW1" s="376"/>
      <c r="KMX1" s="376"/>
      <c r="KMY1" s="376"/>
      <c r="KMZ1" s="376"/>
      <c r="KNA1" s="376"/>
      <c r="KNB1" s="376"/>
      <c r="KNC1" s="376"/>
      <c r="KND1" s="376"/>
      <c r="KNE1" s="376"/>
      <c r="KNF1" s="376"/>
      <c r="KNG1" s="376"/>
      <c r="KNH1" s="376"/>
      <c r="KNI1" s="376"/>
      <c r="KNJ1" s="376"/>
      <c r="KNK1" s="376"/>
      <c r="KNL1" s="376"/>
      <c r="KNM1" s="376"/>
      <c r="KNN1" s="376"/>
      <c r="KNO1" s="376"/>
      <c r="KNP1" s="376"/>
      <c r="KNQ1" s="376"/>
      <c r="KNR1" s="376"/>
      <c r="KNS1" s="376"/>
      <c r="KNT1" s="376"/>
      <c r="KNU1" s="376"/>
      <c r="KNV1" s="376"/>
      <c r="KNW1" s="376"/>
      <c r="KNX1" s="376"/>
      <c r="KNY1" s="376"/>
      <c r="KNZ1" s="376"/>
      <c r="KOA1" s="376"/>
      <c r="KOB1" s="376"/>
      <c r="KOC1" s="376"/>
      <c r="KOD1" s="376"/>
      <c r="KOE1" s="376"/>
      <c r="KOF1" s="376"/>
      <c r="KOG1" s="376"/>
      <c r="KOH1" s="376"/>
      <c r="KOI1" s="376"/>
      <c r="KOJ1" s="376"/>
      <c r="KOK1" s="376"/>
      <c r="KOL1" s="376"/>
      <c r="KOM1" s="376"/>
      <c r="KON1" s="376"/>
      <c r="KOO1" s="376"/>
      <c r="KOP1" s="376"/>
      <c r="KOQ1" s="376"/>
      <c r="KOR1" s="376"/>
      <c r="KOS1" s="376"/>
      <c r="KOT1" s="376"/>
      <c r="KOU1" s="376"/>
      <c r="KOV1" s="376"/>
      <c r="KOW1" s="376"/>
      <c r="KOX1" s="376"/>
      <c r="KOY1" s="376"/>
      <c r="KOZ1" s="376"/>
      <c r="KPA1" s="376"/>
      <c r="KPB1" s="376"/>
      <c r="KPC1" s="376"/>
      <c r="KPD1" s="376"/>
      <c r="KPE1" s="376"/>
      <c r="KPF1" s="376"/>
      <c r="KPG1" s="376"/>
      <c r="KPH1" s="376"/>
      <c r="KPI1" s="376"/>
      <c r="KPJ1" s="376"/>
      <c r="KPK1" s="376"/>
      <c r="KPL1" s="376"/>
      <c r="KPM1" s="376"/>
      <c r="KPN1" s="376"/>
      <c r="KPO1" s="376"/>
      <c r="KPP1" s="376"/>
      <c r="KPQ1" s="376"/>
      <c r="KPR1" s="376"/>
      <c r="KPS1" s="376"/>
      <c r="KPT1" s="376"/>
      <c r="KPU1" s="376"/>
      <c r="KPV1" s="376"/>
      <c r="KPW1" s="376"/>
      <c r="KPX1" s="376"/>
      <c r="KPY1" s="376"/>
      <c r="KPZ1" s="376"/>
      <c r="KQA1" s="376"/>
      <c r="KQB1" s="376"/>
      <c r="KQC1" s="376"/>
      <c r="KQD1" s="376"/>
      <c r="KQE1" s="376"/>
      <c r="KQF1" s="376"/>
      <c r="KQG1" s="376"/>
      <c r="KQH1" s="376"/>
      <c r="KQI1" s="376"/>
      <c r="KQJ1" s="376"/>
      <c r="KQK1" s="376"/>
      <c r="KQL1" s="376"/>
      <c r="KQM1" s="376"/>
      <c r="KQN1" s="376"/>
      <c r="KQO1" s="376"/>
      <c r="KQP1" s="376"/>
      <c r="KQQ1" s="376"/>
      <c r="KQR1" s="376"/>
      <c r="KQS1" s="376"/>
      <c r="KQT1" s="376"/>
      <c r="KQU1" s="376"/>
      <c r="KQV1" s="376"/>
      <c r="KQW1" s="376"/>
      <c r="KQX1" s="376"/>
      <c r="KQY1" s="376"/>
      <c r="KQZ1" s="376"/>
      <c r="KRA1" s="376"/>
      <c r="KRB1" s="376"/>
      <c r="KRC1" s="376"/>
      <c r="KRD1" s="376"/>
      <c r="KRE1" s="376"/>
      <c r="KRF1" s="376"/>
      <c r="KRG1" s="376"/>
      <c r="KRH1" s="376"/>
      <c r="KRI1" s="376"/>
      <c r="KRJ1" s="376"/>
      <c r="KRK1" s="376"/>
      <c r="KRL1" s="376"/>
      <c r="KRM1" s="376"/>
      <c r="KRN1" s="376"/>
      <c r="KRO1" s="376"/>
      <c r="KRP1" s="376"/>
      <c r="KRQ1" s="376"/>
      <c r="KRR1" s="376"/>
      <c r="KRS1" s="376"/>
      <c r="KRT1" s="376"/>
      <c r="KRU1" s="376"/>
      <c r="KRV1" s="376"/>
      <c r="KRW1" s="376"/>
      <c r="KRX1" s="376"/>
      <c r="KRY1" s="376"/>
      <c r="KRZ1" s="376"/>
      <c r="KSA1" s="376"/>
      <c r="KSB1" s="376"/>
      <c r="KSC1" s="376"/>
      <c r="KSD1" s="376"/>
      <c r="KSE1" s="376"/>
      <c r="KSF1" s="376"/>
      <c r="KSG1" s="376"/>
      <c r="KSH1" s="376"/>
      <c r="KSI1" s="376"/>
      <c r="KSJ1" s="376"/>
      <c r="KSK1" s="376"/>
      <c r="KSL1" s="376"/>
      <c r="KSM1" s="376"/>
      <c r="KSN1" s="376"/>
      <c r="KSO1" s="376"/>
      <c r="KSP1" s="376"/>
      <c r="KSQ1" s="376"/>
      <c r="KSR1" s="376"/>
      <c r="KSS1" s="376"/>
      <c r="KST1" s="376"/>
      <c r="KSU1" s="376"/>
      <c r="KSV1" s="376"/>
      <c r="KSW1" s="376"/>
      <c r="KSX1" s="376"/>
      <c r="KSY1" s="376"/>
      <c r="KSZ1" s="376"/>
      <c r="KTA1" s="376"/>
      <c r="KTB1" s="376"/>
      <c r="KTC1" s="376"/>
      <c r="KTD1" s="376"/>
      <c r="KTE1" s="376"/>
      <c r="KTF1" s="376"/>
      <c r="KTG1" s="376"/>
      <c r="KTH1" s="376"/>
      <c r="KTI1" s="376"/>
      <c r="KTJ1" s="376"/>
      <c r="KTK1" s="376"/>
      <c r="KTL1" s="376"/>
      <c r="KTM1" s="376"/>
      <c r="KTN1" s="376"/>
      <c r="KTO1" s="376"/>
      <c r="KTP1" s="376"/>
      <c r="KTQ1" s="376"/>
      <c r="KTR1" s="376"/>
      <c r="KTS1" s="376"/>
      <c r="KTT1" s="376"/>
      <c r="KTU1" s="376"/>
      <c r="KTV1" s="376"/>
      <c r="KTW1" s="376"/>
      <c r="KTX1" s="376"/>
      <c r="KTY1" s="376"/>
      <c r="KTZ1" s="376"/>
      <c r="KUA1" s="376"/>
      <c r="KUB1" s="376"/>
      <c r="KUC1" s="376"/>
      <c r="KUD1" s="376"/>
      <c r="KUE1" s="376"/>
      <c r="KUF1" s="376"/>
      <c r="KUG1" s="376"/>
      <c r="KUH1" s="376"/>
      <c r="KUI1" s="376"/>
      <c r="KUJ1" s="376"/>
      <c r="KUK1" s="376"/>
      <c r="KUL1" s="376"/>
      <c r="KUM1" s="376"/>
      <c r="KUN1" s="376"/>
      <c r="KUO1" s="376"/>
      <c r="KUP1" s="376"/>
      <c r="KUQ1" s="376"/>
      <c r="KUR1" s="376"/>
      <c r="KUS1" s="376"/>
      <c r="KUT1" s="376"/>
      <c r="KUU1" s="376"/>
      <c r="KUV1" s="376"/>
      <c r="KUW1" s="376"/>
      <c r="KUX1" s="376"/>
      <c r="KUY1" s="376"/>
      <c r="KUZ1" s="376"/>
      <c r="KVA1" s="376"/>
      <c r="KVB1" s="376"/>
      <c r="KVC1" s="376"/>
      <c r="KVD1" s="376"/>
      <c r="KVE1" s="376"/>
      <c r="KVF1" s="376"/>
      <c r="KVG1" s="376"/>
      <c r="KVH1" s="376"/>
      <c r="KVI1" s="376"/>
      <c r="KVJ1" s="376"/>
      <c r="KVK1" s="376"/>
      <c r="KVL1" s="376"/>
      <c r="KVM1" s="376"/>
      <c r="KVN1" s="376"/>
      <c r="KVO1" s="376"/>
      <c r="KVP1" s="376"/>
      <c r="KVQ1" s="376"/>
      <c r="KVR1" s="376"/>
      <c r="KVS1" s="376"/>
      <c r="KVT1" s="376"/>
      <c r="KVU1" s="376"/>
      <c r="KVV1" s="376"/>
      <c r="KVW1" s="376"/>
      <c r="KVX1" s="376"/>
      <c r="KVY1" s="376"/>
      <c r="KVZ1" s="376"/>
      <c r="KWA1" s="376"/>
      <c r="KWB1" s="376"/>
      <c r="KWC1" s="376"/>
      <c r="KWD1" s="376"/>
      <c r="KWE1" s="376"/>
      <c r="KWF1" s="376"/>
      <c r="KWG1" s="376"/>
      <c r="KWH1" s="376"/>
      <c r="KWI1" s="376"/>
      <c r="KWJ1" s="376"/>
      <c r="KWK1" s="376"/>
      <c r="KWL1" s="376"/>
      <c r="KWM1" s="376"/>
      <c r="KWN1" s="376"/>
      <c r="KWO1" s="376"/>
      <c r="KWP1" s="376"/>
      <c r="KWQ1" s="376"/>
      <c r="KWR1" s="376"/>
      <c r="KWS1" s="376"/>
      <c r="KWT1" s="376"/>
      <c r="KWU1" s="376"/>
      <c r="KWV1" s="376"/>
      <c r="KWW1" s="376"/>
      <c r="KWX1" s="376"/>
      <c r="KWY1" s="376"/>
      <c r="KWZ1" s="376"/>
      <c r="KXA1" s="376"/>
      <c r="KXB1" s="376"/>
      <c r="KXC1" s="376"/>
      <c r="KXD1" s="376"/>
      <c r="KXE1" s="376"/>
      <c r="KXF1" s="376"/>
      <c r="KXG1" s="376"/>
      <c r="KXH1" s="376"/>
      <c r="KXI1" s="376"/>
      <c r="KXJ1" s="376"/>
      <c r="KXK1" s="376"/>
      <c r="KXL1" s="376"/>
      <c r="KXM1" s="376"/>
      <c r="KXN1" s="376"/>
      <c r="KXO1" s="376"/>
      <c r="KXP1" s="376"/>
      <c r="KXQ1" s="376"/>
      <c r="KXR1" s="376"/>
      <c r="KXS1" s="376"/>
      <c r="KXT1" s="376"/>
      <c r="KXU1" s="376"/>
      <c r="KXV1" s="376"/>
      <c r="KXW1" s="376"/>
      <c r="KXX1" s="376"/>
      <c r="KXY1" s="376"/>
      <c r="KXZ1" s="376"/>
      <c r="KYA1" s="376"/>
      <c r="KYB1" s="376"/>
      <c r="KYC1" s="376"/>
      <c r="KYD1" s="376"/>
      <c r="KYE1" s="376"/>
      <c r="KYF1" s="376"/>
      <c r="KYG1" s="376"/>
      <c r="KYH1" s="376"/>
      <c r="KYI1" s="376"/>
      <c r="KYJ1" s="376"/>
      <c r="KYK1" s="376"/>
      <c r="KYL1" s="376"/>
      <c r="KYM1" s="376"/>
      <c r="KYN1" s="376"/>
      <c r="KYO1" s="376"/>
      <c r="KYP1" s="376"/>
      <c r="KYQ1" s="376"/>
      <c r="KYR1" s="376"/>
      <c r="KYS1" s="376"/>
      <c r="KYT1" s="376"/>
      <c r="KYU1" s="376"/>
      <c r="KYV1" s="376"/>
      <c r="KYW1" s="376"/>
      <c r="KYX1" s="376"/>
      <c r="KYY1" s="376"/>
      <c r="KYZ1" s="376"/>
      <c r="KZA1" s="376"/>
      <c r="KZB1" s="376"/>
      <c r="KZC1" s="376"/>
      <c r="KZD1" s="376"/>
      <c r="KZE1" s="376"/>
      <c r="KZF1" s="376"/>
      <c r="KZG1" s="376"/>
      <c r="KZH1" s="376"/>
      <c r="KZI1" s="376"/>
      <c r="KZJ1" s="376"/>
      <c r="KZK1" s="376"/>
      <c r="KZL1" s="376"/>
      <c r="KZM1" s="376"/>
      <c r="KZN1" s="376"/>
      <c r="KZO1" s="376"/>
      <c r="KZP1" s="376"/>
      <c r="KZQ1" s="376"/>
      <c r="KZR1" s="376"/>
      <c r="KZS1" s="376"/>
      <c r="KZT1" s="376"/>
      <c r="KZU1" s="376"/>
      <c r="KZV1" s="376"/>
      <c r="KZW1" s="376"/>
      <c r="KZX1" s="376"/>
      <c r="KZY1" s="376"/>
      <c r="KZZ1" s="376"/>
      <c r="LAA1" s="376"/>
      <c r="LAB1" s="376"/>
      <c r="LAC1" s="376"/>
      <c r="LAD1" s="376"/>
      <c r="LAE1" s="376"/>
      <c r="LAF1" s="376"/>
      <c r="LAG1" s="376"/>
      <c r="LAH1" s="376"/>
      <c r="LAI1" s="376"/>
      <c r="LAJ1" s="376"/>
      <c r="LAK1" s="376"/>
      <c r="LAL1" s="376"/>
      <c r="LAM1" s="376"/>
      <c r="LAN1" s="376"/>
      <c r="LAO1" s="376"/>
      <c r="LAP1" s="376"/>
      <c r="LAQ1" s="376"/>
      <c r="LAR1" s="376"/>
      <c r="LAS1" s="376"/>
      <c r="LAT1" s="376"/>
      <c r="LAU1" s="376"/>
      <c r="LAV1" s="376"/>
      <c r="LAW1" s="376"/>
      <c r="LAX1" s="376"/>
      <c r="LAY1" s="376"/>
      <c r="LAZ1" s="376"/>
      <c r="LBA1" s="376"/>
      <c r="LBB1" s="376"/>
      <c r="LBC1" s="376"/>
      <c r="LBD1" s="376"/>
      <c r="LBE1" s="376"/>
      <c r="LBF1" s="376"/>
      <c r="LBG1" s="376"/>
      <c r="LBH1" s="376"/>
      <c r="LBI1" s="376"/>
      <c r="LBJ1" s="376"/>
      <c r="LBK1" s="376"/>
      <c r="LBL1" s="376"/>
      <c r="LBM1" s="376"/>
      <c r="LBN1" s="376"/>
      <c r="LBO1" s="376"/>
      <c r="LBP1" s="376"/>
      <c r="LBQ1" s="376"/>
      <c r="LBR1" s="376"/>
      <c r="LBS1" s="376"/>
      <c r="LBT1" s="376"/>
      <c r="LBU1" s="376"/>
      <c r="LBV1" s="376"/>
      <c r="LBW1" s="376"/>
      <c r="LBX1" s="376"/>
      <c r="LBY1" s="376"/>
      <c r="LBZ1" s="376"/>
      <c r="LCA1" s="376"/>
      <c r="LCB1" s="376"/>
      <c r="LCC1" s="376"/>
      <c r="LCD1" s="376"/>
      <c r="LCE1" s="376"/>
      <c r="LCF1" s="376"/>
      <c r="LCG1" s="376"/>
      <c r="LCH1" s="376"/>
      <c r="LCI1" s="376"/>
      <c r="LCJ1" s="376"/>
      <c r="LCK1" s="376"/>
      <c r="LCL1" s="376"/>
      <c r="LCM1" s="376"/>
      <c r="LCN1" s="376"/>
      <c r="LCO1" s="376"/>
      <c r="LCP1" s="376"/>
      <c r="LCQ1" s="376"/>
      <c r="LCR1" s="376"/>
      <c r="LCS1" s="376"/>
      <c r="LCT1" s="376"/>
      <c r="LCU1" s="376"/>
      <c r="LCV1" s="376"/>
      <c r="LCW1" s="376"/>
      <c r="LCX1" s="376"/>
      <c r="LCY1" s="376"/>
      <c r="LCZ1" s="376"/>
      <c r="LDA1" s="376"/>
      <c r="LDB1" s="376"/>
      <c r="LDC1" s="376"/>
      <c r="LDD1" s="376"/>
      <c r="LDE1" s="376"/>
      <c r="LDF1" s="376"/>
      <c r="LDG1" s="376"/>
      <c r="LDH1" s="376"/>
      <c r="LDI1" s="376"/>
      <c r="LDJ1" s="376"/>
      <c r="LDK1" s="376"/>
      <c r="LDL1" s="376"/>
      <c r="LDM1" s="376"/>
      <c r="LDN1" s="376"/>
      <c r="LDO1" s="376"/>
      <c r="LDP1" s="376"/>
      <c r="LDQ1" s="376"/>
      <c r="LDR1" s="376"/>
      <c r="LDS1" s="376"/>
      <c r="LDT1" s="376"/>
      <c r="LDU1" s="376"/>
      <c r="LDV1" s="376"/>
      <c r="LDW1" s="376"/>
      <c r="LDX1" s="376"/>
      <c r="LDY1" s="376"/>
      <c r="LDZ1" s="376"/>
      <c r="LEA1" s="376"/>
      <c r="LEB1" s="376"/>
      <c r="LEC1" s="376"/>
      <c r="LED1" s="376"/>
      <c r="LEE1" s="376"/>
      <c r="LEF1" s="376"/>
      <c r="LEG1" s="376"/>
      <c r="LEH1" s="376"/>
      <c r="LEI1" s="376"/>
      <c r="LEJ1" s="376"/>
      <c r="LEK1" s="376"/>
      <c r="LEL1" s="376"/>
      <c r="LEM1" s="376"/>
      <c r="LEN1" s="376"/>
      <c r="LEO1" s="376"/>
      <c r="LEP1" s="376"/>
      <c r="LEQ1" s="376"/>
      <c r="LER1" s="376"/>
      <c r="LES1" s="376"/>
      <c r="LET1" s="376"/>
      <c r="LEU1" s="376"/>
      <c r="LEV1" s="376"/>
      <c r="LEW1" s="376"/>
      <c r="LEX1" s="376"/>
      <c r="LEY1" s="376"/>
      <c r="LEZ1" s="376"/>
      <c r="LFA1" s="376"/>
      <c r="LFB1" s="376"/>
      <c r="LFC1" s="376"/>
      <c r="LFD1" s="376"/>
      <c r="LFE1" s="376"/>
      <c r="LFF1" s="376"/>
      <c r="LFG1" s="376"/>
      <c r="LFH1" s="376"/>
      <c r="LFI1" s="376"/>
      <c r="LFJ1" s="376"/>
      <c r="LFK1" s="376"/>
      <c r="LFL1" s="376"/>
      <c r="LFM1" s="376"/>
      <c r="LFN1" s="376"/>
      <c r="LFO1" s="376"/>
      <c r="LFP1" s="376"/>
      <c r="LFQ1" s="376"/>
      <c r="LFR1" s="376"/>
      <c r="LFS1" s="376"/>
      <c r="LFT1" s="376"/>
      <c r="LFU1" s="376"/>
      <c r="LFV1" s="376"/>
      <c r="LFW1" s="376"/>
      <c r="LFX1" s="376"/>
      <c r="LFY1" s="376"/>
      <c r="LFZ1" s="376"/>
      <c r="LGA1" s="376"/>
      <c r="LGB1" s="376"/>
      <c r="LGC1" s="376"/>
      <c r="LGD1" s="376"/>
      <c r="LGE1" s="376"/>
      <c r="LGF1" s="376"/>
      <c r="LGG1" s="376"/>
      <c r="LGH1" s="376"/>
      <c r="LGI1" s="376"/>
      <c r="LGJ1" s="376"/>
      <c r="LGK1" s="376"/>
      <c r="LGL1" s="376"/>
      <c r="LGM1" s="376"/>
      <c r="LGN1" s="376"/>
      <c r="LGO1" s="376"/>
      <c r="LGP1" s="376"/>
      <c r="LGQ1" s="376"/>
      <c r="LGR1" s="376"/>
      <c r="LGS1" s="376"/>
      <c r="LGT1" s="376"/>
      <c r="LGU1" s="376"/>
      <c r="LGV1" s="376"/>
      <c r="LGW1" s="376"/>
      <c r="LGX1" s="376"/>
      <c r="LGY1" s="376"/>
      <c r="LGZ1" s="376"/>
      <c r="LHA1" s="376"/>
      <c r="LHB1" s="376"/>
      <c r="LHC1" s="376"/>
      <c r="LHD1" s="376"/>
      <c r="LHE1" s="376"/>
      <c r="LHF1" s="376"/>
      <c r="LHG1" s="376"/>
      <c r="LHH1" s="376"/>
      <c r="LHI1" s="376"/>
      <c r="LHJ1" s="376"/>
      <c r="LHK1" s="376"/>
      <c r="LHL1" s="376"/>
      <c r="LHM1" s="376"/>
      <c r="LHN1" s="376"/>
      <c r="LHO1" s="376"/>
      <c r="LHP1" s="376"/>
      <c r="LHQ1" s="376"/>
      <c r="LHR1" s="376"/>
      <c r="LHS1" s="376"/>
      <c r="LHT1" s="376"/>
      <c r="LHU1" s="376"/>
      <c r="LHV1" s="376"/>
      <c r="LHW1" s="376"/>
      <c r="LHX1" s="376"/>
      <c r="LHY1" s="376"/>
      <c r="LHZ1" s="376"/>
      <c r="LIA1" s="376"/>
      <c r="LIB1" s="376"/>
      <c r="LIC1" s="376"/>
      <c r="LID1" s="376"/>
      <c r="LIE1" s="376"/>
      <c r="LIF1" s="376"/>
      <c r="LIG1" s="376"/>
      <c r="LIH1" s="376"/>
      <c r="LII1" s="376"/>
      <c r="LIJ1" s="376"/>
      <c r="LIK1" s="376"/>
      <c r="LIL1" s="376"/>
      <c r="LIM1" s="376"/>
      <c r="LIN1" s="376"/>
      <c r="LIO1" s="376"/>
      <c r="LIP1" s="376"/>
      <c r="LIQ1" s="376"/>
      <c r="LIR1" s="376"/>
      <c r="LIS1" s="376"/>
      <c r="LIT1" s="376"/>
      <c r="LIU1" s="376"/>
      <c r="LIV1" s="376"/>
      <c r="LIW1" s="376"/>
      <c r="LIX1" s="376"/>
      <c r="LIY1" s="376"/>
      <c r="LIZ1" s="376"/>
      <c r="LJA1" s="376"/>
      <c r="LJB1" s="376"/>
      <c r="LJC1" s="376"/>
      <c r="LJD1" s="376"/>
      <c r="LJE1" s="376"/>
      <c r="LJF1" s="376"/>
      <c r="LJG1" s="376"/>
      <c r="LJH1" s="376"/>
      <c r="LJI1" s="376"/>
      <c r="LJJ1" s="376"/>
      <c r="LJK1" s="376"/>
      <c r="LJL1" s="376"/>
      <c r="LJM1" s="376"/>
      <c r="LJN1" s="376"/>
      <c r="LJO1" s="376"/>
      <c r="LJP1" s="376"/>
      <c r="LJQ1" s="376"/>
      <c r="LJR1" s="376"/>
      <c r="LJS1" s="376"/>
      <c r="LJT1" s="376"/>
      <c r="LJU1" s="376"/>
      <c r="LJV1" s="376"/>
      <c r="LJW1" s="376"/>
      <c r="LJX1" s="376"/>
      <c r="LJY1" s="376"/>
      <c r="LJZ1" s="376"/>
      <c r="LKA1" s="376"/>
      <c r="LKB1" s="376"/>
      <c r="LKC1" s="376"/>
      <c r="LKD1" s="376"/>
      <c r="LKE1" s="376"/>
      <c r="LKF1" s="376"/>
      <c r="LKG1" s="376"/>
      <c r="LKH1" s="376"/>
      <c r="LKI1" s="376"/>
      <c r="LKJ1" s="376"/>
      <c r="LKK1" s="376"/>
      <c r="LKL1" s="376"/>
      <c r="LKM1" s="376"/>
      <c r="LKN1" s="376"/>
      <c r="LKO1" s="376"/>
      <c r="LKP1" s="376"/>
      <c r="LKQ1" s="376"/>
      <c r="LKR1" s="376"/>
      <c r="LKS1" s="376"/>
      <c r="LKT1" s="376"/>
      <c r="LKU1" s="376"/>
      <c r="LKV1" s="376"/>
      <c r="LKW1" s="376"/>
      <c r="LKX1" s="376"/>
      <c r="LKY1" s="376"/>
      <c r="LKZ1" s="376"/>
      <c r="LLA1" s="376"/>
      <c r="LLB1" s="376"/>
      <c r="LLC1" s="376"/>
      <c r="LLD1" s="376"/>
      <c r="LLE1" s="376"/>
      <c r="LLF1" s="376"/>
      <c r="LLG1" s="376"/>
      <c r="LLH1" s="376"/>
      <c r="LLI1" s="376"/>
      <c r="LLJ1" s="376"/>
      <c r="LLK1" s="376"/>
      <c r="LLL1" s="376"/>
      <c r="LLM1" s="376"/>
      <c r="LLN1" s="376"/>
      <c r="LLO1" s="376"/>
      <c r="LLP1" s="376"/>
      <c r="LLQ1" s="376"/>
      <c r="LLR1" s="376"/>
      <c r="LLS1" s="376"/>
      <c r="LLT1" s="376"/>
      <c r="LLU1" s="376"/>
      <c r="LLV1" s="376"/>
      <c r="LLW1" s="376"/>
      <c r="LLX1" s="376"/>
      <c r="LLY1" s="376"/>
      <c r="LLZ1" s="376"/>
      <c r="LMA1" s="376"/>
      <c r="LMB1" s="376"/>
      <c r="LMC1" s="376"/>
      <c r="LMD1" s="376"/>
      <c r="LME1" s="376"/>
      <c r="LMF1" s="376"/>
      <c r="LMG1" s="376"/>
      <c r="LMH1" s="376"/>
      <c r="LMI1" s="376"/>
      <c r="LMJ1" s="376"/>
      <c r="LMK1" s="376"/>
      <c r="LML1" s="376"/>
      <c r="LMM1" s="376"/>
      <c r="LMN1" s="376"/>
      <c r="LMO1" s="376"/>
      <c r="LMP1" s="376"/>
      <c r="LMQ1" s="376"/>
      <c r="LMR1" s="376"/>
      <c r="LMS1" s="376"/>
      <c r="LMT1" s="376"/>
      <c r="LMU1" s="376"/>
      <c r="LMV1" s="376"/>
      <c r="LMW1" s="376"/>
      <c r="LMX1" s="376"/>
      <c r="LMY1" s="376"/>
      <c r="LMZ1" s="376"/>
      <c r="LNA1" s="376"/>
      <c r="LNB1" s="376"/>
      <c r="LNC1" s="376"/>
      <c r="LND1" s="376"/>
      <c r="LNE1" s="376"/>
      <c r="LNF1" s="376"/>
      <c r="LNG1" s="376"/>
      <c r="LNH1" s="376"/>
      <c r="LNI1" s="376"/>
      <c r="LNJ1" s="376"/>
      <c r="LNK1" s="376"/>
      <c r="LNL1" s="376"/>
      <c r="LNM1" s="376"/>
      <c r="LNN1" s="376"/>
      <c r="LNO1" s="376"/>
      <c r="LNP1" s="376"/>
      <c r="LNQ1" s="376"/>
      <c r="LNR1" s="376"/>
      <c r="LNS1" s="376"/>
      <c r="LNT1" s="376"/>
      <c r="LNU1" s="376"/>
      <c r="LNV1" s="376"/>
      <c r="LNW1" s="376"/>
      <c r="LNX1" s="376"/>
      <c r="LNY1" s="376"/>
      <c r="LNZ1" s="376"/>
      <c r="LOA1" s="376"/>
      <c r="LOB1" s="376"/>
      <c r="LOC1" s="376"/>
      <c r="LOD1" s="376"/>
      <c r="LOE1" s="376"/>
      <c r="LOF1" s="376"/>
      <c r="LOG1" s="376"/>
      <c r="LOH1" s="376"/>
      <c r="LOI1" s="376"/>
      <c r="LOJ1" s="376"/>
      <c r="LOK1" s="376"/>
      <c r="LOL1" s="376"/>
      <c r="LOM1" s="376"/>
      <c r="LON1" s="376"/>
      <c r="LOO1" s="376"/>
      <c r="LOP1" s="376"/>
      <c r="LOQ1" s="376"/>
      <c r="LOR1" s="376"/>
      <c r="LOS1" s="376"/>
      <c r="LOT1" s="376"/>
      <c r="LOU1" s="376"/>
      <c r="LOV1" s="376"/>
      <c r="LOW1" s="376"/>
      <c r="LOX1" s="376"/>
      <c r="LOY1" s="376"/>
      <c r="LOZ1" s="376"/>
      <c r="LPA1" s="376"/>
      <c r="LPB1" s="376"/>
      <c r="LPC1" s="376"/>
      <c r="LPD1" s="376"/>
      <c r="LPE1" s="376"/>
      <c r="LPF1" s="376"/>
      <c r="LPG1" s="376"/>
      <c r="LPH1" s="376"/>
      <c r="LPI1" s="376"/>
      <c r="LPJ1" s="376"/>
      <c r="LPK1" s="376"/>
      <c r="LPL1" s="376"/>
      <c r="LPM1" s="376"/>
      <c r="LPN1" s="376"/>
      <c r="LPO1" s="376"/>
      <c r="LPP1" s="376"/>
      <c r="LPQ1" s="376"/>
      <c r="LPR1" s="376"/>
      <c r="LPS1" s="376"/>
      <c r="LPT1" s="376"/>
      <c r="LPU1" s="376"/>
      <c r="LPV1" s="376"/>
      <c r="LPW1" s="376"/>
      <c r="LPX1" s="376"/>
      <c r="LPY1" s="376"/>
      <c r="LPZ1" s="376"/>
      <c r="LQA1" s="376"/>
      <c r="LQB1" s="376"/>
      <c r="LQC1" s="376"/>
      <c r="LQD1" s="376"/>
      <c r="LQE1" s="376"/>
      <c r="LQF1" s="376"/>
      <c r="LQG1" s="376"/>
      <c r="LQH1" s="376"/>
      <c r="LQI1" s="376"/>
      <c r="LQJ1" s="376"/>
      <c r="LQK1" s="376"/>
      <c r="LQL1" s="376"/>
      <c r="LQM1" s="376"/>
      <c r="LQN1" s="376"/>
      <c r="LQO1" s="376"/>
      <c r="LQP1" s="376"/>
      <c r="LQQ1" s="376"/>
      <c r="LQR1" s="376"/>
      <c r="LQS1" s="376"/>
      <c r="LQT1" s="376"/>
      <c r="LQU1" s="376"/>
      <c r="LQV1" s="376"/>
      <c r="LQW1" s="376"/>
      <c r="LQX1" s="376"/>
      <c r="LQY1" s="376"/>
      <c r="LQZ1" s="376"/>
      <c r="LRA1" s="376"/>
      <c r="LRB1" s="376"/>
      <c r="LRC1" s="376"/>
      <c r="LRD1" s="376"/>
      <c r="LRE1" s="376"/>
      <c r="LRF1" s="376"/>
      <c r="LRG1" s="376"/>
      <c r="LRH1" s="376"/>
      <c r="LRI1" s="376"/>
      <c r="LRJ1" s="376"/>
      <c r="LRK1" s="376"/>
      <c r="LRL1" s="376"/>
      <c r="LRM1" s="376"/>
      <c r="LRN1" s="376"/>
      <c r="LRO1" s="376"/>
      <c r="LRP1" s="376"/>
      <c r="LRQ1" s="376"/>
      <c r="LRR1" s="376"/>
      <c r="LRS1" s="376"/>
      <c r="LRT1" s="376"/>
      <c r="LRU1" s="376"/>
      <c r="LRV1" s="376"/>
      <c r="LRW1" s="376"/>
      <c r="LRX1" s="376"/>
      <c r="LRY1" s="376"/>
      <c r="LRZ1" s="376"/>
      <c r="LSA1" s="376"/>
      <c r="LSB1" s="376"/>
      <c r="LSC1" s="376"/>
      <c r="LSD1" s="376"/>
      <c r="LSE1" s="376"/>
      <c r="LSF1" s="376"/>
      <c r="LSG1" s="376"/>
      <c r="LSH1" s="376"/>
      <c r="LSI1" s="376"/>
      <c r="LSJ1" s="376"/>
      <c r="LSK1" s="376"/>
      <c r="LSL1" s="376"/>
      <c r="LSM1" s="376"/>
      <c r="LSN1" s="376"/>
      <c r="LSO1" s="376"/>
      <c r="LSP1" s="376"/>
      <c r="LSQ1" s="376"/>
      <c r="LSR1" s="376"/>
      <c r="LSS1" s="376"/>
      <c r="LST1" s="376"/>
      <c r="LSU1" s="376"/>
      <c r="LSV1" s="376"/>
      <c r="LSW1" s="376"/>
      <c r="LSX1" s="376"/>
      <c r="LSY1" s="376"/>
      <c r="LSZ1" s="376"/>
      <c r="LTA1" s="376"/>
      <c r="LTB1" s="376"/>
      <c r="LTC1" s="376"/>
      <c r="LTD1" s="376"/>
      <c r="LTE1" s="376"/>
      <c r="LTF1" s="376"/>
      <c r="LTG1" s="376"/>
      <c r="LTH1" s="376"/>
      <c r="LTI1" s="376"/>
      <c r="LTJ1" s="376"/>
      <c r="LTK1" s="376"/>
      <c r="LTL1" s="376"/>
      <c r="LTM1" s="376"/>
      <c r="LTN1" s="376"/>
      <c r="LTO1" s="376"/>
      <c r="LTP1" s="376"/>
      <c r="LTQ1" s="376"/>
      <c r="LTR1" s="376"/>
      <c r="LTS1" s="376"/>
      <c r="LTT1" s="376"/>
      <c r="LTU1" s="376"/>
      <c r="LTV1" s="376"/>
      <c r="LTW1" s="376"/>
      <c r="LTX1" s="376"/>
      <c r="LTY1" s="376"/>
      <c r="LTZ1" s="376"/>
      <c r="LUA1" s="376"/>
      <c r="LUB1" s="376"/>
      <c r="LUC1" s="376"/>
      <c r="LUD1" s="376"/>
      <c r="LUE1" s="376"/>
      <c r="LUF1" s="376"/>
      <c r="LUG1" s="376"/>
      <c r="LUH1" s="376"/>
      <c r="LUI1" s="376"/>
      <c r="LUJ1" s="376"/>
      <c r="LUK1" s="376"/>
      <c r="LUL1" s="376"/>
      <c r="LUM1" s="376"/>
      <c r="LUN1" s="376"/>
      <c r="LUO1" s="376"/>
      <c r="LUP1" s="376"/>
      <c r="LUQ1" s="376"/>
      <c r="LUR1" s="376"/>
      <c r="LUS1" s="376"/>
      <c r="LUT1" s="376"/>
      <c r="LUU1" s="376"/>
      <c r="LUV1" s="376"/>
      <c r="LUW1" s="376"/>
      <c r="LUX1" s="376"/>
      <c r="LUY1" s="376"/>
      <c r="LUZ1" s="376"/>
      <c r="LVA1" s="376"/>
      <c r="LVB1" s="376"/>
      <c r="LVC1" s="376"/>
      <c r="LVD1" s="376"/>
      <c r="LVE1" s="376"/>
      <c r="LVF1" s="376"/>
      <c r="LVG1" s="376"/>
      <c r="LVH1" s="376"/>
      <c r="LVI1" s="376"/>
      <c r="LVJ1" s="376"/>
      <c r="LVK1" s="376"/>
      <c r="LVL1" s="376"/>
      <c r="LVM1" s="376"/>
      <c r="LVN1" s="376"/>
      <c r="LVO1" s="376"/>
      <c r="LVP1" s="376"/>
      <c r="LVQ1" s="376"/>
      <c r="LVR1" s="376"/>
      <c r="LVS1" s="376"/>
      <c r="LVT1" s="376"/>
      <c r="LVU1" s="376"/>
      <c r="LVV1" s="376"/>
      <c r="LVW1" s="376"/>
      <c r="LVX1" s="376"/>
      <c r="LVY1" s="376"/>
      <c r="LVZ1" s="376"/>
      <c r="LWA1" s="376"/>
      <c r="LWB1" s="376"/>
      <c r="LWC1" s="376"/>
      <c r="LWD1" s="376"/>
      <c r="LWE1" s="376"/>
      <c r="LWF1" s="376"/>
      <c r="LWG1" s="376"/>
      <c r="LWH1" s="376"/>
      <c r="LWI1" s="376"/>
      <c r="LWJ1" s="376"/>
      <c r="LWK1" s="376"/>
      <c r="LWL1" s="376"/>
      <c r="LWM1" s="376"/>
      <c r="LWN1" s="376"/>
      <c r="LWO1" s="376"/>
      <c r="LWP1" s="376"/>
      <c r="LWQ1" s="376"/>
      <c r="LWR1" s="376"/>
      <c r="LWS1" s="376"/>
      <c r="LWT1" s="376"/>
      <c r="LWU1" s="376"/>
      <c r="LWV1" s="376"/>
      <c r="LWW1" s="376"/>
      <c r="LWX1" s="376"/>
      <c r="LWY1" s="376"/>
      <c r="LWZ1" s="376"/>
      <c r="LXA1" s="376"/>
      <c r="LXB1" s="376"/>
      <c r="LXC1" s="376"/>
      <c r="LXD1" s="376"/>
      <c r="LXE1" s="376"/>
      <c r="LXF1" s="376"/>
      <c r="LXG1" s="376"/>
      <c r="LXH1" s="376"/>
      <c r="LXI1" s="376"/>
      <c r="LXJ1" s="376"/>
      <c r="LXK1" s="376"/>
      <c r="LXL1" s="376"/>
      <c r="LXM1" s="376"/>
      <c r="LXN1" s="376"/>
      <c r="LXO1" s="376"/>
      <c r="LXP1" s="376"/>
      <c r="LXQ1" s="376"/>
      <c r="LXR1" s="376"/>
      <c r="LXS1" s="376"/>
      <c r="LXT1" s="376"/>
      <c r="LXU1" s="376"/>
      <c r="LXV1" s="376"/>
      <c r="LXW1" s="376"/>
      <c r="LXX1" s="376"/>
      <c r="LXY1" s="376"/>
      <c r="LXZ1" s="376"/>
      <c r="LYA1" s="376"/>
      <c r="LYB1" s="376"/>
      <c r="LYC1" s="376"/>
      <c r="LYD1" s="376"/>
      <c r="LYE1" s="376"/>
      <c r="LYF1" s="376"/>
      <c r="LYG1" s="376"/>
      <c r="LYH1" s="376"/>
      <c r="LYI1" s="376"/>
      <c r="LYJ1" s="376"/>
      <c r="LYK1" s="376"/>
      <c r="LYL1" s="376"/>
      <c r="LYM1" s="376"/>
      <c r="LYN1" s="376"/>
      <c r="LYO1" s="376"/>
      <c r="LYP1" s="376"/>
      <c r="LYQ1" s="376"/>
      <c r="LYR1" s="376"/>
      <c r="LYS1" s="376"/>
      <c r="LYT1" s="376"/>
      <c r="LYU1" s="376"/>
      <c r="LYV1" s="376"/>
      <c r="LYW1" s="376"/>
      <c r="LYX1" s="376"/>
      <c r="LYY1" s="376"/>
      <c r="LYZ1" s="376"/>
      <c r="LZA1" s="376"/>
      <c r="LZB1" s="376"/>
      <c r="LZC1" s="376"/>
      <c r="LZD1" s="376"/>
      <c r="LZE1" s="376"/>
      <c r="LZF1" s="376"/>
      <c r="LZG1" s="376"/>
      <c r="LZH1" s="376"/>
      <c r="LZI1" s="376"/>
      <c r="LZJ1" s="376"/>
      <c r="LZK1" s="376"/>
      <c r="LZL1" s="376"/>
      <c r="LZM1" s="376"/>
      <c r="LZN1" s="376"/>
      <c r="LZO1" s="376"/>
      <c r="LZP1" s="376"/>
      <c r="LZQ1" s="376"/>
      <c r="LZR1" s="376"/>
      <c r="LZS1" s="376"/>
      <c r="LZT1" s="376"/>
      <c r="LZU1" s="376"/>
      <c r="LZV1" s="376"/>
      <c r="LZW1" s="376"/>
      <c r="LZX1" s="376"/>
      <c r="LZY1" s="376"/>
      <c r="LZZ1" s="376"/>
      <c r="MAA1" s="376"/>
      <c r="MAB1" s="376"/>
      <c r="MAC1" s="376"/>
      <c r="MAD1" s="376"/>
      <c r="MAE1" s="376"/>
      <c r="MAF1" s="376"/>
      <c r="MAG1" s="376"/>
      <c r="MAH1" s="376"/>
      <c r="MAI1" s="376"/>
      <c r="MAJ1" s="376"/>
      <c r="MAK1" s="376"/>
      <c r="MAL1" s="376"/>
      <c r="MAM1" s="376"/>
      <c r="MAN1" s="376"/>
      <c r="MAO1" s="376"/>
      <c r="MAP1" s="376"/>
      <c r="MAQ1" s="376"/>
      <c r="MAR1" s="376"/>
      <c r="MAS1" s="376"/>
      <c r="MAT1" s="376"/>
      <c r="MAU1" s="376"/>
      <c r="MAV1" s="376"/>
      <c r="MAW1" s="376"/>
      <c r="MAX1" s="376"/>
      <c r="MAY1" s="376"/>
      <c r="MAZ1" s="376"/>
      <c r="MBA1" s="376"/>
      <c r="MBB1" s="376"/>
      <c r="MBC1" s="376"/>
      <c r="MBD1" s="376"/>
      <c r="MBE1" s="376"/>
      <c r="MBF1" s="376"/>
      <c r="MBG1" s="376"/>
      <c r="MBH1" s="376"/>
      <c r="MBI1" s="376"/>
      <c r="MBJ1" s="376"/>
      <c r="MBK1" s="376"/>
      <c r="MBL1" s="376"/>
      <c r="MBM1" s="376"/>
      <c r="MBN1" s="376"/>
      <c r="MBO1" s="376"/>
      <c r="MBP1" s="376"/>
      <c r="MBQ1" s="376"/>
      <c r="MBR1" s="376"/>
      <c r="MBS1" s="376"/>
      <c r="MBT1" s="376"/>
      <c r="MBU1" s="376"/>
      <c r="MBV1" s="376"/>
      <c r="MBW1" s="376"/>
      <c r="MBX1" s="376"/>
      <c r="MBY1" s="376"/>
      <c r="MBZ1" s="376"/>
      <c r="MCA1" s="376"/>
      <c r="MCB1" s="376"/>
      <c r="MCC1" s="376"/>
      <c r="MCD1" s="376"/>
      <c r="MCE1" s="376"/>
      <c r="MCF1" s="376"/>
      <c r="MCG1" s="376"/>
      <c r="MCH1" s="376"/>
      <c r="MCI1" s="376"/>
      <c r="MCJ1" s="376"/>
      <c r="MCK1" s="376"/>
      <c r="MCL1" s="376"/>
      <c r="MCM1" s="376"/>
      <c r="MCN1" s="376"/>
      <c r="MCO1" s="376"/>
      <c r="MCP1" s="376"/>
      <c r="MCQ1" s="376"/>
      <c r="MCR1" s="376"/>
      <c r="MCS1" s="376"/>
      <c r="MCT1" s="376"/>
      <c r="MCU1" s="376"/>
      <c r="MCV1" s="376"/>
      <c r="MCW1" s="376"/>
      <c r="MCX1" s="376"/>
      <c r="MCY1" s="376"/>
      <c r="MCZ1" s="376"/>
      <c r="MDA1" s="376"/>
      <c r="MDB1" s="376"/>
      <c r="MDC1" s="376"/>
      <c r="MDD1" s="376"/>
      <c r="MDE1" s="376"/>
      <c r="MDF1" s="376"/>
      <c r="MDG1" s="376"/>
      <c r="MDH1" s="376"/>
      <c r="MDI1" s="376"/>
      <c r="MDJ1" s="376"/>
      <c r="MDK1" s="376"/>
      <c r="MDL1" s="376"/>
      <c r="MDM1" s="376"/>
      <c r="MDN1" s="376"/>
      <c r="MDO1" s="376"/>
      <c r="MDP1" s="376"/>
      <c r="MDQ1" s="376"/>
      <c r="MDR1" s="376"/>
      <c r="MDS1" s="376"/>
      <c r="MDT1" s="376"/>
      <c r="MDU1" s="376"/>
      <c r="MDV1" s="376"/>
      <c r="MDW1" s="376"/>
      <c r="MDX1" s="376"/>
      <c r="MDY1" s="376"/>
      <c r="MDZ1" s="376"/>
      <c r="MEA1" s="376"/>
      <c r="MEB1" s="376"/>
      <c r="MEC1" s="376"/>
      <c r="MED1" s="376"/>
      <c r="MEE1" s="376"/>
      <c r="MEF1" s="376"/>
      <c r="MEG1" s="376"/>
      <c r="MEH1" s="376"/>
      <c r="MEI1" s="376"/>
      <c r="MEJ1" s="376"/>
      <c r="MEK1" s="376"/>
      <c r="MEL1" s="376"/>
      <c r="MEM1" s="376"/>
      <c r="MEN1" s="376"/>
      <c r="MEO1" s="376"/>
      <c r="MEP1" s="376"/>
      <c r="MEQ1" s="376"/>
      <c r="MER1" s="376"/>
      <c r="MES1" s="376"/>
      <c r="MET1" s="376"/>
      <c r="MEU1" s="376"/>
      <c r="MEV1" s="376"/>
      <c r="MEW1" s="376"/>
      <c r="MEX1" s="376"/>
      <c r="MEY1" s="376"/>
      <c r="MEZ1" s="376"/>
      <c r="MFA1" s="376"/>
      <c r="MFB1" s="376"/>
      <c r="MFC1" s="376"/>
      <c r="MFD1" s="376"/>
      <c r="MFE1" s="376"/>
      <c r="MFF1" s="376"/>
      <c r="MFG1" s="376"/>
      <c r="MFH1" s="376"/>
      <c r="MFI1" s="376"/>
      <c r="MFJ1" s="376"/>
      <c r="MFK1" s="376"/>
      <c r="MFL1" s="376"/>
      <c r="MFM1" s="376"/>
      <c r="MFN1" s="376"/>
      <c r="MFO1" s="376"/>
      <c r="MFP1" s="376"/>
      <c r="MFQ1" s="376"/>
      <c r="MFR1" s="376"/>
      <c r="MFS1" s="376"/>
      <c r="MFT1" s="376"/>
      <c r="MFU1" s="376"/>
      <c r="MFV1" s="376"/>
      <c r="MFW1" s="376"/>
      <c r="MFX1" s="376"/>
      <c r="MFY1" s="376"/>
      <c r="MFZ1" s="376"/>
      <c r="MGA1" s="376"/>
      <c r="MGB1" s="376"/>
      <c r="MGC1" s="376"/>
      <c r="MGD1" s="376"/>
      <c r="MGE1" s="376"/>
      <c r="MGF1" s="376"/>
      <c r="MGG1" s="376"/>
      <c r="MGH1" s="376"/>
      <c r="MGI1" s="376"/>
      <c r="MGJ1" s="376"/>
      <c r="MGK1" s="376"/>
      <c r="MGL1" s="376"/>
      <c r="MGM1" s="376"/>
      <c r="MGN1" s="376"/>
      <c r="MGO1" s="376"/>
      <c r="MGP1" s="376"/>
      <c r="MGQ1" s="376"/>
      <c r="MGR1" s="376"/>
      <c r="MGS1" s="376"/>
      <c r="MGT1" s="376"/>
      <c r="MGU1" s="376"/>
      <c r="MGV1" s="376"/>
      <c r="MGW1" s="376"/>
      <c r="MGX1" s="376"/>
      <c r="MGY1" s="376"/>
      <c r="MGZ1" s="376"/>
      <c r="MHA1" s="376"/>
      <c r="MHB1" s="376"/>
      <c r="MHC1" s="376"/>
      <c r="MHD1" s="376"/>
      <c r="MHE1" s="376"/>
      <c r="MHF1" s="376"/>
      <c r="MHG1" s="376"/>
      <c r="MHH1" s="376"/>
      <c r="MHI1" s="376"/>
      <c r="MHJ1" s="376"/>
      <c r="MHK1" s="376"/>
      <c r="MHL1" s="376"/>
      <c r="MHM1" s="376"/>
      <c r="MHN1" s="376"/>
      <c r="MHO1" s="376"/>
      <c r="MHP1" s="376"/>
      <c r="MHQ1" s="376"/>
      <c r="MHR1" s="376"/>
      <c r="MHS1" s="376"/>
      <c r="MHT1" s="376"/>
      <c r="MHU1" s="376"/>
      <c r="MHV1" s="376"/>
      <c r="MHW1" s="376"/>
      <c r="MHX1" s="376"/>
      <c r="MHY1" s="376"/>
      <c r="MHZ1" s="376"/>
      <c r="MIA1" s="376"/>
      <c r="MIB1" s="376"/>
      <c r="MIC1" s="376"/>
      <c r="MID1" s="376"/>
      <c r="MIE1" s="376"/>
      <c r="MIF1" s="376"/>
      <c r="MIG1" s="376"/>
      <c r="MIH1" s="376"/>
      <c r="MII1" s="376"/>
      <c r="MIJ1" s="376"/>
      <c r="MIK1" s="376"/>
      <c r="MIL1" s="376"/>
      <c r="MIM1" s="376"/>
      <c r="MIN1" s="376"/>
      <c r="MIO1" s="376"/>
      <c r="MIP1" s="376"/>
      <c r="MIQ1" s="376"/>
      <c r="MIR1" s="376"/>
      <c r="MIS1" s="376"/>
      <c r="MIT1" s="376"/>
      <c r="MIU1" s="376"/>
      <c r="MIV1" s="376"/>
      <c r="MIW1" s="376"/>
      <c r="MIX1" s="376"/>
      <c r="MIY1" s="376"/>
      <c r="MIZ1" s="376"/>
      <c r="MJA1" s="376"/>
      <c r="MJB1" s="376"/>
      <c r="MJC1" s="376"/>
      <c r="MJD1" s="376"/>
      <c r="MJE1" s="376"/>
      <c r="MJF1" s="376"/>
      <c r="MJG1" s="376"/>
      <c r="MJH1" s="376"/>
      <c r="MJI1" s="376"/>
      <c r="MJJ1" s="376"/>
      <c r="MJK1" s="376"/>
      <c r="MJL1" s="376"/>
      <c r="MJM1" s="376"/>
      <c r="MJN1" s="376"/>
      <c r="MJO1" s="376"/>
      <c r="MJP1" s="376"/>
      <c r="MJQ1" s="376"/>
      <c r="MJR1" s="376"/>
      <c r="MJS1" s="376"/>
      <c r="MJT1" s="376"/>
      <c r="MJU1" s="376"/>
      <c r="MJV1" s="376"/>
      <c r="MJW1" s="376"/>
      <c r="MJX1" s="376"/>
      <c r="MJY1" s="376"/>
      <c r="MJZ1" s="376"/>
      <c r="MKA1" s="376"/>
      <c r="MKB1" s="376"/>
      <c r="MKC1" s="376"/>
      <c r="MKD1" s="376"/>
      <c r="MKE1" s="376"/>
      <c r="MKF1" s="376"/>
      <c r="MKG1" s="376"/>
      <c r="MKH1" s="376"/>
      <c r="MKI1" s="376"/>
      <c r="MKJ1" s="376"/>
      <c r="MKK1" s="376"/>
      <c r="MKL1" s="376"/>
      <c r="MKM1" s="376"/>
      <c r="MKN1" s="376"/>
      <c r="MKO1" s="376"/>
      <c r="MKP1" s="376"/>
      <c r="MKQ1" s="376"/>
      <c r="MKR1" s="376"/>
      <c r="MKS1" s="376"/>
      <c r="MKT1" s="376"/>
      <c r="MKU1" s="376"/>
      <c r="MKV1" s="376"/>
      <c r="MKW1" s="376"/>
      <c r="MKX1" s="376"/>
      <c r="MKY1" s="376"/>
      <c r="MKZ1" s="376"/>
      <c r="MLA1" s="376"/>
      <c r="MLB1" s="376"/>
      <c r="MLC1" s="376"/>
      <c r="MLD1" s="376"/>
      <c r="MLE1" s="376"/>
      <c r="MLF1" s="376"/>
      <c r="MLG1" s="376"/>
      <c r="MLH1" s="376"/>
      <c r="MLI1" s="376"/>
      <c r="MLJ1" s="376"/>
      <c r="MLK1" s="376"/>
      <c r="MLL1" s="376"/>
      <c r="MLM1" s="376"/>
      <c r="MLN1" s="376"/>
      <c r="MLO1" s="376"/>
      <c r="MLP1" s="376"/>
      <c r="MLQ1" s="376"/>
      <c r="MLR1" s="376"/>
      <c r="MLS1" s="376"/>
      <c r="MLT1" s="376"/>
      <c r="MLU1" s="376"/>
      <c r="MLV1" s="376"/>
      <c r="MLW1" s="376"/>
      <c r="MLX1" s="376"/>
      <c r="MLY1" s="376"/>
      <c r="MLZ1" s="376"/>
      <c r="MMA1" s="376"/>
      <c r="MMB1" s="376"/>
      <c r="MMC1" s="376"/>
      <c r="MMD1" s="376"/>
      <c r="MME1" s="376"/>
      <c r="MMF1" s="376"/>
      <c r="MMG1" s="376"/>
      <c r="MMH1" s="376"/>
      <c r="MMI1" s="376"/>
      <c r="MMJ1" s="376"/>
      <c r="MMK1" s="376"/>
      <c r="MML1" s="376"/>
      <c r="MMM1" s="376"/>
      <c r="MMN1" s="376"/>
      <c r="MMO1" s="376"/>
      <c r="MMP1" s="376"/>
      <c r="MMQ1" s="376"/>
      <c r="MMR1" s="376"/>
      <c r="MMS1" s="376"/>
      <c r="MMT1" s="376"/>
      <c r="MMU1" s="376"/>
      <c r="MMV1" s="376"/>
      <c r="MMW1" s="376"/>
      <c r="MMX1" s="376"/>
      <c r="MMY1" s="376"/>
      <c r="MMZ1" s="376"/>
      <c r="MNA1" s="376"/>
      <c r="MNB1" s="376"/>
      <c r="MNC1" s="376"/>
      <c r="MND1" s="376"/>
      <c r="MNE1" s="376"/>
      <c r="MNF1" s="376"/>
      <c r="MNG1" s="376"/>
      <c r="MNH1" s="376"/>
      <c r="MNI1" s="376"/>
      <c r="MNJ1" s="376"/>
      <c r="MNK1" s="376"/>
      <c r="MNL1" s="376"/>
      <c r="MNM1" s="376"/>
      <c r="MNN1" s="376"/>
      <c r="MNO1" s="376"/>
      <c r="MNP1" s="376"/>
      <c r="MNQ1" s="376"/>
      <c r="MNR1" s="376"/>
      <c r="MNS1" s="376"/>
      <c r="MNT1" s="376"/>
      <c r="MNU1" s="376"/>
      <c r="MNV1" s="376"/>
      <c r="MNW1" s="376"/>
      <c r="MNX1" s="376"/>
      <c r="MNY1" s="376"/>
      <c r="MNZ1" s="376"/>
      <c r="MOA1" s="376"/>
      <c r="MOB1" s="376"/>
      <c r="MOC1" s="376"/>
      <c r="MOD1" s="376"/>
      <c r="MOE1" s="376"/>
      <c r="MOF1" s="376"/>
      <c r="MOG1" s="376"/>
      <c r="MOH1" s="376"/>
      <c r="MOI1" s="376"/>
      <c r="MOJ1" s="376"/>
      <c r="MOK1" s="376"/>
      <c r="MOL1" s="376"/>
      <c r="MOM1" s="376"/>
      <c r="MON1" s="376"/>
      <c r="MOO1" s="376"/>
      <c r="MOP1" s="376"/>
      <c r="MOQ1" s="376"/>
      <c r="MOR1" s="376"/>
      <c r="MOS1" s="376"/>
      <c r="MOT1" s="376"/>
      <c r="MOU1" s="376"/>
      <c r="MOV1" s="376"/>
      <c r="MOW1" s="376"/>
      <c r="MOX1" s="376"/>
      <c r="MOY1" s="376"/>
      <c r="MOZ1" s="376"/>
      <c r="MPA1" s="376"/>
      <c r="MPB1" s="376"/>
      <c r="MPC1" s="376"/>
      <c r="MPD1" s="376"/>
      <c r="MPE1" s="376"/>
      <c r="MPF1" s="376"/>
      <c r="MPG1" s="376"/>
      <c r="MPH1" s="376"/>
      <c r="MPI1" s="376"/>
      <c r="MPJ1" s="376"/>
      <c r="MPK1" s="376"/>
      <c r="MPL1" s="376"/>
      <c r="MPM1" s="376"/>
      <c r="MPN1" s="376"/>
      <c r="MPO1" s="376"/>
      <c r="MPP1" s="376"/>
      <c r="MPQ1" s="376"/>
      <c r="MPR1" s="376"/>
      <c r="MPS1" s="376"/>
      <c r="MPT1" s="376"/>
      <c r="MPU1" s="376"/>
      <c r="MPV1" s="376"/>
      <c r="MPW1" s="376"/>
      <c r="MPX1" s="376"/>
      <c r="MPY1" s="376"/>
      <c r="MPZ1" s="376"/>
      <c r="MQA1" s="376"/>
      <c r="MQB1" s="376"/>
      <c r="MQC1" s="376"/>
      <c r="MQD1" s="376"/>
      <c r="MQE1" s="376"/>
      <c r="MQF1" s="376"/>
      <c r="MQG1" s="376"/>
      <c r="MQH1" s="376"/>
      <c r="MQI1" s="376"/>
      <c r="MQJ1" s="376"/>
      <c r="MQK1" s="376"/>
      <c r="MQL1" s="376"/>
      <c r="MQM1" s="376"/>
      <c r="MQN1" s="376"/>
      <c r="MQO1" s="376"/>
      <c r="MQP1" s="376"/>
      <c r="MQQ1" s="376"/>
      <c r="MQR1" s="376"/>
      <c r="MQS1" s="376"/>
      <c r="MQT1" s="376"/>
      <c r="MQU1" s="376"/>
      <c r="MQV1" s="376"/>
      <c r="MQW1" s="376"/>
      <c r="MQX1" s="376"/>
      <c r="MQY1" s="376"/>
      <c r="MQZ1" s="376"/>
      <c r="MRA1" s="376"/>
      <c r="MRB1" s="376"/>
      <c r="MRC1" s="376"/>
      <c r="MRD1" s="376"/>
      <c r="MRE1" s="376"/>
      <c r="MRF1" s="376"/>
      <c r="MRG1" s="376"/>
      <c r="MRH1" s="376"/>
      <c r="MRI1" s="376"/>
      <c r="MRJ1" s="376"/>
      <c r="MRK1" s="376"/>
      <c r="MRL1" s="376"/>
      <c r="MRM1" s="376"/>
      <c r="MRN1" s="376"/>
      <c r="MRO1" s="376"/>
      <c r="MRP1" s="376"/>
      <c r="MRQ1" s="376"/>
      <c r="MRR1" s="376"/>
      <c r="MRS1" s="376"/>
      <c r="MRT1" s="376"/>
      <c r="MRU1" s="376"/>
      <c r="MRV1" s="376"/>
      <c r="MRW1" s="376"/>
      <c r="MRX1" s="376"/>
      <c r="MRY1" s="376"/>
      <c r="MRZ1" s="376"/>
      <c r="MSA1" s="376"/>
      <c r="MSB1" s="376"/>
      <c r="MSC1" s="376"/>
      <c r="MSD1" s="376"/>
      <c r="MSE1" s="376"/>
      <c r="MSF1" s="376"/>
      <c r="MSG1" s="376"/>
      <c r="MSH1" s="376"/>
      <c r="MSI1" s="376"/>
      <c r="MSJ1" s="376"/>
      <c r="MSK1" s="376"/>
      <c r="MSL1" s="376"/>
      <c r="MSM1" s="376"/>
      <c r="MSN1" s="376"/>
      <c r="MSO1" s="376"/>
      <c r="MSP1" s="376"/>
      <c r="MSQ1" s="376"/>
      <c r="MSR1" s="376"/>
      <c r="MSS1" s="376"/>
      <c r="MST1" s="376"/>
      <c r="MSU1" s="376"/>
      <c r="MSV1" s="376"/>
      <c r="MSW1" s="376"/>
      <c r="MSX1" s="376"/>
      <c r="MSY1" s="376"/>
      <c r="MSZ1" s="376"/>
      <c r="MTA1" s="376"/>
      <c r="MTB1" s="376"/>
      <c r="MTC1" s="376"/>
      <c r="MTD1" s="376"/>
      <c r="MTE1" s="376"/>
      <c r="MTF1" s="376"/>
      <c r="MTG1" s="376"/>
      <c r="MTH1" s="376"/>
      <c r="MTI1" s="376"/>
      <c r="MTJ1" s="376"/>
      <c r="MTK1" s="376"/>
      <c r="MTL1" s="376"/>
      <c r="MTM1" s="376"/>
      <c r="MTN1" s="376"/>
      <c r="MTO1" s="376"/>
      <c r="MTP1" s="376"/>
      <c r="MTQ1" s="376"/>
      <c r="MTR1" s="376"/>
      <c r="MTS1" s="376"/>
      <c r="MTT1" s="376"/>
      <c r="MTU1" s="376"/>
      <c r="MTV1" s="376"/>
      <c r="MTW1" s="376"/>
      <c r="MTX1" s="376"/>
      <c r="MTY1" s="376"/>
      <c r="MTZ1" s="376"/>
      <c r="MUA1" s="376"/>
      <c r="MUB1" s="376"/>
      <c r="MUC1" s="376"/>
      <c r="MUD1" s="376"/>
      <c r="MUE1" s="376"/>
      <c r="MUF1" s="376"/>
      <c r="MUG1" s="376"/>
      <c r="MUH1" s="376"/>
      <c r="MUI1" s="376"/>
      <c r="MUJ1" s="376"/>
      <c r="MUK1" s="376"/>
      <c r="MUL1" s="376"/>
      <c r="MUM1" s="376"/>
      <c r="MUN1" s="376"/>
      <c r="MUO1" s="376"/>
      <c r="MUP1" s="376"/>
      <c r="MUQ1" s="376"/>
      <c r="MUR1" s="376"/>
      <c r="MUS1" s="376"/>
      <c r="MUT1" s="376"/>
      <c r="MUU1" s="376"/>
      <c r="MUV1" s="376"/>
      <c r="MUW1" s="376"/>
      <c r="MUX1" s="376"/>
      <c r="MUY1" s="376"/>
      <c r="MUZ1" s="376"/>
      <c r="MVA1" s="376"/>
      <c r="MVB1" s="376"/>
      <c r="MVC1" s="376"/>
      <c r="MVD1" s="376"/>
      <c r="MVE1" s="376"/>
      <c r="MVF1" s="376"/>
      <c r="MVG1" s="376"/>
      <c r="MVH1" s="376"/>
      <c r="MVI1" s="376"/>
      <c r="MVJ1" s="376"/>
      <c r="MVK1" s="376"/>
      <c r="MVL1" s="376"/>
      <c r="MVM1" s="376"/>
      <c r="MVN1" s="376"/>
      <c r="MVO1" s="376"/>
      <c r="MVP1" s="376"/>
      <c r="MVQ1" s="376"/>
      <c r="MVR1" s="376"/>
      <c r="MVS1" s="376"/>
      <c r="MVT1" s="376"/>
      <c r="MVU1" s="376"/>
      <c r="MVV1" s="376"/>
      <c r="MVW1" s="376"/>
      <c r="MVX1" s="376"/>
      <c r="MVY1" s="376"/>
      <c r="MVZ1" s="376"/>
      <c r="MWA1" s="376"/>
      <c r="MWB1" s="376"/>
      <c r="MWC1" s="376"/>
      <c r="MWD1" s="376"/>
      <c r="MWE1" s="376"/>
      <c r="MWF1" s="376"/>
      <c r="MWG1" s="376"/>
      <c r="MWH1" s="376"/>
      <c r="MWI1" s="376"/>
      <c r="MWJ1" s="376"/>
      <c r="MWK1" s="376"/>
      <c r="MWL1" s="376"/>
      <c r="MWM1" s="376"/>
      <c r="MWN1" s="376"/>
      <c r="MWO1" s="376"/>
      <c r="MWP1" s="376"/>
      <c r="MWQ1" s="376"/>
      <c r="MWR1" s="376"/>
      <c r="MWS1" s="376"/>
      <c r="MWT1" s="376"/>
      <c r="MWU1" s="376"/>
      <c r="MWV1" s="376"/>
      <c r="MWW1" s="376"/>
      <c r="MWX1" s="376"/>
      <c r="MWY1" s="376"/>
      <c r="MWZ1" s="376"/>
      <c r="MXA1" s="376"/>
      <c r="MXB1" s="376"/>
      <c r="MXC1" s="376"/>
      <c r="MXD1" s="376"/>
      <c r="MXE1" s="376"/>
      <c r="MXF1" s="376"/>
      <c r="MXG1" s="376"/>
      <c r="MXH1" s="376"/>
      <c r="MXI1" s="376"/>
      <c r="MXJ1" s="376"/>
      <c r="MXK1" s="376"/>
      <c r="MXL1" s="376"/>
      <c r="MXM1" s="376"/>
      <c r="MXN1" s="376"/>
      <c r="MXO1" s="376"/>
      <c r="MXP1" s="376"/>
      <c r="MXQ1" s="376"/>
      <c r="MXR1" s="376"/>
      <c r="MXS1" s="376"/>
      <c r="MXT1" s="376"/>
      <c r="MXU1" s="376"/>
      <c r="MXV1" s="376"/>
      <c r="MXW1" s="376"/>
      <c r="MXX1" s="376"/>
      <c r="MXY1" s="376"/>
      <c r="MXZ1" s="376"/>
      <c r="MYA1" s="376"/>
      <c r="MYB1" s="376"/>
      <c r="MYC1" s="376"/>
      <c r="MYD1" s="376"/>
      <c r="MYE1" s="376"/>
      <c r="MYF1" s="376"/>
      <c r="MYG1" s="376"/>
      <c r="MYH1" s="376"/>
      <c r="MYI1" s="376"/>
      <c r="MYJ1" s="376"/>
      <c r="MYK1" s="376"/>
      <c r="MYL1" s="376"/>
      <c r="MYM1" s="376"/>
      <c r="MYN1" s="376"/>
      <c r="MYO1" s="376"/>
      <c r="MYP1" s="376"/>
      <c r="MYQ1" s="376"/>
      <c r="MYR1" s="376"/>
      <c r="MYS1" s="376"/>
      <c r="MYT1" s="376"/>
      <c r="MYU1" s="376"/>
      <c r="MYV1" s="376"/>
      <c r="MYW1" s="376"/>
      <c r="MYX1" s="376"/>
      <c r="MYY1" s="376"/>
      <c r="MYZ1" s="376"/>
      <c r="MZA1" s="376"/>
      <c r="MZB1" s="376"/>
      <c r="MZC1" s="376"/>
      <c r="MZD1" s="376"/>
      <c r="MZE1" s="376"/>
      <c r="MZF1" s="376"/>
      <c r="MZG1" s="376"/>
      <c r="MZH1" s="376"/>
      <c r="MZI1" s="376"/>
      <c r="MZJ1" s="376"/>
      <c r="MZK1" s="376"/>
      <c r="MZL1" s="376"/>
      <c r="MZM1" s="376"/>
      <c r="MZN1" s="376"/>
      <c r="MZO1" s="376"/>
      <c r="MZP1" s="376"/>
      <c r="MZQ1" s="376"/>
      <c r="MZR1" s="376"/>
      <c r="MZS1" s="376"/>
      <c r="MZT1" s="376"/>
      <c r="MZU1" s="376"/>
      <c r="MZV1" s="376"/>
      <c r="MZW1" s="376"/>
      <c r="MZX1" s="376"/>
      <c r="MZY1" s="376"/>
      <c r="MZZ1" s="376"/>
      <c r="NAA1" s="376"/>
      <c r="NAB1" s="376"/>
      <c r="NAC1" s="376"/>
      <c r="NAD1" s="376"/>
      <c r="NAE1" s="376"/>
      <c r="NAF1" s="376"/>
      <c r="NAG1" s="376"/>
      <c r="NAH1" s="376"/>
      <c r="NAI1" s="376"/>
      <c r="NAJ1" s="376"/>
      <c r="NAK1" s="376"/>
      <c r="NAL1" s="376"/>
      <c r="NAM1" s="376"/>
      <c r="NAN1" s="376"/>
      <c r="NAO1" s="376"/>
      <c r="NAP1" s="376"/>
      <c r="NAQ1" s="376"/>
      <c r="NAR1" s="376"/>
      <c r="NAS1" s="376"/>
      <c r="NAT1" s="376"/>
      <c r="NAU1" s="376"/>
      <c r="NAV1" s="376"/>
      <c r="NAW1" s="376"/>
      <c r="NAX1" s="376"/>
      <c r="NAY1" s="376"/>
      <c r="NAZ1" s="376"/>
      <c r="NBA1" s="376"/>
      <c r="NBB1" s="376"/>
      <c r="NBC1" s="376"/>
      <c r="NBD1" s="376"/>
      <c r="NBE1" s="376"/>
      <c r="NBF1" s="376"/>
      <c r="NBG1" s="376"/>
      <c r="NBH1" s="376"/>
      <c r="NBI1" s="376"/>
      <c r="NBJ1" s="376"/>
      <c r="NBK1" s="376"/>
      <c r="NBL1" s="376"/>
      <c r="NBM1" s="376"/>
      <c r="NBN1" s="376"/>
      <c r="NBO1" s="376"/>
      <c r="NBP1" s="376"/>
      <c r="NBQ1" s="376"/>
      <c r="NBR1" s="376"/>
      <c r="NBS1" s="376"/>
      <c r="NBT1" s="376"/>
      <c r="NBU1" s="376"/>
      <c r="NBV1" s="376"/>
      <c r="NBW1" s="376"/>
      <c r="NBX1" s="376"/>
      <c r="NBY1" s="376"/>
      <c r="NBZ1" s="376"/>
      <c r="NCA1" s="376"/>
      <c r="NCB1" s="376"/>
      <c r="NCC1" s="376"/>
      <c r="NCD1" s="376"/>
      <c r="NCE1" s="376"/>
      <c r="NCF1" s="376"/>
      <c r="NCG1" s="376"/>
      <c r="NCH1" s="376"/>
      <c r="NCI1" s="376"/>
      <c r="NCJ1" s="376"/>
      <c r="NCK1" s="376"/>
      <c r="NCL1" s="376"/>
      <c r="NCM1" s="376"/>
      <c r="NCN1" s="376"/>
      <c r="NCO1" s="376"/>
      <c r="NCP1" s="376"/>
      <c r="NCQ1" s="376"/>
      <c r="NCR1" s="376"/>
      <c r="NCS1" s="376"/>
      <c r="NCT1" s="376"/>
      <c r="NCU1" s="376"/>
      <c r="NCV1" s="376"/>
      <c r="NCW1" s="376"/>
      <c r="NCX1" s="376"/>
      <c r="NCY1" s="376"/>
      <c r="NCZ1" s="376"/>
      <c r="NDA1" s="376"/>
      <c r="NDB1" s="376"/>
      <c r="NDC1" s="376"/>
      <c r="NDD1" s="376"/>
      <c r="NDE1" s="376"/>
      <c r="NDF1" s="376"/>
      <c r="NDG1" s="376"/>
      <c r="NDH1" s="376"/>
      <c r="NDI1" s="376"/>
      <c r="NDJ1" s="376"/>
      <c r="NDK1" s="376"/>
      <c r="NDL1" s="376"/>
      <c r="NDM1" s="376"/>
      <c r="NDN1" s="376"/>
      <c r="NDO1" s="376"/>
      <c r="NDP1" s="376"/>
      <c r="NDQ1" s="376"/>
      <c r="NDR1" s="376"/>
      <c r="NDS1" s="376"/>
      <c r="NDT1" s="376"/>
      <c r="NDU1" s="376"/>
      <c r="NDV1" s="376"/>
      <c r="NDW1" s="376"/>
      <c r="NDX1" s="376"/>
      <c r="NDY1" s="376"/>
      <c r="NDZ1" s="376"/>
      <c r="NEA1" s="376"/>
      <c r="NEB1" s="376"/>
      <c r="NEC1" s="376"/>
      <c r="NED1" s="376"/>
      <c r="NEE1" s="376"/>
      <c r="NEF1" s="376"/>
      <c r="NEG1" s="376"/>
      <c r="NEH1" s="376"/>
      <c r="NEI1" s="376"/>
      <c r="NEJ1" s="376"/>
      <c r="NEK1" s="376"/>
      <c r="NEL1" s="376"/>
      <c r="NEM1" s="376"/>
      <c r="NEN1" s="376"/>
      <c r="NEO1" s="376"/>
      <c r="NEP1" s="376"/>
      <c r="NEQ1" s="376"/>
      <c r="NER1" s="376"/>
      <c r="NES1" s="376"/>
      <c r="NET1" s="376"/>
      <c r="NEU1" s="376"/>
      <c r="NEV1" s="376"/>
      <c r="NEW1" s="376"/>
      <c r="NEX1" s="376"/>
      <c r="NEY1" s="376"/>
      <c r="NEZ1" s="376"/>
      <c r="NFA1" s="376"/>
      <c r="NFB1" s="376"/>
      <c r="NFC1" s="376"/>
      <c r="NFD1" s="376"/>
      <c r="NFE1" s="376"/>
      <c r="NFF1" s="376"/>
      <c r="NFG1" s="376"/>
      <c r="NFH1" s="376"/>
      <c r="NFI1" s="376"/>
      <c r="NFJ1" s="376"/>
      <c r="NFK1" s="376"/>
      <c r="NFL1" s="376"/>
      <c r="NFM1" s="376"/>
      <c r="NFN1" s="376"/>
      <c r="NFO1" s="376"/>
      <c r="NFP1" s="376"/>
      <c r="NFQ1" s="376"/>
      <c r="NFR1" s="376"/>
      <c r="NFS1" s="376"/>
      <c r="NFT1" s="376"/>
      <c r="NFU1" s="376"/>
      <c r="NFV1" s="376"/>
      <c r="NFW1" s="376"/>
      <c r="NFX1" s="376"/>
      <c r="NFY1" s="376"/>
      <c r="NFZ1" s="376"/>
      <c r="NGA1" s="376"/>
      <c r="NGB1" s="376"/>
      <c r="NGC1" s="376"/>
      <c r="NGD1" s="376"/>
      <c r="NGE1" s="376"/>
      <c r="NGF1" s="376"/>
      <c r="NGG1" s="376"/>
      <c r="NGH1" s="376"/>
      <c r="NGI1" s="376"/>
      <c r="NGJ1" s="376"/>
      <c r="NGK1" s="376"/>
      <c r="NGL1" s="376"/>
      <c r="NGM1" s="376"/>
      <c r="NGN1" s="376"/>
      <c r="NGO1" s="376"/>
      <c r="NGP1" s="376"/>
      <c r="NGQ1" s="376"/>
      <c r="NGR1" s="376"/>
      <c r="NGS1" s="376"/>
      <c r="NGT1" s="376"/>
      <c r="NGU1" s="376"/>
      <c r="NGV1" s="376"/>
      <c r="NGW1" s="376"/>
      <c r="NGX1" s="376"/>
      <c r="NGY1" s="376"/>
      <c r="NGZ1" s="376"/>
      <c r="NHA1" s="376"/>
      <c r="NHB1" s="376"/>
      <c r="NHC1" s="376"/>
      <c r="NHD1" s="376"/>
      <c r="NHE1" s="376"/>
      <c r="NHF1" s="376"/>
      <c r="NHG1" s="376"/>
      <c r="NHH1" s="376"/>
      <c r="NHI1" s="376"/>
      <c r="NHJ1" s="376"/>
      <c r="NHK1" s="376"/>
      <c r="NHL1" s="376"/>
      <c r="NHM1" s="376"/>
      <c r="NHN1" s="376"/>
      <c r="NHO1" s="376"/>
      <c r="NHP1" s="376"/>
      <c r="NHQ1" s="376"/>
      <c r="NHR1" s="376"/>
      <c r="NHS1" s="376"/>
      <c r="NHT1" s="376"/>
      <c r="NHU1" s="376"/>
      <c r="NHV1" s="376"/>
      <c r="NHW1" s="376"/>
      <c r="NHX1" s="376"/>
      <c r="NHY1" s="376"/>
      <c r="NHZ1" s="376"/>
      <c r="NIA1" s="376"/>
      <c r="NIB1" s="376"/>
      <c r="NIC1" s="376"/>
      <c r="NID1" s="376"/>
      <c r="NIE1" s="376"/>
      <c r="NIF1" s="376"/>
      <c r="NIG1" s="376"/>
      <c r="NIH1" s="376"/>
      <c r="NII1" s="376"/>
      <c r="NIJ1" s="376"/>
      <c r="NIK1" s="376"/>
      <c r="NIL1" s="376"/>
      <c r="NIM1" s="376"/>
      <c r="NIN1" s="376"/>
      <c r="NIO1" s="376"/>
      <c r="NIP1" s="376"/>
      <c r="NIQ1" s="376"/>
      <c r="NIR1" s="376"/>
      <c r="NIS1" s="376"/>
      <c r="NIT1" s="376"/>
      <c r="NIU1" s="376"/>
      <c r="NIV1" s="376"/>
      <c r="NIW1" s="376"/>
      <c r="NIX1" s="376"/>
      <c r="NIY1" s="376"/>
      <c r="NIZ1" s="376"/>
      <c r="NJA1" s="376"/>
      <c r="NJB1" s="376"/>
      <c r="NJC1" s="376"/>
      <c r="NJD1" s="376"/>
      <c r="NJE1" s="376"/>
      <c r="NJF1" s="376"/>
      <c r="NJG1" s="376"/>
      <c r="NJH1" s="376"/>
      <c r="NJI1" s="376"/>
      <c r="NJJ1" s="376"/>
      <c r="NJK1" s="376"/>
      <c r="NJL1" s="376"/>
      <c r="NJM1" s="376"/>
      <c r="NJN1" s="376"/>
      <c r="NJO1" s="376"/>
      <c r="NJP1" s="376"/>
      <c r="NJQ1" s="376"/>
      <c r="NJR1" s="376"/>
      <c r="NJS1" s="376"/>
      <c r="NJT1" s="376"/>
      <c r="NJU1" s="376"/>
      <c r="NJV1" s="376"/>
      <c r="NJW1" s="376"/>
      <c r="NJX1" s="376"/>
      <c r="NJY1" s="376"/>
      <c r="NJZ1" s="376"/>
      <c r="NKA1" s="376"/>
      <c r="NKB1" s="376"/>
      <c r="NKC1" s="376"/>
      <c r="NKD1" s="376"/>
      <c r="NKE1" s="376"/>
      <c r="NKF1" s="376"/>
      <c r="NKG1" s="376"/>
      <c r="NKH1" s="376"/>
      <c r="NKI1" s="376"/>
      <c r="NKJ1" s="376"/>
      <c r="NKK1" s="376"/>
      <c r="NKL1" s="376"/>
      <c r="NKM1" s="376"/>
      <c r="NKN1" s="376"/>
      <c r="NKO1" s="376"/>
      <c r="NKP1" s="376"/>
      <c r="NKQ1" s="376"/>
      <c r="NKR1" s="376"/>
      <c r="NKS1" s="376"/>
      <c r="NKT1" s="376"/>
      <c r="NKU1" s="376"/>
      <c r="NKV1" s="376"/>
      <c r="NKW1" s="376"/>
      <c r="NKX1" s="376"/>
      <c r="NKY1" s="376"/>
      <c r="NKZ1" s="376"/>
      <c r="NLA1" s="376"/>
      <c r="NLB1" s="376"/>
      <c r="NLC1" s="376"/>
      <c r="NLD1" s="376"/>
      <c r="NLE1" s="376"/>
      <c r="NLF1" s="376"/>
      <c r="NLG1" s="376"/>
      <c r="NLH1" s="376"/>
      <c r="NLI1" s="376"/>
      <c r="NLJ1" s="376"/>
      <c r="NLK1" s="376"/>
      <c r="NLL1" s="376"/>
      <c r="NLM1" s="376"/>
      <c r="NLN1" s="376"/>
      <c r="NLO1" s="376"/>
      <c r="NLP1" s="376"/>
      <c r="NLQ1" s="376"/>
      <c r="NLR1" s="376"/>
      <c r="NLS1" s="376"/>
      <c r="NLT1" s="376"/>
      <c r="NLU1" s="376"/>
      <c r="NLV1" s="376"/>
      <c r="NLW1" s="376"/>
      <c r="NLX1" s="376"/>
      <c r="NLY1" s="376"/>
      <c r="NLZ1" s="376"/>
      <c r="NMA1" s="376"/>
      <c r="NMB1" s="376"/>
      <c r="NMC1" s="376"/>
      <c r="NMD1" s="376"/>
      <c r="NME1" s="376"/>
      <c r="NMF1" s="376"/>
      <c r="NMG1" s="376"/>
      <c r="NMH1" s="376"/>
      <c r="NMI1" s="376"/>
      <c r="NMJ1" s="376"/>
      <c r="NMK1" s="376"/>
      <c r="NML1" s="376"/>
      <c r="NMM1" s="376"/>
      <c r="NMN1" s="376"/>
      <c r="NMO1" s="376"/>
      <c r="NMP1" s="376"/>
      <c r="NMQ1" s="376"/>
      <c r="NMR1" s="376"/>
      <c r="NMS1" s="376"/>
      <c r="NMT1" s="376"/>
      <c r="NMU1" s="376"/>
      <c r="NMV1" s="376"/>
      <c r="NMW1" s="376"/>
      <c r="NMX1" s="376"/>
      <c r="NMY1" s="376"/>
      <c r="NMZ1" s="376"/>
      <c r="NNA1" s="376"/>
      <c r="NNB1" s="376"/>
      <c r="NNC1" s="376"/>
      <c r="NND1" s="376"/>
      <c r="NNE1" s="376"/>
      <c r="NNF1" s="376"/>
      <c r="NNG1" s="376"/>
      <c r="NNH1" s="376"/>
      <c r="NNI1" s="376"/>
      <c r="NNJ1" s="376"/>
      <c r="NNK1" s="376"/>
      <c r="NNL1" s="376"/>
      <c r="NNM1" s="376"/>
      <c r="NNN1" s="376"/>
      <c r="NNO1" s="376"/>
      <c r="NNP1" s="376"/>
      <c r="NNQ1" s="376"/>
      <c r="NNR1" s="376"/>
      <c r="NNS1" s="376"/>
      <c r="NNT1" s="376"/>
      <c r="NNU1" s="376"/>
      <c r="NNV1" s="376"/>
      <c r="NNW1" s="376"/>
      <c r="NNX1" s="376"/>
      <c r="NNY1" s="376"/>
      <c r="NNZ1" s="376"/>
      <c r="NOA1" s="376"/>
      <c r="NOB1" s="376"/>
      <c r="NOC1" s="376"/>
      <c r="NOD1" s="376"/>
      <c r="NOE1" s="376"/>
      <c r="NOF1" s="376"/>
      <c r="NOG1" s="376"/>
      <c r="NOH1" s="376"/>
      <c r="NOI1" s="376"/>
      <c r="NOJ1" s="376"/>
      <c r="NOK1" s="376"/>
      <c r="NOL1" s="376"/>
      <c r="NOM1" s="376"/>
      <c r="NON1" s="376"/>
      <c r="NOO1" s="376"/>
      <c r="NOP1" s="376"/>
      <c r="NOQ1" s="376"/>
      <c r="NOR1" s="376"/>
      <c r="NOS1" s="376"/>
      <c r="NOT1" s="376"/>
      <c r="NOU1" s="376"/>
      <c r="NOV1" s="376"/>
      <c r="NOW1" s="376"/>
      <c r="NOX1" s="376"/>
      <c r="NOY1" s="376"/>
      <c r="NOZ1" s="376"/>
      <c r="NPA1" s="376"/>
      <c r="NPB1" s="376"/>
      <c r="NPC1" s="376"/>
      <c r="NPD1" s="376"/>
      <c r="NPE1" s="376"/>
      <c r="NPF1" s="376"/>
      <c r="NPG1" s="376"/>
      <c r="NPH1" s="376"/>
      <c r="NPI1" s="376"/>
      <c r="NPJ1" s="376"/>
      <c r="NPK1" s="376"/>
      <c r="NPL1" s="376"/>
      <c r="NPM1" s="376"/>
      <c r="NPN1" s="376"/>
      <c r="NPO1" s="376"/>
      <c r="NPP1" s="376"/>
      <c r="NPQ1" s="376"/>
      <c r="NPR1" s="376"/>
      <c r="NPS1" s="376"/>
      <c r="NPT1" s="376"/>
      <c r="NPU1" s="376"/>
      <c r="NPV1" s="376"/>
      <c r="NPW1" s="376"/>
      <c r="NPX1" s="376"/>
      <c r="NPY1" s="376"/>
      <c r="NPZ1" s="376"/>
      <c r="NQA1" s="376"/>
      <c r="NQB1" s="376"/>
      <c r="NQC1" s="376"/>
      <c r="NQD1" s="376"/>
      <c r="NQE1" s="376"/>
      <c r="NQF1" s="376"/>
      <c r="NQG1" s="376"/>
      <c r="NQH1" s="376"/>
      <c r="NQI1" s="376"/>
      <c r="NQJ1" s="376"/>
      <c r="NQK1" s="376"/>
      <c r="NQL1" s="376"/>
      <c r="NQM1" s="376"/>
      <c r="NQN1" s="376"/>
      <c r="NQO1" s="376"/>
      <c r="NQP1" s="376"/>
      <c r="NQQ1" s="376"/>
      <c r="NQR1" s="376"/>
      <c r="NQS1" s="376"/>
      <c r="NQT1" s="376"/>
      <c r="NQU1" s="376"/>
      <c r="NQV1" s="376"/>
      <c r="NQW1" s="376"/>
      <c r="NQX1" s="376"/>
      <c r="NQY1" s="376"/>
      <c r="NQZ1" s="376"/>
      <c r="NRA1" s="376"/>
      <c r="NRB1" s="376"/>
      <c r="NRC1" s="376"/>
      <c r="NRD1" s="376"/>
      <c r="NRE1" s="376"/>
      <c r="NRF1" s="376"/>
      <c r="NRG1" s="376"/>
      <c r="NRH1" s="376"/>
      <c r="NRI1" s="376"/>
      <c r="NRJ1" s="376"/>
      <c r="NRK1" s="376"/>
      <c r="NRL1" s="376"/>
      <c r="NRM1" s="376"/>
      <c r="NRN1" s="376"/>
      <c r="NRO1" s="376"/>
      <c r="NRP1" s="376"/>
      <c r="NRQ1" s="376"/>
      <c r="NRR1" s="376"/>
      <c r="NRS1" s="376"/>
      <c r="NRT1" s="376"/>
      <c r="NRU1" s="376"/>
      <c r="NRV1" s="376"/>
      <c r="NRW1" s="376"/>
      <c r="NRX1" s="376"/>
      <c r="NRY1" s="376"/>
      <c r="NRZ1" s="376"/>
      <c r="NSA1" s="376"/>
      <c r="NSB1" s="376"/>
      <c r="NSC1" s="376"/>
      <c r="NSD1" s="376"/>
      <c r="NSE1" s="376"/>
      <c r="NSF1" s="376"/>
      <c r="NSG1" s="376"/>
      <c r="NSH1" s="376"/>
      <c r="NSI1" s="376"/>
      <c r="NSJ1" s="376"/>
      <c r="NSK1" s="376"/>
      <c r="NSL1" s="376"/>
      <c r="NSM1" s="376"/>
      <c r="NSN1" s="376"/>
      <c r="NSO1" s="376"/>
      <c r="NSP1" s="376"/>
      <c r="NSQ1" s="376"/>
      <c r="NSR1" s="376"/>
      <c r="NSS1" s="376"/>
      <c r="NST1" s="376"/>
      <c r="NSU1" s="376"/>
      <c r="NSV1" s="376"/>
      <c r="NSW1" s="376"/>
      <c r="NSX1" s="376"/>
      <c r="NSY1" s="376"/>
      <c r="NSZ1" s="376"/>
      <c r="NTA1" s="376"/>
      <c r="NTB1" s="376"/>
      <c r="NTC1" s="376"/>
      <c r="NTD1" s="376"/>
      <c r="NTE1" s="376"/>
      <c r="NTF1" s="376"/>
      <c r="NTG1" s="376"/>
      <c r="NTH1" s="376"/>
      <c r="NTI1" s="376"/>
      <c r="NTJ1" s="376"/>
      <c r="NTK1" s="376"/>
      <c r="NTL1" s="376"/>
      <c r="NTM1" s="376"/>
      <c r="NTN1" s="376"/>
      <c r="NTO1" s="376"/>
      <c r="NTP1" s="376"/>
      <c r="NTQ1" s="376"/>
      <c r="NTR1" s="376"/>
      <c r="NTS1" s="376"/>
      <c r="NTT1" s="376"/>
      <c r="NTU1" s="376"/>
      <c r="NTV1" s="376"/>
      <c r="NTW1" s="376"/>
      <c r="NTX1" s="376"/>
      <c r="NTY1" s="376"/>
      <c r="NTZ1" s="376"/>
      <c r="NUA1" s="376"/>
      <c r="NUB1" s="376"/>
      <c r="NUC1" s="376"/>
      <c r="NUD1" s="376"/>
      <c r="NUE1" s="376"/>
      <c r="NUF1" s="376"/>
      <c r="NUG1" s="376"/>
      <c r="NUH1" s="376"/>
      <c r="NUI1" s="376"/>
      <c r="NUJ1" s="376"/>
      <c r="NUK1" s="376"/>
      <c r="NUL1" s="376"/>
      <c r="NUM1" s="376"/>
      <c r="NUN1" s="376"/>
      <c r="NUO1" s="376"/>
      <c r="NUP1" s="376"/>
      <c r="NUQ1" s="376"/>
      <c r="NUR1" s="376"/>
      <c r="NUS1" s="376"/>
      <c r="NUT1" s="376"/>
      <c r="NUU1" s="376"/>
      <c r="NUV1" s="376"/>
      <c r="NUW1" s="376"/>
      <c r="NUX1" s="376"/>
      <c r="NUY1" s="376"/>
      <c r="NUZ1" s="376"/>
      <c r="NVA1" s="376"/>
      <c r="NVB1" s="376"/>
      <c r="NVC1" s="376"/>
      <c r="NVD1" s="376"/>
      <c r="NVE1" s="376"/>
      <c r="NVF1" s="376"/>
      <c r="NVG1" s="376"/>
      <c r="NVH1" s="376"/>
      <c r="NVI1" s="376"/>
      <c r="NVJ1" s="376"/>
      <c r="NVK1" s="376"/>
      <c r="NVL1" s="376"/>
      <c r="NVM1" s="376"/>
      <c r="NVN1" s="376"/>
      <c r="NVO1" s="376"/>
      <c r="NVP1" s="376"/>
      <c r="NVQ1" s="376"/>
      <c r="NVR1" s="376"/>
      <c r="NVS1" s="376"/>
      <c r="NVT1" s="376"/>
      <c r="NVU1" s="376"/>
      <c r="NVV1" s="376"/>
      <c r="NVW1" s="376"/>
      <c r="NVX1" s="376"/>
      <c r="NVY1" s="376"/>
      <c r="NVZ1" s="376"/>
      <c r="NWA1" s="376"/>
      <c r="NWB1" s="376"/>
      <c r="NWC1" s="376"/>
      <c r="NWD1" s="376"/>
      <c r="NWE1" s="376"/>
      <c r="NWF1" s="376"/>
      <c r="NWG1" s="376"/>
      <c r="NWH1" s="376"/>
      <c r="NWI1" s="376"/>
      <c r="NWJ1" s="376"/>
      <c r="NWK1" s="376"/>
      <c r="NWL1" s="376"/>
      <c r="NWM1" s="376"/>
      <c r="NWN1" s="376"/>
      <c r="NWO1" s="376"/>
      <c r="NWP1" s="376"/>
      <c r="NWQ1" s="376"/>
      <c r="NWR1" s="376"/>
      <c r="NWS1" s="376"/>
      <c r="NWT1" s="376"/>
      <c r="NWU1" s="376"/>
      <c r="NWV1" s="376"/>
      <c r="NWW1" s="376"/>
      <c r="NWX1" s="376"/>
      <c r="NWY1" s="376"/>
      <c r="NWZ1" s="376"/>
      <c r="NXA1" s="376"/>
      <c r="NXB1" s="376"/>
      <c r="NXC1" s="376"/>
      <c r="NXD1" s="376"/>
      <c r="NXE1" s="376"/>
      <c r="NXF1" s="376"/>
      <c r="NXG1" s="376"/>
      <c r="NXH1" s="376"/>
      <c r="NXI1" s="376"/>
      <c r="NXJ1" s="376"/>
      <c r="NXK1" s="376"/>
      <c r="NXL1" s="376"/>
      <c r="NXM1" s="376"/>
      <c r="NXN1" s="376"/>
      <c r="NXO1" s="376"/>
      <c r="NXP1" s="376"/>
      <c r="NXQ1" s="376"/>
      <c r="NXR1" s="376"/>
      <c r="NXS1" s="376"/>
      <c r="NXT1" s="376"/>
      <c r="NXU1" s="376"/>
      <c r="NXV1" s="376"/>
      <c r="NXW1" s="376"/>
      <c r="NXX1" s="376"/>
      <c r="NXY1" s="376"/>
      <c r="NXZ1" s="376"/>
      <c r="NYA1" s="376"/>
      <c r="NYB1" s="376"/>
      <c r="NYC1" s="376"/>
      <c r="NYD1" s="376"/>
      <c r="NYE1" s="376"/>
      <c r="NYF1" s="376"/>
      <c r="NYG1" s="376"/>
      <c r="NYH1" s="376"/>
      <c r="NYI1" s="376"/>
      <c r="NYJ1" s="376"/>
      <c r="NYK1" s="376"/>
      <c r="NYL1" s="376"/>
      <c r="NYM1" s="376"/>
      <c r="NYN1" s="376"/>
      <c r="NYO1" s="376"/>
      <c r="NYP1" s="376"/>
      <c r="NYQ1" s="376"/>
      <c r="NYR1" s="376"/>
      <c r="NYS1" s="376"/>
      <c r="NYT1" s="376"/>
      <c r="NYU1" s="376"/>
      <c r="NYV1" s="376"/>
      <c r="NYW1" s="376"/>
      <c r="NYX1" s="376"/>
      <c r="NYY1" s="376"/>
      <c r="NYZ1" s="376"/>
      <c r="NZA1" s="376"/>
      <c r="NZB1" s="376"/>
      <c r="NZC1" s="376"/>
      <c r="NZD1" s="376"/>
      <c r="NZE1" s="376"/>
      <c r="NZF1" s="376"/>
      <c r="NZG1" s="376"/>
      <c r="NZH1" s="376"/>
      <c r="NZI1" s="376"/>
      <c r="NZJ1" s="376"/>
      <c r="NZK1" s="376"/>
      <c r="NZL1" s="376"/>
      <c r="NZM1" s="376"/>
      <c r="NZN1" s="376"/>
      <c r="NZO1" s="376"/>
      <c r="NZP1" s="376"/>
      <c r="NZQ1" s="376"/>
      <c r="NZR1" s="376"/>
      <c r="NZS1" s="376"/>
      <c r="NZT1" s="376"/>
      <c r="NZU1" s="376"/>
      <c r="NZV1" s="376"/>
      <c r="NZW1" s="376"/>
      <c r="NZX1" s="376"/>
      <c r="NZY1" s="376"/>
      <c r="NZZ1" s="376"/>
      <c r="OAA1" s="376"/>
      <c r="OAB1" s="376"/>
      <c r="OAC1" s="376"/>
      <c r="OAD1" s="376"/>
      <c r="OAE1" s="376"/>
      <c r="OAF1" s="376"/>
      <c r="OAG1" s="376"/>
      <c r="OAH1" s="376"/>
      <c r="OAI1" s="376"/>
      <c r="OAJ1" s="376"/>
      <c r="OAK1" s="376"/>
      <c r="OAL1" s="376"/>
      <c r="OAM1" s="376"/>
      <c r="OAN1" s="376"/>
      <c r="OAO1" s="376"/>
      <c r="OAP1" s="376"/>
      <c r="OAQ1" s="376"/>
      <c r="OAR1" s="376"/>
      <c r="OAS1" s="376"/>
      <c r="OAT1" s="376"/>
      <c r="OAU1" s="376"/>
      <c r="OAV1" s="376"/>
      <c r="OAW1" s="376"/>
      <c r="OAX1" s="376"/>
      <c r="OAY1" s="376"/>
      <c r="OAZ1" s="376"/>
      <c r="OBA1" s="376"/>
      <c r="OBB1" s="376"/>
      <c r="OBC1" s="376"/>
      <c r="OBD1" s="376"/>
      <c r="OBE1" s="376"/>
      <c r="OBF1" s="376"/>
      <c r="OBG1" s="376"/>
      <c r="OBH1" s="376"/>
      <c r="OBI1" s="376"/>
      <c r="OBJ1" s="376"/>
      <c r="OBK1" s="376"/>
      <c r="OBL1" s="376"/>
      <c r="OBM1" s="376"/>
      <c r="OBN1" s="376"/>
      <c r="OBO1" s="376"/>
      <c r="OBP1" s="376"/>
      <c r="OBQ1" s="376"/>
      <c r="OBR1" s="376"/>
      <c r="OBS1" s="376"/>
      <c r="OBT1" s="376"/>
      <c r="OBU1" s="376"/>
      <c r="OBV1" s="376"/>
      <c r="OBW1" s="376"/>
      <c r="OBX1" s="376"/>
      <c r="OBY1" s="376"/>
      <c r="OBZ1" s="376"/>
      <c r="OCA1" s="376"/>
      <c r="OCB1" s="376"/>
      <c r="OCC1" s="376"/>
      <c r="OCD1" s="376"/>
      <c r="OCE1" s="376"/>
      <c r="OCF1" s="376"/>
      <c r="OCG1" s="376"/>
      <c r="OCH1" s="376"/>
      <c r="OCI1" s="376"/>
      <c r="OCJ1" s="376"/>
      <c r="OCK1" s="376"/>
      <c r="OCL1" s="376"/>
      <c r="OCM1" s="376"/>
      <c r="OCN1" s="376"/>
      <c r="OCO1" s="376"/>
      <c r="OCP1" s="376"/>
      <c r="OCQ1" s="376"/>
      <c r="OCR1" s="376"/>
      <c r="OCS1" s="376"/>
      <c r="OCT1" s="376"/>
      <c r="OCU1" s="376"/>
      <c r="OCV1" s="376"/>
      <c r="OCW1" s="376"/>
      <c r="OCX1" s="376"/>
      <c r="OCY1" s="376"/>
      <c r="OCZ1" s="376"/>
      <c r="ODA1" s="376"/>
      <c r="ODB1" s="376"/>
      <c r="ODC1" s="376"/>
      <c r="ODD1" s="376"/>
      <c r="ODE1" s="376"/>
      <c r="ODF1" s="376"/>
      <c r="ODG1" s="376"/>
      <c r="ODH1" s="376"/>
      <c r="ODI1" s="376"/>
      <c r="ODJ1" s="376"/>
      <c r="ODK1" s="376"/>
      <c r="ODL1" s="376"/>
      <c r="ODM1" s="376"/>
      <c r="ODN1" s="376"/>
      <c r="ODO1" s="376"/>
      <c r="ODP1" s="376"/>
      <c r="ODQ1" s="376"/>
      <c r="ODR1" s="376"/>
      <c r="ODS1" s="376"/>
      <c r="ODT1" s="376"/>
      <c r="ODU1" s="376"/>
      <c r="ODV1" s="376"/>
      <c r="ODW1" s="376"/>
      <c r="ODX1" s="376"/>
      <c r="ODY1" s="376"/>
      <c r="ODZ1" s="376"/>
      <c r="OEA1" s="376"/>
      <c r="OEB1" s="376"/>
      <c r="OEC1" s="376"/>
      <c r="OED1" s="376"/>
      <c r="OEE1" s="376"/>
      <c r="OEF1" s="376"/>
      <c r="OEG1" s="376"/>
      <c r="OEH1" s="376"/>
      <c r="OEI1" s="376"/>
      <c r="OEJ1" s="376"/>
      <c r="OEK1" s="376"/>
      <c r="OEL1" s="376"/>
      <c r="OEM1" s="376"/>
      <c r="OEN1" s="376"/>
      <c r="OEO1" s="376"/>
      <c r="OEP1" s="376"/>
      <c r="OEQ1" s="376"/>
      <c r="OER1" s="376"/>
      <c r="OES1" s="376"/>
      <c r="OET1" s="376"/>
      <c r="OEU1" s="376"/>
      <c r="OEV1" s="376"/>
      <c r="OEW1" s="376"/>
      <c r="OEX1" s="376"/>
      <c r="OEY1" s="376"/>
      <c r="OEZ1" s="376"/>
      <c r="OFA1" s="376"/>
      <c r="OFB1" s="376"/>
      <c r="OFC1" s="376"/>
      <c r="OFD1" s="376"/>
      <c r="OFE1" s="376"/>
      <c r="OFF1" s="376"/>
      <c r="OFG1" s="376"/>
      <c r="OFH1" s="376"/>
      <c r="OFI1" s="376"/>
      <c r="OFJ1" s="376"/>
      <c r="OFK1" s="376"/>
      <c r="OFL1" s="376"/>
      <c r="OFM1" s="376"/>
      <c r="OFN1" s="376"/>
      <c r="OFO1" s="376"/>
      <c r="OFP1" s="376"/>
      <c r="OFQ1" s="376"/>
      <c r="OFR1" s="376"/>
      <c r="OFS1" s="376"/>
      <c r="OFT1" s="376"/>
      <c r="OFU1" s="376"/>
      <c r="OFV1" s="376"/>
      <c r="OFW1" s="376"/>
      <c r="OFX1" s="376"/>
      <c r="OFY1" s="376"/>
      <c r="OFZ1" s="376"/>
      <c r="OGA1" s="376"/>
      <c r="OGB1" s="376"/>
      <c r="OGC1" s="376"/>
      <c r="OGD1" s="376"/>
      <c r="OGE1" s="376"/>
      <c r="OGF1" s="376"/>
      <c r="OGG1" s="376"/>
      <c r="OGH1" s="376"/>
      <c r="OGI1" s="376"/>
      <c r="OGJ1" s="376"/>
      <c r="OGK1" s="376"/>
      <c r="OGL1" s="376"/>
      <c r="OGM1" s="376"/>
      <c r="OGN1" s="376"/>
      <c r="OGO1" s="376"/>
      <c r="OGP1" s="376"/>
      <c r="OGQ1" s="376"/>
      <c r="OGR1" s="376"/>
      <c r="OGS1" s="376"/>
      <c r="OGT1" s="376"/>
      <c r="OGU1" s="376"/>
      <c r="OGV1" s="376"/>
      <c r="OGW1" s="376"/>
      <c r="OGX1" s="376"/>
      <c r="OGY1" s="376"/>
      <c r="OGZ1" s="376"/>
      <c r="OHA1" s="376"/>
      <c r="OHB1" s="376"/>
      <c r="OHC1" s="376"/>
      <c r="OHD1" s="376"/>
      <c r="OHE1" s="376"/>
      <c r="OHF1" s="376"/>
      <c r="OHG1" s="376"/>
      <c r="OHH1" s="376"/>
      <c r="OHI1" s="376"/>
      <c r="OHJ1" s="376"/>
      <c r="OHK1" s="376"/>
      <c r="OHL1" s="376"/>
      <c r="OHM1" s="376"/>
      <c r="OHN1" s="376"/>
      <c r="OHO1" s="376"/>
      <c r="OHP1" s="376"/>
      <c r="OHQ1" s="376"/>
      <c r="OHR1" s="376"/>
      <c r="OHS1" s="376"/>
      <c r="OHT1" s="376"/>
      <c r="OHU1" s="376"/>
      <c r="OHV1" s="376"/>
      <c r="OHW1" s="376"/>
      <c r="OHX1" s="376"/>
      <c r="OHY1" s="376"/>
      <c r="OHZ1" s="376"/>
      <c r="OIA1" s="376"/>
      <c r="OIB1" s="376"/>
      <c r="OIC1" s="376"/>
      <c r="OID1" s="376"/>
      <c r="OIE1" s="376"/>
      <c r="OIF1" s="376"/>
      <c r="OIG1" s="376"/>
      <c r="OIH1" s="376"/>
      <c r="OII1" s="376"/>
      <c r="OIJ1" s="376"/>
      <c r="OIK1" s="376"/>
      <c r="OIL1" s="376"/>
      <c r="OIM1" s="376"/>
      <c r="OIN1" s="376"/>
      <c r="OIO1" s="376"/>
      <c r="OIP1" s="376"/>
      <c r="OIQ1" s="376"/>
      <c r="OIR1" s="376"/>
      <c r="OIS1" s="376"/>
      <c r="OIT1" s="376"/>
      <c r="OIU1" s="376"/>
      <c r="OIV1" s="376"/>
      <c r="OIW1" s="376"/>
      <c r="OIX1" s="376"/>
      <c r="OIY1" s="376"/>
      <c r="OIZ1" s="376"/>
      <c r="OJA1" s="376"/>
      <c r="OJB1" s="376"/>
      <c r="OJC1" s="376"/>
      <c r="OJD1" s="376"/>
      <c r="OJE1" s="376"/>
      <c r="OJF1" s="376"/>
      <c r="OJG1" s="376"/>
      <c r="OJH1" s="376"/>
      <c r="OJI1" s="376"/>
      <c r="OJJ1" s="376"/>
      <c r="OJK1" s="376"/>
      <c r="OJL1" s="376"/>
      <c r="OJM1" s="376"/>
      <c r="OJN1" s="376"/>
      <c r="OJO1" s="376"/>
      <c r="OJP1" s="376"/>
      <c r="OJQ1" s="376"/>
      <c r="OJR1" s="376"/>
      <c r="OJS1" s="376"/>
      <c r="OJT1" s="376"/>
      <c r="OJU1" s="376"/>
      <c r="OJV1" s="376"/>
      <c r="OJW1" s="376"/>
      <c r="OJX1" s="376"/>
      <c r="OJY1" s="376"/>
      <c r="OJZ1" s="376"/>
      <c r="OKA1" s="376"/>
      <c r="OKB1" s="376"/>
      <c r="OKC1" s="376"/>
      <c r="OKD1" s="376"/>
      <c r="OKE1" s="376"/>
      <c r="OKF1" s="376"/>
      <c r="OKG1" s="376"/>
      <c r="OKH1" s="376"/>
      <c r="OKI1" s="376"/>
      <c r="OKJ1" s="376"/>
      <c r="OKK1" s="376"/>
      <c r="OKL1" s="376"/>
      <c r="OKM1" s="376"/>
      <c r="OKN1" s="376"/>
      <c r="OKO1" s="376"/>
      <c r="OKP1" s="376"/>
      <c r="OKQ1" s="376"/>
      <c r="OKR1" s="376"/>
      <c r="OKS1" s="376"/>
      <c r="OKT1" s="376"/>
      <c r="OKU1" s="376"/>
      <c r="OKV1" s="376"/>
      <c r="OKW1" s="376"/>
      <c r="OKX1" s="376"/>
      <c r="OKY1" s="376"/>
      <c r="OKZ1" s="376"/>
      <c r="OLA1" s="376"/>
      <c r="OLB1" s="376"/>
      <c r="OLC1" s="376"/>
      <c r="OLD1" s="376"/>
      <c r="OLE1" s="376"/>
      <c r="OLF1" s="376"/>
      <c r="OLG1" s="376"/>
      <c r="OLH1" s="376"/>
      <c r="OLI1" s="376"/>
      <c r="OLJ1" s="376"/>
      <c r="OLK1" s="376"/>
      <c r="OLL1" s="376"/>
      <c r="OLM1" s="376"/>
      <c r="OLN1" s="376"/>
      <c r="OLO1" s="376"/>
      <c r="OLP1" s="376"/>
      <c r="OLQ1" s="376"/>
      <c r="OLR1" s="376"/>
      <c r="OLS1" s="376"/>
      <c r="OLT1" s="376"/>
      <c r="OLU1" s="376"/>
      <c r="OLV1" s="376"/>
      <c r="OLW1" s="376"/>
      <c r="OLX1" s="376"/>
      <c r="OLY1" s="376"/>
      <c r="OLZ1" s="376"/>
      <c r="OMA1" s="376"/>
      <c r="OMB1" s="376"/>
      <c r="OMC1" s="376"/>
      <c r="OMD1" s="376"/>
      <c r="OME1" s="376"/>
      <c r="OMF1" s="376"/>
      <c r="OMG1" s="376"/>
      <c r="OMH1" s="376"/>
      <c r="OMI1" s="376"/>
      <c r="OMJ1" s="376"/>
      <c r="OMK1" s="376"/>
      <c r="OML1" s="376"/>
      <c r="OMM1" s="376"/>
      <c r="OMN1" s="376"/>
      <c r="OMO1" s="376"/>
      <c r="OMP1" s="376"/>
      <c r="OMQ1" s="376"/>
      <c r="OMR1" s="376"/>
      <c r="OMS1" s="376"/>
      <c r="OMT1" s="376"/>
      <c r="OMU1" s="376"/>
      <c r="OMV1" s="376"/>
      <c r="OMW1" s="376"/>
      <c r="OMX1" s="376"/>
      <c r="OMY1" s="376"/>
      <c r="OMZ1" s="376"/>
      <c r="ONA1" s="376"/>
      <c r="ONB1" s="376"/>
      <c r="ONC1" s="376"/>
      <c r="OND1" s="376"/>
      <c r="ONE1" s="376"/>
      <c r="ONF1" s="376"/>
      <c r="ONG1" s="376"/>
      <c r="ONH1" s="376"/>
      <c r="ONI1" s="376"/>
      <c r="ONJ1" s="376"/>
      <c r="ONK1" s="376"/>
      <c r="ONL1" s="376"/>
      <c r="ONM1" s="376"/>
      <c r="ONN1" s="376"/>
      <c r="ONO1" s="376"/>
      <c r="ONP1" s="376"/>
      <c r="ONQ1" s="376"/>
      <c r="ONR1" s="376"/>
      <c r="ONS1" s="376"/>
      <c r="ONT1" s="376"/>
      <c r="ONU1" s="376"/>
      <c r="ONV1" s="376"/>
      <c r="ONW1" s="376"/>
      <c r="ONX1" s="376"/>
      <c r="ONY1" s="376"/>
      <c r="ONZ1" s="376"/>
      <c r="OOA1" s="376"/>
      <c r="OOB1" s="376"/>
      <c r="OOC1" s="376"/>
      <c r="OOD1" s="376"/>
      <c r="OOE1" s="376"/>
      <c r="OOF1" s="376"/>
      <c r="OOG1" s="376"/>
      <c r="OOH1" s="376"/>
      <c r="OOI1" s="376"/>
      <c r="OOJ1" s="376"/>
      <c r="OOK1" s="376"/>
      <c r="OOL1" s="376"/>
      <c r="OOM1" s="376"/>
      <c r="OON1" s="376"/>
      <c r="OOO1" s="376"/>
      <c r="OOP1" s="376"/>
      <c r="OOQ1" s="376"/>
      <c r="OOR1" s="376"/>
      <c r="OOS1" s="376"/>
      <c r="OOT1" s="376"/>
      <c r="OOU1" s="376"/>
      <c r="OOV1" s="376"/>
      <c r="OOW1" s="376"/>
      <c r="OOX1" s="376"/>
      <c r="OOY1" s="376"/>
      <c r="OOZ1" s="376"/>
      <c r="OPA1" s="376"/>
      <c r="OPB1" s="376"/>
      <c r="OPC1" s="376"/>
      <c r="OPD1" s="376"/>
      <c r="OPE1" s="376"/>
      <c r="OPF1" s="376"/>
      <c r="OPG1" s="376"/>
      <c r="OPH1" s="376"/>
      <c r="OPI1" s="376"/>
      <c r="OPJ1" s="376"/>
      <c r="OPK1" s="376"/>
      <c r="OPL1" s="376"/>
      <c r="OPM1" s="376"/>
      <c r="OPN1" s="376"/>
      <c r="OPO1" s="376"/>
      <c r="OPP1" s="376"/>
      <c r="OPQ1" s="376"/>
      <c r="OPR1" s="376"/>
      <c r="OPS1" s="376"/>
      <c r="OPT1" s="376"/>
      <c r="OPU1" s="376"/>
      <c r="OPV1" s="376"/>
      <c r="OPW1" s="376"/>
      <c r="OPX1" s="376"/>
      <c r="OPY1" s="376"/>
      <c r="OPZ1" s="376"/>
      <c r="OQA1" s="376"/>
      <c r="OQB1" s="376"/>
      <c r="OQC1" s="376"/>
      <c r="OQD1" s="376"/>
      <c r="OQE1" s="376"/>
      <c r="OQF1" s="376"/>
      <c r="OQG1" s="376"/>
      <c r="OQH1" s="376"/>
      <c r="OQI1" s="376"/>
      <c r="OQJ1" s="376"/>
      <c r="OQK1" s="376"/>
      <c r="OQL1" s="376"/>
      <c r="OQM1" s="376"/>
      <c r="OQN1" s="376"/>
      <c r="OQO1" s="376"/>
      <c r="OQP1" s="376"/>
      <c r="OQQ1" s="376"/>
      <c r="OQR1" s="376"/>
      <c r="OQS1" s="376"/>
      <c r="OQT1" s="376"/>
      <c r="OQU1" s="376"/>
      <c r="OQV1" s="376"/>
      <c r="OQW1" s="376"/>
      <c r="OQX1" s="376"/>
      <c r="OQY1" s="376"/>
      <c r="OQZ1" s="376"/>
      <c r="ORA1" s="376"/>
      <c r="ORB1" s="376"/>
      <c r="ORC1" s="376"/>
      <c r="ORD1" s="376"/>
      <c r="ORE1" s="376"/>
      <c r="ORF1" s="376"/>
      <c r="ORG1" s="376"/>
      <c r="ORH1" s="376"/>
      <c r="ORI1" s="376"/>
      <c r="ORJ1" s="376"/>
      <c r="ORK1" s="376"/>
      <c r="ORL1" s="376"/>
      <c r="ORM1" s="376"/>
      <c r="ORN1" s="376"/>
      <c r="ORO1" s="376"/>
      <c r="ORP1" s="376"/>
      <c r="ORQ1" s="376"/>
      <c r="ORR1" s="376"/>
      <c r="ORS1" s="376"/>
      <c r="ORT1" s="376"/>
      <c r="ORU1" s="376"/>
      <c r="ORV1" s="376"/>
      <c r="ORW1" s="376"/>
      <c r="ORX1" s="376"/>
      <c r="ORY1" s="376"/>
      <c r="ORZ1" s="376"/>
      <c r="OSA1" s="376"/>
      <c r="OSB1" s="376"/>
      <c r="OSC1" s="376"/>
      <c r="OSD1" s="376"/>
      <c r="OSE1" s="376"/>
      <c r="OSF1" s="376"/>
      <c r="OSG1" s="376"/>
      <c r="OSH1" s="376"/>
      <c r="OSI1" s="376"/>
      <c r="OSJ1" s="376"/>
      <c r="OSK1" s="376"/>
      <c r="OSL1" s="376"/>
      <c r="OSM1" s="376"/>
      <c r="OSN1" s="376"/>
      <c r="OSO1" s="376"/>
      <c r="OSP1" s="376"/>
      <c r="OSQ1" s="376"/>
      <c r="OSR1" s="376"/>
      <c r="OSS1" s="376"/>
      <c r="OST1" s="376"/>
      <c r="OSU1" s="376"/>
      <c r="OSV1" s="376"/>
      <c r="OSW1" s="376"/>
      <c r="OSX1" s="376"/>
      <c r="OSY1" s="376"/>
      <c r="OSZ1" s="376"/>
      <c r="OTA1" s="376"/>
      <c r="OTB1" s="376"/>
      <c r="OTC1" s="376"/>
      <c r="OTD1" s="376"/>
      <c r="OTE1" s="376"/>
      <c r="OTF1" s="376"/>
      <c r="OTG1" s="376"/>
      <c r="OTH1" s="376"/>
      <c r="OTI1" s="376"/>
      <c r="OTJ1" s="376"/>
      <c r="OTK1" s="376"/>
      <c r="OTL1" s="376"/>
      <c r="OTM1" s="376"/>
      <c r="OTN1" s="376"/>
      <c r="OTO1" s="376"/>
      <c r="OTP1" s="376"/>
      <c r="OTQ1" s="376"/>
      <c r="OTR1" s="376"/>
      <c r="OTS1" s="376"/>
      <c r="OTT1" s="376"/>
      <c r="OTU1" s="376"/>
      <c r="OTV1" s="376"/>
      <c r="OTW1" s="376"/>
      <c r="OTX1" s="376"/>
      <c r="OTY1" s="376"/>
      <c r="OTZ1" s="376"/>
      <c r="OUA1" s="376"/>
      <c r="OUB1" s="376"/>
      <c r="OUC1" s="376"/>
      <c r="OUD1" s="376"/>
      <c r="OUE1" s="376"/>
      <c r="OUF1" s="376"/>
      <c r="OUG1" s="376"/>
      <c r="OUH1" s="376"/>
      <c r="OUI1" s="376"/>
      <c r="OUJ1" s="376"/>
      <c r="OUK1" s="376"/>
      <c r="OUL1" s="376"/>
      <c r="OUM1" s="376"/>
      <c r="OUN1" s="376"/>
      <c r="OUO1" s="376"/>
      <c r="OUP1" s="376"/>
      <c r="OUQ1" s="376"/>
      <c r="OUR1" s="376"/>
      <c r="OUS1" s="376"/>
      <c r="OUT1" s="376"/>
      <c r="OUU1" s="376"/>
      <c r="OUV1" s="376"/>
      <c r="OUW1" s="376"/>
      <c r="OUX1" s="376"/>
      <c r="OUY1" s="376"/>
      <c r="OUZ1" s="376"/>
      <c r="OVA1" s="376"/>
      <c r="OVB1" s="376"/>
      <c r="OVC1" s="376"/>
      <c r="OVD1" s="376"/>
      <c r="OVE1" s="376"/>
      <c r="OVF1" s="376"/>
      <c r="OVG1" s="376"/>
      <c r="OVH1" s="376"/>
      <c r="OVI1" s="376"/>
      <c r="OVJ1" s="376"/>
      <c r="OVK1" s="376"/>
      <c r="OVL1" s="376"/>
      <c r="OVM1" s="376"/>
      <c r="OVN1" s="376"/>
      <c r="OVO1" s="376"/>
      <c r="OVP1" s="376"/>
      <c r="OVQ1" s="376"/>
      <c r="OVR1" s="376"/>
      <c r="OVS1" s="376"/>
      <c r="OVT1" s="376"/>
      <c r="OVU1" s="376"/>
      <c r="OVV1" s="376"/>
      <c r="OVW1" s="376"/>
      <c r="OVX1" s="376"/>
      <c r="OVY1" s="376"/>
      <c r="OVZ1" s="376"/>
      <c r="OWA1" s="376"/>
      <c r="OWB1" s="376"/>
      <c r="OWC1" s="376"/>
      <c r="OWD1" s="376"/>
      <c r="OWE1" s="376"/>
      <c r="OWF1" s="376"/>
      <c r="OWG1" s="376"/>
      <c r="OWH1" s="376"/>
      <c r="OWI1" s="376"/>
      <c r="OWJ1" s="376"/>
      <c r="OWK1" s="376"/>
      <c r="OWL1" s="376"/>
      <c r="OWM1" s="376"/>
      <c r="OWN1" s="376"/>
      <c r="OWO1" s="376"/>
      <c r="OWP1" s="376"/>
      <c r="OWQ1" s="376"/>
      <c r="OWR1" s="376"/>
      <c r="OWS1" s="376"/>
      <c r="OWT1" s="376"/>
      <c r="OWU1" s="376"/>
      <c r="OWV1" s="376"/>
      <c r="OWW1" s="376"/>
      <c r="OWX1" s="376"/>
      <c r="OWY1" s="376"/>
      <c r="OWZ1" s="376"/>
      <c r="OXA1" s="376"/>
      <c r="OXB1" s="376"/>
      <c r="OXC1" s="376"/>
      <c r="OXD1" s="376"/>
      <c r="OXE1" s="376"/>
      <c r="OXF1" s="376"/>
      <c r="OXG1" s="376"/>
      <c r="OXH1" s="376"/>
      <c r="OXI1" s="376"/>
      <c r="OXJ1" s="376"/>
      <c r="OXK1" s="376"/>
      <c r="OXL1" s="376"/>
      <c r="OXM1" s="376"/>
      <c r="OXN1" s="376"/>
      <c r="OXO1" s="376"/>
      <c r="OXP1" s="376"/>
      <c r="OXQ1" s="376"/>
      <c r="OXR1" s="376"/>
      <c r="OXS1" s="376"/>
      <c r="OXT1" s="376"/>
      <c r="OXU1" s="376"/>
      <c r="OXV1" s="376"/>
      <c r="OXW1" s="376"/>
      <c r="OXX1" s="376"/>
      <c r="OXY1" s="376"/>
      <c r="OXZ1" s="376"/>
      <c r="OYA1" s="376"/>
      <c r="OYB1" s="376"/>
      <c r="OYC1" s="376"/>
      <c r="OYD1" s="376"/>
      <c r="OYE1" s="376"/>
      <c r="OYF1" s="376"/>
      <c r="OYG1" s="376"/>
      <c r="OYH1" s="376"/>
      <c r="OYI1" s="376"/>
      <c r="OYJ1" s="376"/>
      <c r="OYK1" s="376"/>
      <c r="OYL1" s="376"/>
      <c r="OYM1" s="376"/>
      <c r="OYN1" s="376"/>
      <c r="OYO1" s="376"/>
      <c r="OYP1" s="376"/>
      <c r="OYQ1" s="376"/>
      <c r="OYR1" s="376"/>
      <c r="OYS1" s="376"/>
      <c r="OYT1" s="376"/>
      <c r="OYU1" s="376"/>
      <c r="OYV1" s="376"/>
      <c r="OYW1" s="376"/>
      <c r="OYX1" s="376"/>
      <c r="OYY1" s="376"/>
      <c r="OYZ1" s="376"/>
      <c r="OZA1" s="376"/>
      <c r="OZB1" s="376"/>
      <c r="OZC1" s="376"/>
      <c r="OZD1" s="376"/>
      <c r="OZE1" s="376"/>
      <c r="OZF1" s="376"/>
      <c r="OZG1" s="376"/>
      <c r="OZH1" s="376"/>
      <c r="OZI1" s="376"/>
      <c r="OZJ1" s="376"/>
      <c r="OZK1" s="376"/>
      <c r="OZL1" s="376"/>
      <c r="OZM1" s="376"/>
      <c r="OZN1" s="376"/>
      <c r="OZO1" s="376"/>
      <c r="OZP1" s="376"/>
      <c r="OZQ1" s="376"/>
      <c r="OZR1" s="376"/>
      <c r="OZS1" s="376"/>
      <c r="OZT1" s="376"/>
      <c r="OZU1" s="376"/>
      <c r="OZV1" s="376"/>
      <c r="OZW1" s="376"/>
      <c r="OZX1" s="376"/>
      <c r="OZY1" s="376"/>
      <c r="OZZ1" s="376"/>
      <c r="PAA1" s="376"/>
      <c r="PAB1" s="376"/>
      <c r="PAC1" s="376"/>
      <c r="PAD1" s="376"/>
      <c r="PAE1" s="376"/>
      <c r="PAF1" s="376"/>
      <c r="PAG1" s="376"/>
      <c r="PAH1" s="376"/>
      <c r="PAI1" s="376"/>
      <c r="PAJ1" s="376"/>
      <c r="PAK1" s="376"/>
      <c r="PAL1" s="376"/>
      <c r="PAM1" s="376"/>
      <c r="PAN1" s="376"/>
      <c r="PAO1" s="376"/>
      <c r="PAP1" s="376"/>
      <c r="PAQ1" s="376"/>
      <c r="PAR1" s="376"/>
      <c r="PAS1" s="376"/>
      <c r="PAT1" s="376"/>
      <c r="PAU1" s="376"/>
      <c r="PAV1" s="376"/>
      <c r="PAW1" s="376"/>
      <c r="PAX1" s="376"/>
      <c r="PAY1" s="376"/>
      <c r="PAZ1" s="376"/>
      <c r="PBA1" s="376"/>
      <c r="PBB1" s="376"/>
      <c r="PBC1" s="376"/>
      <c r="PBD1" s="376"/>
      <c r="PBE1" s="376"/>
      <c r="PBF1" s="376"/>
      <c r="PBG1" s="376"/>
      <c r="PBH1" s="376"/>
      <c r="PBI1" s="376"/>
      <c r="PBJ1" s="376"/>
      <c r="PBK1" s="376"/>
      <c r="PBL1" s="376"/>
      <c r="PBM1" s="376"/>
      <c r="PBN1" s="376"/>
      <c r="PBO1" s="376"/>
      <c r="PBP1" s="376"/>
      <c r="PBQ1" s="376"/>
      <c r="PBR1" s="376"/>
      <c r="PBS1" s="376"/>
      <c r="PBT1" s="376"/>
      <c r="PBU1" s="376"/>
      <c r="PBV1" s="376"/>
      <c r="PBW1" s="376"/>
      <c r="PBX1" s="376"/>
      <c r="PBY1" s="376"/>
      <c r="PBZ1" s="376"/>
      <c r="PCA1" s="376"/>
      <c r="PCB1" s="376"/>
      <c r="PCC1" s="376"/>
      <c r="PCD1" s="376"/>
      <c r="PCE1" s="376"/>
      <c r="PCF1" s="376"/>
      <c r="PCG1" s="376"/>
      <c r="PCH1" s="376"/>
      <c r="PCI1" s="376"/>
      <c r="PCJ1" s="376"/>
      <c r="PCK1" s="376"/>
      <c r="PCL1" s="376"/>
      <c r="PCM1" s="376"/>
      <c r="PCN1" s="376"/>
      <c r="PCO1" s="376"/>
      <c r="PCP1" s="376"/>
      <c r="PCQ1" s="376"/>
      <c r="PCR1" s="376"/>
      <c r="PCS1" s="376"/>
      <c r="PCT1" s="376"/>
      <c r="PCU1" s="376"/>
      <c r="PCV1" s="376"/>
      <c r="PCW1" s="376"/>
      <c r="PCX1" s="376"/>
      <c r="PCY1" s="376"/>
      <c r="PCZ1" s="376"/>
      <c r="PDA1" s="376"/>
      <c r="PDB1" s="376"/>
      <c r="PDC1" s="376"/>
      <c r="PDD1" s="376"/>
      <c r="PDE1" s="376"/>
      <c r="PDF1" s="376"/>
      <c r="PDG1" s="376"/>
      <c r="PDH1" s="376"/>
      <c r="PDI1" s="376"/>
      <c r="PDJ1" s="376"/>
      <c r="PDK1" s="376"/>
      <c r="PDL1" s="376"/>
      <c r="PDM1" s="376"/>
      <c r="PDN1" s="376"/>
      <c r="PDO1" s="376"/>
      <c r="PDP1" s="376"/>
      <c r="PDQ1" s="376"/>
      <c r="PDR1" s="376"/>
      <c r="PDS1" s="376"/>
      <c r="PDT1" s="376"/>
      <c r="PDU1" s="376"/>
      <c r="PDV1" s="376"/>
      <c r="PDW1" s="376"/>
      <c r="PDX1" s="376"/>
      <c r="PDY1" s="376"/>
      <c r="PDZ1" s="376"/>
      <c r="PEA1" s="376"/>
      <c r="PEB1" s="376"/>
      <c r="PEC1" s="376"/>
      <c r="PED1" s="376"/>
      <c r="PEE1" s="376"/>
      <c r="PEF1" s="376"/>
      <c r="PEG1" s="376"/>
      <c r="PEH1" s="376"/>
      <c r="PEI1" s="376"/>
      <c r="PEJ1" s="376"/>
      <c r="PEK1" s="376"/>
      <c r="PEL1" s="376"/>
      <c r="PEM1" s="376"/>
      <c r="PEN1" s="376"/>
      <c r="PEO1" s="376"/>
      <c r="PEP1" s="376"/>
      <c r="PEQ1" s="376"/>
      <c r="PER1" s="376"/>
      <c r="PES1" s="376"/>
      <c r="PET1" s="376"/>
      <c r="PEU1" s="376"/>
      <c r="PEV1" s="376"/>
      <c r="PEW1" s="376"/>
      <c r="PEX1" s="376"/>
      <c r="PEY1" s="376"/>
      <c r="PEZ1" s="376"/>
      <c r="PFA1" s="376"/>
      <c r="PFB1" s="376"/>
      <c r="PFC1" s="376"/>
      <c r="PFD1" s="376"/>
      <c r="PFE1" s="376"/>
      <c r="PFF1" s="376"/>
      <c r="PFG1" s="376"/>
      <c r="PFH1" s="376"/>
      <c r="PFI1" s="376"/>
      <c r="PFJ1" s="376"/>
      <c r="PFK1" s="376"/>
      <c r="PFL1" s="376"/>
      <c r="PFM1" s="376"/>
      <c r="PFN1" s="376"/>
      <c r="PFO1" s="376"/>
      <c r="PFP1" s="376"/>
      <c r="PFQ1" s="376"/>
      <c r="PFR1" s="376"/>
      <c r="PFS1" s="376"/>
      <c r="PFT1" s="376"/>
      <c r="PFU1" s="376"/>
      <c r="PFV1" s="376"/>
      <c r="PFW1" s="376"/>
      <c r="PFX1" s="376"/>
      <c r="PFY1" s="376"/>
      <c r="PFZ1" s="376"/>
      <c r="PGA1" s="376"/>
      <c r="PGB1" s="376"/>
      <c r="PGC1" s="376"/>
      <c r="PGD1" s="376"/>
      <c r="PGE1" s="376"/>
      <c r="PGF1" s="376"/>
      <c r="PGG1" s="376"/>
      <c r="PGH1" s="376"/>
      <c r="PGI1" s="376"/>
      <c r="PGJ1" s="376"/>
      <c r="PGK1" s="376"/>
      <c r="PGL1" s="376"/>
      <c r="PGM1" s="376"/>
      <c r="PGN1" s="376"/>
      <c r="PGO1" s="376"/>
      <c r="PGP1" s="376"/>
      <c r="PGQ1" s="376"/>
      <c r="PGR1" s="376"/>
      <c r="PGS1" s="376"/>
      <c r="PGT1" s="376"/>
      <c r="PGU1" s="376"/>
      <c r="PGV1" s="376"/>
      <c r="PGW1" s="376"/>
      <c r="PGX1" s="376"/>
      <c r="PGY1" s="376"/>
      <c r="PGZ1" s="376"/>
      <c r="PHA1" s="376"/>
      <c r="PHB1" s="376"/>
      <c r="PHC1" s="376"/>
      <c r="PHD1" s="376"/>
      <c r="PHE1" s="376"/>
      <c r="PHF1" s="376"/>
      <c r="PHG1" s="376"/>
      <c r="PHH1" s="376"/>
      <c r="PHI1" s="376"/>
      <c r="PHJ1" s="376"/>
      <c r="PHK1" s="376"/>
      <c r="PHL1" s="376"/>
      <c r="PHM1" s="376"/>
      <c r="PHN1" s="376"/>
      <c r="PHO1" s="376"/>
      <c r="PHP1" s="376"/>
      <c r="PHQ1" s="376"/>
      <c r="PHR1" s="376"/>
      <c r="PHS1" s="376"/>
      <c r="PHT1" s="376"/>
      <c r="PHU1" s="376"/>
      <c r="PHV1" s="376"/>
      <c r="PHW1" s="376"/>
      <c r="PHX1" s="376"/>
      <c r="PHY1" s="376"/>
      <c r="PHZ1" s="376"/>
      <c r="PIA1" s="376"/>
      <c r="PIB1" s="376"/>
      <c r="PIC1" s="376"/>
      <c r="PID1" s="376"/>
      <c r="PIE1" s="376"/>
      <c r="PIF1" s="376"/>
      <c r="PIG1" s="376"/>
      <c r="PIH1" s="376"/>
      <c r="PII1" s="376"/>
      <c r="PIJ1" s="376"/>
      <c r="PIK1" s="376"/>
      <c r="PIL1" s="376"/>
      <c r="PIM1" s="376"/>
      <c r="PIN1" s="376"/>
      <c r="PIO1" s="376"/>
      <c r="PIP1" s="376"/>
      <c r="PIQ1" s="376"/>
      <c r="PIR1" s="376"/>
      <c r="PIS1" s="376"/>
      <c r="PIT1" s="376"/>
      <c r="PIU1" s="376"/>
      <c r="PIV1" s="376"/>
      <c r="PIW1" s="376"/>
      <c r="PIX1" s="376"/>
      <c r="PIY1" s="376"/>
      <c r="PIZ1" s="376"/>
      <c r="PJA1" s="376"/>
      <c r="PJB1" s="376"/>
      <c r="PJC1" s="376"/>
      <c r="PJD1" s="376"/>
      <c r="PJE1" s="376"/>
      <c r="PJF1" s="376"/>
      <c r="PJG1" s="376"/>
      <c r="PJH1" s="376"/>
      <c r="PJI1" s="376"/>
      <c r="PJJ1" s="376"/>
      <c r="PJK1" s="376"/>
      <c r="PJL1" s="376"/>
      <c r="PJM1" s="376"/>
      <c r="PJN1" s="376"/>
      <c r="PJO1" s="376"/>
      <c r="PJP1" s="376"/>
      <c r="PJQ1" s="376"/>
      <c r="PJR1" s="376"/>
      <c r="PJS1" s="376"/>
      <c r="PJT1" s="376"/>
      <c r="PJU1" s="376"/>
      <c r="PJV1" s="376"/>
      <c r="PJW1" s="376"/>
      <c r="PJX1" s="376"/>
      <c r="PJY1" s="376"/>
      <c r="PJZ1" s="376"/>
      <c r="PKA1" s="376"/>
      <c r="PKB1" s="376"/>
      <c r="PKC1" s="376"/>
      <c r="PKD1" s="376"/>
      <c r="PKE1" s="376"/>
      <c r="PKF1" s="376"/>
      <c r="PKG1" s="376"/>
      <c r="PKH1" s="376"/>
      <c r="PKI1" s="376"/>
      <c r="PKJ1" s="376"/>
      <c r="PKK1" s="376"/>
      <c r="PKL1" s="376"/>
      <c r="PKM1" s="376"/>
      <c r="PKN1" s="376"/>
      <c r="PKO1" s="376"/>
      <c r="PKP1" s="376"/>
      <c r="PKQ1" s="376"/>
      <c r="PKR1" s="376"/>
      <c r="PKS1" s="376"/>
      <c r="PKT1" s="376"/>
      <c r="PKU1" s="376"/>
      <c r="PKV1" s="376"/>
      <c r="PKW1" s="376"/>
      <c r="PKX1" s="376"/>
      <c r="PKY1" s="376"/>
      <c r="PKZ1" s="376"/>
      <c r="PLA1" s="376"/>
      <c r="PLB1" s="376"/>
      <c r="PLC1" s="376"/>
      <c r="PLD1" s="376"/>
      <c r="PLE1" s="376"/>
      <c r="PLF1" s="376"/>
      <c r="PLG1" s="376"/>
      <c r="PLH1" s="376"/>
      <c r="PLI1" s="376"/>
      <c r="PLJ1" s="376"/>
      <c r="PLK1" s="376"/>
      <c r="PLL1" s="376"/>
      <c r="PLM1" s="376"/>
      <c r="PLN1" s="376"/>
      <c r="PLO1" s="376"/>
      <c r="PLP1" s="376"/>
      <c r="PLQ1" s="376"/>
      <c r="PLR1" s="376"/>
      <c r="PLS1" s="376"/>
      <c r="PLT1" s="376"/>
      <c r="PLU1" s="376"/>
      <c r="PLV1" s="376"/>
      <c r="PLW1" s="376"/>
      <c r="PLX1" s="376"/>
      <c r="PLY1" s="376"/>
      <c r="PLZ1" s="376"/>
      <c r="PMA1" s="376"/>
      <c r="PMB1" s="376"/>
      <c r="PMC1" s="376"/>
      <c r="PMD1" s="376"/>
      <c r="PME1" s="376"/>
      <c r="PMF1" s="376"/>
      <c r="PMG1" s="376"/>
      <c r="PMH1" s="376"/>
      <c r="PMI1" s="376"/>
      <c r="PMJ1" s="376"/>
      <c r="PMK1" s="376"/>
      <c r="PML1" s="376"/>
      <c r="PMM1" s="376"/>
      <c r="PMN1" s="376"/>
      <c r="PMO1" s="376"/>
      <c r="PMP1" s="376"/>
      <c r="PMQ1" s="376"/>
      <c r="PMR1" s="376"/>
      <c r="PMS1" s="376"/>
      <c r="PMT1" s="376"/>
      <c r="PMU1" s="376"/>
      <c r="PMV1" s="376"/>
      <c r="PMW1" s="376"/>
      <c r="PMX1" s="376"/>
      <c r="PMY1" s="376"/>
      <c r="PMZ1" s="376"/>
      <c r="PNA1" s="376"/>
      <c r="PNB1" s="376"/>
      <c r="PNC1" s="376"/>
      <c r="PND1" s="376"/>
      <c r="PNE1" s="376"/>
      <c r="PNF1" s="376"/>
      <c r="PNG1" s="376"/>
      <c r="PNH1" s="376"/>
      <c r="PNI1" s="376"/>
      <c r="PNJ1" s="376"/>
      <c r="PNK1" s="376"/>
      <c r="PNL1" s="376"/>
      <c r="PNM1" s="376"/>
      <c r="PNN1" s="376"/>
      <c r="PNO1" s="376"/>
      <c r="PNP1" s="376"/>
      <c r="PNQ1" s="376"/>
      <c r="PNR1" s="376"/>
      <c r="PNS1" s="376"/>
      <c r="PNT1" s="376"/>
      <c r="PNU1" s="376"/>
      <c r="PNV1" s="376"/>
      <c r="PNW1" s="376"/>
      <c r="PNX1" s="376"/>
      <c r="PNY1" s="376"/>
      <c r="PNZ1" s="376"/>
      <c r="POA1" s="376"/>
      <c r="POB1" s="376"/>
      <c r="POC1" s="376"/>
      <c r="POD1" s="376"/>
      <c r="POE1" s="376"/>
      <c r="POF1" s="376"/>
      <c r="POG1" s="376"/>
      <c r="POH1" s="376"/>
      <c r="POI1" s="376"/>
      <c r="POJ1" s="376"/>
      <c r="POK1" s="376"/>
      <c r="POL1" s="376"/>
      <c r="POM1" s="376"/>
      <c r="PON1" s="376"/>
      <c r="POO1" s="376"/>
      <c r="POP1" s="376"/>
      <c r="POQ1" s="376"/>
      <c r="POR1" s="376"/>
      <c r="POS1" s="376"/>
      <c r="POT1" s="376"/>
      <c r="POU1" s="376"/>
      <c r="POV1" s="376"/>
      <c r="POW1" s="376"/>
      <c r="POX1" s="376"/>
      <c r="POY1" s="376"/>
      <c r="POZ1" s="376"/>
      <c r="PPA1" s="376"/>
      <c r="PPB1" s="376"/>
      <c r="PPC1" s="376"/>
      <c r="PPD1" s="376"/>
      <c r="PPE1" s="376"/>
      <c r="PPF1" s="376"/>
      <c r="PPG1" s="376"/>
      <c r="PPH1" s="376"/>
      <c r="PPI1" s="376"/>
      <c r="PPJ1" s="376"/>
      <c r="PPK1" s="376"/>
      <c r="PPL1" s="376"/>
      <c r="PPM1" s="376"/>
      <c r="PPN1" s="376"/>
      <c r="PPO1" s="376"/>
      <c r="PPP1" s="376"/>
      <c r="PPQ1" s="376"/>
      <c r="PPR1" s="376"/>
      <c r="PPS1" s="376"/>
      <c r="PPT1" s="376"/>
      <c r="PPU1" s="376"/>
      <c r="PPV1" s="376"/>
      <c r="PPW1" s="376"/>
      <c r="PPX1" s="376"/>
      <c r="PPY1" s="376"/>
      <c r="PPZ1" s="376"/>
      <c r="PQA1" s="376"/>
      <c r="PQB1" s="376"/>
      <c r="PQC1" s="376"/>
      <c r="PQD1" s="376"/>
      <c r="PQE1" s="376"/>
      <c r="PQF1" s="376"/>
      <c r="PQG1" s="376"/>
      <c r="PQH1" s="376"/>
      <c r="PQI1" s="376"/>
      <c r="PQJ1" s="376"/>
      <c r="PQK1" s="376"/>
      <c r="PQL1" s="376"/>
      <c r="PQM1" s="376"/>
      <c r="PQN1" s="376"/>
      <c r="PQO1" s="376"/>
      <c r="PQP1" s="376"/>
      <c r="PQQ1" s="376"/>
      <c r="PQR1" s="376"/>
      <c r="PQS1" s="376"/>
      <c r="PQT1" s="376"/>
      <c r="PQU1" s="376"/>
      <c r="PQV1" s="376"/>
      <c r="PQW1" s="376"/>
      <c r="PQX1" s="376"/>
      <c r="PQY1" s="376"/>
      <c r="PQZ1" s="376"/>
      <c r="PRA1" s="376"/>
      <c r="PRB1" s="376"/>
      <c r="PRC1" s="376"/>
      <c r="PRD1" s="376"/>
      <c r="PRE1" s="376"/>
      <c r="PRF1" s="376"/>
      <c r="PRG1" s="376"/>
      <c r="PRH1" s="376"/>
      <c r="PRI1" s="376"/>
      <c r="PRJ1" s="376"/>
      <c r="PRK1" s="376"/>
      <c r="PRL1" s="376"/>
      <c r="PRM1" s="376"/>
      <c r="PRN1" s="376"/>
      <c r="PRO1" s="376"/>
      <c r="PRP1" s="376"/>
      <c r="PRQ1" s="376"/>
      <c r="PRR1" s="376"/>
      <c r="PRS1" s="376"/>
      <c r="PRT1" s="376"/>
      <c r="PRU1" s="376"/>
      <c r="PRV1" s="376"/>
      <c r="PRW1" s="376"/>
      <c r="PRX1" s="376"/>
      <c r="PRY1" s="376"/>
      <c r="PRZ1" s="376"/>
      <c r="PSA1" s="376"/>
      <c r="PSB1" s="376"/>
      <c r="PSC1" s="376"/>
      <c r="PSD1" s="376"/>
      <c r="PSE1" s="376"/>
      <c r="PSF1" s="376"/>
      <c r="PSG1" s="376"/>
      <c r="PSH1" s="376"/>
      <c r="PSI1" s="376"/>
      <c r="PSJ1" s="376"/>
      <c r="PSK1" s="376"/>
      <c r="PSL1" s="376"/>
      <c r="PSM1" s="376"/>
      <c r="PSN1" s="376"/>
      <c r="PSO1" s="376"/>
      <c r="PSP1" s="376"/>
      <c r="PSQ1" s="376"/>
      <c r="PSR1" s="376"/>
      <c r="PSS1" s="376"/>
      <c r="PST1" s="376"/>
      <c r="PSU1" s="376"/>
      <c r="PSV1" s="376"/>
      <c r="PSW1" s="376"/>
      <c r="PSX1" s="376"/>
      <c r="PSY1" s="376"/>
      <c r="PSZ1" s="376"/>
      <c r="PTA1" s="376"/>
      <c r="PTB1" s="376"/>
      <c r="PTC1" s="376"/>
      <c r="PTD1" s="376"/>
      <c r="PTE1" s="376"/>
      <c r="PTF1" s="376"/>
      <c r="PTG1" s="376"/>
      <c r="PTH1" s="376"/>
      <c r="PTI1" s="376"/>
      <c r="PTJ1" s="376"/>
      <c r="PTK1" s="376"/>
      <c r="PTL1" s="376"/>
      <c r="PTM1" s="376"/>
      <c r="PTN1" s="376"/>
      <c r="PTO1" s="376"/>
      <c r="PTP1" s="376"/>
      <c r="PTQ1" s="376"/>
      <c r="PTR1" s="376"/>
      <c r="PTS1" s="376"/>
      <c r="PTT1" s="376"/>
      <c r="PTU1" s="376"/>
      <c r="PTV1" s="376"/>
      <c r="PTW1" s="376"/>
      <c r="PTX1" s="376"/>
      <c r="PTY1" s="376"/>
      <c r="PTZ1" s="376"/>
      <c r="PUA1" s="376"/>
      <c r="PUB1" s="376"/>
      <c r="PUC1" s="376"/>
      <c r="PUD1" s="376"/>
      <c r="PUE1" s="376"/>
      <c r="PUF1" s="376"/>
      <c r="PUG1" s="376"/>
      <c r="PUH1" s="376"/>
      <c r="PUI1" s="376"/>
      <c r="PUJ1" s="376"/>
      <c r="PUK1" s="376"/>
      <c r="PUL1" s="376"/>
      <c r="PUM1" s="376"/>
      <c r="PUN1" s="376"/>
      <c r="PUO1" s="376"/>
      <c r="PUP1" s="376"/>
      <c r="PUQ1" s="376"/>
      <c r="PUR1" s="376"/>
      <c r="PUS1" s="376"/>
      <c r="PUT1" s="376"/>
      <c r="PUU1" s="376"/>
      <c r="PUV1" s="376"/>
      <c r="PUW1" s="376"/>
      <c r="PUX1" s="376"/>
      <c r="PUY1" s="376"/>
      <c r="PUZ1" s="376"/>
      <c r="PVA1" s="376"/>
      <c r="PVB1" s="376"/>
      <c r="PVC1" s="376"/>
      <c r="PVD1" s="376"/>
      <c r="PVE1" s="376"/>
      <c r="PVF1" s="376"/>
      <c r="PVG1" s="376"/>
      <c r="PVH1" s="376"/>
      <c r="PVI1" s="376"/>
      <c r="PVJ1" s="376"/>
      <c r="PVK1" s="376"/>
      <c r="PVL1" s="376"/>
      <c r="PVM1" s="376"/>
      <c r="PVN1" s="376"/>
      <c r="PVO1" s="376"/>
      <c r="PVP1" s="376"/>
      <c r="PVQ1" s="376"/>
      <c r="PVR1" s="376"/>
      <c r="PVS1" s="376"/>
      <c r="PVT1" s="376"/>
      <c r="PVU1" s="376"/>
      <c r="PVV1" s="376"/>
      <c r="PVW1" s="376"/>
      <c r="PVX1" s="376"/>
      <c r="PVY1" s="376"/>
      <c r="PVZ1" s="376"/>
      <c r="PWA1" s="376"/>
      <c r="PWB1" s="376"/>
      <c r="PWC1" s="376"/>
      <c r="PWD1" s="376"/>
      <c r="PWE1" s="376"/>
      <c r="PWF1" s="376"/>
      <c r="PWG1" s="376"/>
      <c r="PWH1" s="376"/>
      <c r="PWI1" s="376"/>
      <c r="PWJ1" s="376"/>
      <c r="PWK1" s="376"/>
      <c r="PWL1" s="376"/>
      <c r="PWM1" s="376"/>
      <c r="PWN1" s="376"/>
      <c r="PWO1" s="376"/>
      <c r="PWP1" s="376"/>
      <c r="PWQ1" s="376"/>
      <c r="PWR1" s="376"/>
      <c r="PWS1" s="376"/>
      <c r="PWT1" s="376"/>
      <c r="PWU1" s="376"/>
      <c r="PWV1" s="376"/>
      <c r="PWW1" s="376"/>
      <c r="PWX1" s="376"/>
      <c r="PWY1" s="376"/>
      <c r="PWZ1" s="376"/>
      <c r="PXA1" s="376"/>
      <c r="PXB1" s="376"/>
      <c r="PXC1" s="376"/>
      <c r="PXD1" s="376"/>
      <c r="PXE1" s="376"/>
      <c r="PXF1" s="376"/>
      <c r="PXG1" s="376"/>
      <c r="PXH1" s="376"/>
      <c r="PXI1" s="376"/>
      <c r="PXJ1" s="376"/>
      <c r="PXK1" s="376"/>
      <c r="PXL1" s="376"/>
      <c r="PXM1" s="376"/>
      <c r="PXN1" s="376"/>
      <c r="PXO1" s="376"/>
      <c r="PXP1" s="376"/>
      <c r="PXQ1" s="376"/>
      <c r="PXR1" s="376"/>
      <c r="PXS1" s="376"/>
      <c r="PXT1" s="376"/>
      <c r="PXU1" s="376"/>
      <c r="PXV1" s="376"/>
      <c r="PXW1" s="376"/>
      <c r="PXX1" s="376"/>
      <c r="PXY1" s="376"/>
      <c r="PXZ1" s="376"/>
      <c r="PYA1" s="376"/>
      <c r="PYB1" s="376"/>
      <c r="PYC1" s="376"/>
      <c r="PYD1" s="376"/>
      <c r="PYE1" s="376"/>
      <c r="PYF1" s="376"/>
      <c r="PYG1" s="376"/>
      <c r="PYH1" s="376"/>
      <c r="PYI1" s="376"/>
      <c r="PYJ1" s="376"/>
      <c r="PYK1" s="376"/>
      <c r="PYL1" s="376"/>
      <c r="PYM1" s="376"/>
      <c r="PYN1" s="376"/>
      <c r="PYO1" s="376"/>
      <c r="PYP1" s="376"/>
      <c r="PYQ1" s="376"/>
      <c r="PYR1" s="376"/>
      <c r="PYS1" s="376"/>
      <c r="PYT1" s="376"/>
      <c r="PYU1" s="376"/>
      <c r="PYV1" s="376"/>
      <c r="PYW1" s="376"/>
      <c r="PYX1" s="376"/>
      <c r="PYY1" s="376"/>
      <c r="PYZ1" s="376"/>
      <c r="PZA1" s="376"/>
      <c r="PZB1" s="376"/>
      <c r="PZC1" s="376"/>
      <c r="PZD1" s="376"/>
      <c r="PZE1" s="376"/>
      <c r="PZF1" s="376"/>
      <c r="PZG1" s="376"/>
      <c r="PZH1" s="376"/>
      <c r="PZI1" s="376"/>
      <c r="PZJ1" s="376"/>
      <c r="PZK1" s="376"/>
      <c r="PZL1" s="376"/>
      <c r="PZM1" s="376"/>
      <c r="PZN1" s="376"/>
      <c r="PZO1" s="376"/>
      <c r="PZP1" s="376"/>
      <c r="PZQ1" s="376"/>
      <c r="PZR1" s="376"/>
      <c r="PZS1" s="376"/>
      <c r="PZT1" s="376"/>
      <c r="PZU1" s="376"/>
      <c r="PZV1" s="376"/>
      <c r="PZW1" s="376"/>
      <c r="PZX1" s="376"/>
      <c r="PZY1" s="376"/>
      <c r="PZZ1" s="376"/>
      <c r="QAA1" s="376"/>
      <c r="QAB1" s="376"/>
      <c r="QAC1" s="376"/>
      <c r="QAD1" s="376"/>
      <c r="QAE1" s="376"/>
      <c r="QAF1" s="376"/>
      <c r="QAG1" s="376"/>
      <c r="QAH1" s="376"/>
      <c r="QAI1" s="376"/>
      <c r="QAJ1" s="376"/>
      <c r="QAK1" s="376"/>
      <c r="QAL1" s="376"/>
      <c r="QAM1" s="376"/>
      <c r="QAN1" s="376"/>
      <c r="QAO1" s="376"/>
      <c r="QAP1" s="376"/>
      <c r="QAQ1" s="376"/>
      <c r="QAR1" s="376"/>
      <c r="QAS1" s="376"/>
      <c r="QAT1" s="376"/>
      <c r="QAU1" s="376"/>
      <c r="QAV1" s="376"/>
      <c r="QAW1" s="376"/>
      <c r="QAX1" s="376"/>
      <c r="QAY1" s="376"/>
      <c r="QAZ1" s="376"/>
      <c r="QBA1" s="376"/>
      <c r="QBB1" s="376"/>
      <c r="QBC1" s="376"/>
      <c r="QBD1" s="376"/>
      <c r="QBE1" s="376"/>
      <c r="QBF1" s="376"/>
      <c r="QBG1" s="376"/>
      <c r="QBH1" s="376"/>
      <c r="QBI1" s="376"/>
      <c r="QBJ1" s="376"/>
      <c r="QBK1" s="376"/>
      <c r="QBL1" s="376"/>
      <c r="QBM1" s="376"/>
      <c r="QBN1" s="376"/>
      <c r="QBO1" s="376"/>
      <c r="QBP1" s="376"/>
      <c r="QBQ1" s="376"/>
      <c r="QBR1" s="376"/>
      <c r="QBS1" s="376"/>
      <c r="QBT1" s="376"/>
      <c r="QBU1" s="376"/>
      <c r="QBV1" s="376"/>
      <c r="QBW1" s="376"/>
      <c r="QBX1" s="376"/>
      <c r="QBY1" s="376"/>
      <c r="QBZ1" s="376"/>
      <c r="QCA1" s="376"/>
      <c r="QCB1" s="376"/>
      <c r="QCC1" s="376"/>
      <c r="QCD1" s="376"/>
      <c r="QCE1" s="376"/>
      <c r="QCF1" s="376"/>
      <c r="QCG1" s="376"/>
      <c r="QCH1" s="376"/>
      <c r="QCI1" s="376"/>
      <c r="QCJ1" s="376"/>
      <c r="QCK1" s="376"/>
      <c r="QCL1" s="376"/>
      <c r="QCM1" s="376"/>
      <c r="QCN1" s="376"/>
      <c r="QCO1" s="376"/>
      <c r="QCP1" s="376"/>
      <c r="QCQ1" s="376"/>
      <c r="QCR1" s="376"/>
      <c r="QCS1" s="376"/>
      <c r="QCT1" s="376"/>
      <c r="QCU1" s="376"/>
      <c r="QCV1" s="376"/>
      <c r="QCW1" s="376"/>
      <c r="QCX1" s="376"/>
      <c r="QCY1" s="376"/>
      <c r="QCZ1" s="376"/>
      <c r="QDA1" s="376"/>
      <c r="QDB1" s="376"/>
      <c r="QDC1" s="376"/>
      <c r="QDD1" s="376"/>
      <c r="QDE1" s="376"/>
      <c r="QDF1" s="376"/>
      <c r="QDG1" s="376"/>
      <c r="QDH1" s="376"/>
      <c r="QDI1" s="376"/>
      <c r="QDJ1" s="376"/>
      <c r="QDK1" s="376"/>
      <c r="QDL1" s="376"/>
      <c r="QDM1" s="376"/>
      <c r="QDN1" s="376"/>
      <c r="QDO1" s="376"/>
      <c r="QDP1" s="376"/>
      <c r="QDQ1" s="376"/>
      <c r="QDR1" s="376"/>
      <c r="QDS1" s="376"/>
      <c r="QDT1" s="376"/>
      <c r="QDU1" s="376"/>
      <c r="QDV1" s="376"/>
      <c r="QDW1" s="376"/>
      <c r="QDX1" s="376"/>
      <c r="QDY1" s="376"/>
      <c r="QDZ1" s="376"/>
      <c r="QEA1" s="376"/>
      <c r="QEB1" s="376"/>
      <c r="QEC1" s="376"/>
      <c r="QED1" s="376"/>
      <c r="QEE1" s="376"/>
      <c r="QEF1" s="376"/>
      <c r="QEG1" s="376"/>
      <c r="QEH1" s="376"/>
      <c r="QEI1" s="376"/>
      <c r="QEJ1" s="376"/>
      <c r="QEK1" s="376"/>
      <c r="QEL1" s="376"/>
      <c r="QEM1" s="376"/>
      <c r="QEN1" s="376"/>
      <c r="QEO1" s="376"/>
      <c r="QEP1" s="376"/>
      <c r="QEQ1" s="376"/>
      <c r="QER1" s="376"/>
      <c r="QES1" s="376"/>
      <c r="QET1" s="376"/>
      <c r="QEU1" s="376"/>
      <c r="QEV1" s="376"/>
      <c r="QEW1" s="376"/>
      <c r="QEX1" s="376"/>
      <c r="QEY1" s="376"/>
      <c r="QEZ1" s="376"/>
      <c r="QFA1" s="376"/>
      <c r="QFB1" s="376"/>
      <c r="QFC1" s="376"/>
      <c r="QFD1" s="376"/>
      <c r="QFE1" s="376"/>
      <c r="QFF1" s="376"/>
      <c r="QFG1" s="376"/>
      <c r="QFH1" s="376"/>
      <c r="QFI1" s="376"/>
      <c r="QFJ1" s="376"/>
      <c r="QFK1" s="376"/>
      <c r="QFL1" s="376"/>
      <c r="QFM1" s="376"/>
      <c r="QFN1" s="376"/>
      <c r="QFO1" s="376"/>
      <c r="QFP1" s="376"/>
      <c r="QFQ1" s="376"/>
      <c r="QFR1" s="376"/>
      <c r="QFS1" s="376"/>
      <c r="QFT1" s="376"/>
      <c r="QFU1" s="376"/>
      <c r="QFV1" s="376"/>
      <c r="QFW1" s="376"/>
      <c r="QFX1" s="376"/>
      <c r="QFY1" s="376"/>
      <c r="QFZ1" s="376"/>
      <c r="QGA1" s="376"/>
      <c r="QGB1" s="376"/>
      <c r="QGC1" s="376"/>
      <c r="QGD1" s="376"/>
      <c r="QGE1" s="376"/>
      <c r="QGF1" s="376"/>
      <c r="QGG1" s="376"/>
      <c r="QGH1" s="376"/>
      <c r="QGI1" s="376"/>
      <c r="QGJ1" s="376"/>
      <c r="QGK1" s="376"/>
      <c r="QGL1" s="376"/>
      <c r="QGM1" s="376"/>
      <c r="QGN1" s="376"/>
      <c r="QGO1" s="376"/>
      <c r="QGP1" s="376"/>
      <c r="QGQ1" s="376"/>
      <c r="QGR1" s="376"/>
      <c r="QGS1" s="376"/>
      <c r="QGT1" s="376"/>
      <c r="QGU1" s="376"/>
      <c r="QGV1" s="376"/>
      <c r="QGW1" s="376"/>
      <c r="QGX1" s="376"/>
      <c r="QGY1" s="376"/>
      <c r="QGZ1" s="376"/>
      <c r="QHA1" s="376"/>
      <c r="QHB1" s="376"/>
      <c r="QHC1" s="376"/>
      <c r="QHD1" s="376"/>
      <c r="QHE1" s="376"/>
      <c r="QHF1" s="376"/>
      <c r="QHG1" s="376"/>
      <c r="QHH1" s="376"/>
      <c r="QHI1" s="376"/>
      <c r="QHJ1" s="376"/>
      <c r="QHK1" s="376"/>
      <c r="QHL1" s="376"/>
      <c r="QHM1" s="376"/>
      <c r="QHN1" s="376"/>
      <c r="QHO1" s="376"/>
      <c r="QHP1" s="376"/>
      <c r="QHQ1" s="376"/>
      <c r="QHR1" s="376"/>
      <c r="QHS1" s="376"/>
      <c r="QHT1" s="376"/>
      <c r="QHU1" s="376"/>
      <c r="QHV1" s="376"/>
      <c r="QHW1" s="376"/>
      <c r="QHX1" s="376"/>
      <c r="QHY1" s="376"/>
      <c r="QHZ1" s="376"/>
      <c r="QIA1" s="376"/>
      <c r="QIB1" s="376"/>
      <c r="QIC1" s="376"/>
      <c r="QID1" s="376"/>
      <c r="QIE1" s="376"/>
      <c r="QIF1" s="376"/>
      <c r="QIG1" s="376"/>
      <c r="QIH1" s="376"/>
      <c r="QII1" s="376"/>
      <c r="QIJ1" s="376"/>
      <c r="QIK1" s="376"/>
      <c r="QIL1" s="376"/>
      <c r="QIM1" s="376"/>
      <c r="QIN1" s="376"/>
      <c r="QIO1" s="376"/>
      <c r="QIP1" s="376"/>
      <c r="QIQ1" s="376"/>
      <c r="QIR1" s="376"/>
      <c r="QIS1" s="376"/>
      <c r="QIT1" s="376"/>
      <c r="QIU1" s="376"/>
      <c r="QIV1" s="376"/>
      <c r="QIW1" s="376"/>
      <c r="QIX1" s="376"/>
      <c r="QIY1" s="376"/>
      <c r="QIZ1" s="376"/>
      <c r="QJA1" s="376"/>
      <c r="QJB1" s="376"/>
      <c r="QJC1" s="376"/>
      <c r="QJD1" s="376"/>
      <c r="QJE1" s="376"/>
      <c r="QJF1" s="376"/>
      <c r="QJG1" s="376"/>
      <c r="QJH1" s="376"/>
      <c r="QJI1" s="376"/>
      <c r="QJJ1" s="376"/>
      <c r="QJK1" s="376"/>
      <c r="QJL1" s="376"/>
      <c r="QJM1" s="376"/>
      <c r="QJN1" s="376"/>
      <c r="QJO1" s="376"/>
      <c r="QJP1" s="376"/>
      <c r="QJQ1" s="376"/>
      <c r="QJR1" s="376"/>
      <c r="QJS1" s="376"/>
      <c r="QJT1" s="376"/>
      <c r="QJU1" s="376"/>
      <c r="QJV1" s="376"/>
      <c r="QJW1" s="376"/>
      <c r="QJX1" s="376"/>
      <c r="QJY1" s="376"/>
      <c r="QJZ1" s="376"/>
      <c r="QKA1" s="376"/>
      <c r="QKB1" s="376"/>
      <c r="QKC1" s="376"/>
      <c r="QKD1" s="376"/>
      <c r="QKE1" s="376"/>
      <c r="QKF1" s="376"/>
      <c r="QKG1" s="376"/>
      <c r="QKH1" s="376"/>
      <c r="QKI1" s="376"/>
      <c r="QKJ1" s="376"/>
      <c r="QKK1" s="376"/>
      <c r="QKL1" s="376"/>
      <c r="QKM1" s="376"/>
      <c r="QKN1" s="376"/>
      <c r="QKO1" s="376"/>
      <c r="QKP1" s="376"/>
      <c r="QKQ1" s="376"/>
      <c r="QKR1" s="376"/>
      <c r="QKS1" s="376"/>
      <c r="QKT1" s="376"/>
      <c r="QKU1" s="376"/>
      <c r="QKV1" s="376"/>
      <c r="QKW1" s="376"/>
      <c r="QKX1" s="376"/>
      <c r="QKY1" s="376"/>
      <c r="QKZ1" s="376"/>
      <c r="QLA1" s="376"/>
      <c r="QLB1" s="376"/>
      <c r="QLC1" s="376"/>
      <c r="QLD1" s="376"/>
      <c r="QLE1" s="376"/>
      <c r="QLF1" s="376"/>
      <c r="QLG1" s="376"/>
      <c r="QLH1" s="376"/>
      <c r="QLI1" s="376"/>
      <c r="QLJ1" s="376"/>
      <c r="QLK1" s="376"/>
      <c r="QLL1" s="376"/>
      <c r="QLM1" s="376"/>
      <c r="QLN1" s="376"/>
      <c r="QLO1" s="376"/>
      <c r="QLP1" s="376"/>
      <c r="QLQ1" s="376"/>
      <c r="QLR1" s="376"/>
      <c r="QLS1" s="376"/>
      <c r="QLT1" s="376"/>
      <c r="QLU1" s="376"/>
      <c r="QLV1" s="376"/>
      <c r="QLW1" s="376"/>
      <c r="QLX1" s="376"/>
      <c r="QLY1" s="376"/>
      <c r="QLZ1" s="376"/>
      <c r="QMA1" s="376"/>
      <c r="QMB1" s="376"/>
      <c r="QMC1" s="376"/>
      <c r="QMD1" s="376"/>
      <c r="QME1" s="376"/>
      <c r="QMF1" s="376"/>
      <c r="QMG1" s="376"/>
      <c r="QMH1" s="376"/>
      <c r="QMI1" s="376"/>
      <c r="QMJ1" s="376"/>
      <c r="QMK1" s="376"/>
      <c r="QML1" s="376"/>
      <c r="QMM1" s="376"/>
      <c r="QMN1" s="376"/>
      <c r="QMO1" s="376"/>
      <c r="QMP1" s="376"/>
      <c r="QMQ1" s="376"/>
      <c r="QMR1" s="376"/>
      <c r="QMS1" s="376"/>
      <c r="QMT1" s="376"/>
      <c r="QMU1" s="376"/>
      <c r="QMV1" s="376"/>
      <c r="QMW1" s="376"/>
      <c r="QMX1" s="376"/>
      <c r="QMY1" s="376"/>
      <c r="QMZ1" s="376"/>
      <c r="QNA1" s="376"/>
      <c r="QNB1" s="376"/>
      <c r="QNC1" s="376"/>
      <c r="QND1" s="376"/>
      <c r="QNE1" s="376"/>
      <c r="QNF1" s="376"/>
      <c r="QNG1" s="376"/>
      <c r="QNH1" s="376"/>
      <c r="QNI1" s="376"/>
      <c r="QNJ1" s="376"/>
      <c r="QNK1" s="376"/>
      <c r="QNL1" s="376"/>
      <c r="QNM1" s="376"/>
      <c r="QNN1" s="376"/>
      <c r="QNO1" s="376"/>
      <c r="QNP1" s="376"/>
      <c r="QNQ1" s="376"/>
      <c r="QNR1" s="376"/>
      <c r="QNS1" s="376"/>
      <c r="QNT1" s="376"/>
      <c r="QNU1" s="376"/>
      <c r="QNV1" s="376"/>
      <c r="QNW1" s="376"/>
      <c r="QNX1" s="376"/>
      <c r="QNY1" s="376"/>
      <c r="QNZ1" s="376"/>
      <c r="QOA1" s="376"/>
      <c r="QOB1" s="376"/>
      <c r="QOC1" s="376"/>
      <c r="QOD1" s="376"/>
      <c r="QOE1" s="376"/>
      <c r="QOF1" s="376"/>
      <c r="QOG1" s="376"/>
      <c r="QOH1" s="376"/>
      <c r="QOI1" s="376"/>
      <c r="QOJ1" s="376"/>
      <c r="QOK1" s="376"/>
      <c r="QOL1" s="376"/>
      <c r="QOM1" s="376"/>
      <c r="QON1" s="376"/>
      <c r="QOO1" s="376"/>
      <c r="QOP1" s="376"/>
      <c r="QOQ1" s="376"/>
      <c r="QOR1" s="376"/>
      <c r="QOS1" s="376"/>
      <c r="QOT1" s="376"/>
      <c r="QOU1" s="376"/>
      <c r="QOV1" s="376"/>
      <c r="QOW1" s="376"/>
      <c r="QOX1" s="376"/>
      <c r="QOY1" s="376"/>
      <c r="QOZ1" s="376"/>
      <c r="QPA1" s="376"/>
      <c r="QPB1" s="376"/>
      <c r="QPC1" s="376"/>
      <c r="QPD1" s="376"/>
      <c r="QPE1" s="376"/>
      <c r="QPF1" s="376"/>
      <c r="QPG1" s="376"/>
      <c r="QPH1" s="376"/>
      <c r="QPI1" s="376"/>
      <c r="QPJ1" s="376"/>
      <c r="QPK1" s="376"/>
      <c r="QPL1" s="376"/>
      <c r="QPM1" s="376"/>
      <c r="QPN1" s="376"/>
      <c r="QPO1" s="376"/>
      <c r="QPP1" s="376"/>
      <c r="QPQ1" s="376"/>
      <c r="QPR1" s="376"/>
      <c r="QPS1" s="376"/>
      <c r="QPT1" s="376"/>
      <c r="QPU1" s="376"/>
      <c r="QPV1" s="376"/>
      <c r="QPW1" s="376"/>
      <c r="QPX1" s="376"/>
      <c r="QPY1" s="376"/>
      <c r="QPZ1" s="376"/>
      <c r="QQA1" s="376"/>
      <c r="QQB1" s="376"/>
      <c r="QQC1" s="376"/>
      <c r="QQD1" s="376"/>
      <c r="QQE1" s="376"/>
      <c r="QQF1" s="376"/>
      <c r="QQG1" s="376"/>
      <c r="QQH1" s="376"/>
      <c r="QQI1" s="376"/>
      <c r="QQJ1" s="376"/>
      <c r="QQK1" s="376"/>
      <c r="QQL1" s="376"/>
      <c r="QQM1" s="376"/>
      <c r="QQN1" s="376"/>
      <c r="QQO1" s="376"/>
      <c r="QQP1" s="376"/>
      <c r="QQQ1" s="376"/>
      <c r="QQR1" s="376"/>
      <c r="QQS1" s="376"/>
      <c r="QQT1" s="376"/>
      <c r="QQU1" s="376"/>
      <c r="QQV1" s="376"/>
      <c r="QQW1" s="376"/>
      <c r="QQX1" s="376"/>
      <c r="QQY1" s="376"/>
      <c r="QQZ1" s="376"/>
      <c r="QRA1" s="376"/>
      <c r="QRB1" s="376"/>
      <c r="QRC1" s="376"/>
      <c r="QRD1" s="376"/>
      <c r="QRE1" s="376"/>
      <c r="QRF1" s="376"/>
      <c r="QRG1" s="376"/>
      <c r="QRH1" s="376"/>
      <c r="QRI1" s="376"/>
      <c r="QRJ1" s="376"/>
      <c r="QRK1" s="376"/>
      <c r="QRL1" s="376"/>
      <c r="QRM1" s="376"/>
      <c r="QRN1" s="376"/>
      <c r="QRO1" s="376"/>
      <c r="QRP1" s="376"/>
      <c r="QRQ1" s="376"/>
      <c r="QRR1" s="376"/>
      <c r="QRS1" s="376"/>
      <c r="QRT1" s="376"/>
      <c r="QRU1" s="376"/>
      <c r="QRV1" s="376"/>
      <c r="QRW1" s="376"/>
      <c r="QRX1" s="376"/>
      <c r="QRY1" s="376"/>
      <c r="QRZ1" s="376"/>
      <c r="QSA1" s="376"/>
      <c r="QSB1" s="376"/>
      <c r="QSC1" s="376"/>
      <c r="QSD1" s="376"/>
      <c r="QSE1" s="376"/>
      <c r="QSF1" s="376"/>
      <c r="QSG1" s="376"/>
      <c r="QSH1" s="376"/>
      <c r="QSI1" s="376"/>
      <c r="QSJ1" s="376"/>
      <c r="QSK1" s="376"/>
      <c r="QSL1" s="376"/>
      <c r="QSM1" s="376"/>
      <c r="QSN1" s="376"/>
      <c r="QSO1" s="376"/>
      <c r="QSP1" s="376"/>
      <c r="QSQ1" s="376"/>
      <c r="QSR1" s="376"/>
      <c r="QSS1" s="376"/>
      <c r="QST1" s="376"/>
      <c r="QSU1" s="376"/>
      <c r="QSV1" s="376"/>
      <c r="QSW1" s="376"/>
      <c r="QSX1" s="376"/>
      <c r="QSY1" s="376"/>
      <c r="QSZ1" s="376"/>
      <c r="QTA1" s="376"/>
      <c r="QTB1" s="376"/>
      <c r="QTC1" s="376"/>
      <c r="QTD1" s="376"/>
      <c r="QTE1" s="376"/>
      <c r="QTF1" s="376"/>
      <c r="QTG1" s="376"/>
      <c r="QTH1" s="376"/>
      <c r="QTI1" s="376"/>
      <c r="QTJ1" s="376"/>
      <c r="QTK1" s="376"/>
      <c r="QTL1" s="376"/>
      <c r="QTM1" s="376"/>
      <c r="QTN1" s="376"/>
      <c r="QTO1" s="376"/>
      <c r="QTP1" s="376"/>
      <c r="QTQ1" s="376"/>
      <c r="QTR1" s="376"/>
      <c r="QTS1" s="376"/>
      <c r="QTT1" s="376"/>
      <c r="QTU1" s="376"/>
      <c r="QTV1" s="376"/>
      <c r="QTW1" s="376"/>
      <c r="QTX1" s="376"/>
      <c r="QTY1" s="376"/>
      <c r="QTZ1" s="376"/>
      <c r="QUA1" s="376"/>
      <c r="QUB1" s="376"/>
      <c r="QUC1" s="376"/>
      <c r="QUD1" s="376"/>
      <c r="QUE1" s="376"/>
      <c r="QUF1" s="376"/>
      <c r="QUG1" s="376"/>
      <c r="QUH1" s="376"/>
      <c r="QUI1" s="376"/>
      <c r="QUJ1" s="376"/>
      <c r="QUK1" s="376"/>
      <c r="QUL1" s="376"/>
      <c r="QUM1" s="376"/>
      <c r="QUN1" s="376"/>
      <c r="QUO1" s="376"/>
      <c r="QUP1" s="376"/>
      <c r="QUQ1" s="376"/>
      <c r="QUR1" s="376"/>
      <c r="QUS1" s="376"/>
      <c r="QUT1" s="376"/>
      <c r="QUU1" s="376"/>
      <c r="QUV1" s="376"/>
      <c r="QUW1" s="376"/>
      <c r="QUX1" s="376"/>
      <c r="QUY1" s="376"/>
      <c r="QUZ1" s="376"/>
      <c r="QVA1" s="376"/>
      <c r="QVB1" s="376"/>
      <c r="QVC1" s="376"/>
      <c r="QVD1" s="376"/>
      <c r="QVE1" s="376"/>
      <c r="QVF1" s="376"/>
      <c r="QVG1" s="376"/>
      <c r="QVH1" s="376"/>
      <c r="QVI1" s="376"/>
      <c r="QVJ1" s="376"/>
      <c r="QVK1" s="376"/>
      <c r="QVL1" s="376"/>
      <c r="QVM1" s="376"/>
      <c r="QVN1" s="376"/>
      <c r="QVO1" s="376"/>
      <c r="QVP1" s="376"/>
      <c r="QVQ1" s="376"/>
      <c r="QVR1" s="376"/>
      <c r="QVS1" s="376"/>
      <c r="QVT1" s="376"/>
      <c r="QVU1" s="376"/>
      <c r="QVV1" s="376"/>
      <c r="QVW1" s="376"/>
      <c r="QVX1" s="376"/>
      <c r="QVY1" s="376"/>
      <c r="QVZ1" s="376"/>
      <c r="QWA1" s="376"/>
      <c r="QWB1" s="376"/>
      <c r="QWC1" s="376"/>
      <c r="QWD1" s="376"/>
      <c r="QWE1" s="376"/>
      <c r="QWF1" s="376"/>
      <c r="QWG1" s="376"/>
      <c r="QWH1" s="376"/>
      <c r="QWI1" s="376"/>
      <c r="QWJ1" s="376"/>
      <c r="QWK1" s="376"/>
      <c r="QWL1" s="376"/>
      <c r="QWM1" s="376"/>
      <c r="QWN1" s="376"/>
      <c r="QWO1" s="376"/>
      <c r="QWP1" s="376"/>
      <c r="QWQ1" s="376"/>
      <c r="QWR1" s="376"/>
      <c r="QWS1" s="376"/>
      <c r="QWT1" s="376"/>
      <c r="QWU1" s="376"/>
      <c r="QWV1" s="376"/>
      <c r="QWW1" s="376"/>
      <c r="QWX1" s="376"/>
      <c r="QWY1" s="376"/>
      <c r="QWZ1" s="376"/>
      <c r="QXA1" s="376"/>
      <c r="QXB1" s="376"/>
      <c r="QXC1" s="376"/>
      <c r="QXD1" s="376"/>
      <c r="QXE1" s="376"/>
      <c r="QXF1" s="376"/>
      <c r="QXG1" s="376"/>
      <c r="QXH1" s="376"/>
      <c r="QXI1" s="376"/>
      <c r="QXJ1" s="376"/>
      <c r="QXK1" s="376"/>
      <c r="QXL1" s="376"/>
      <c r="QXM1" s="376"/>
      <c r="QXN1" s="376"/>
      <c r="QXO1" s="376"/>
      <c r="QXP1" s="376"/>
      <c r="QXQ1" s="376"/>
      <c r="QXR1" s="376"/>
      <c r="QXS1" s="376"/>
      <c r="QXT1" s="376"/>
      <c r="QXU1" s="376"/>
      <c r="QXV1" s="376"/>
      <c r="QXW1" s="376"/>
      <c r="QXX1" s="376"/>
      <c r="QXY1" s="376"/>
      <c r="QXZ1" s="376"/>
      <c r="QYA1" s="376"/>
      <c r="QYB1" s="376"/>
      <c r="QYC1" s="376"/>
      <c r="QYD1" s="376"/>
      <c r="QYE1" s="376"/>
      <c r="QYF1" s="376"/>
      <c r="QYG1" s="376"/>
      <c r="QYH1" s="376"/>
      <c r="QYI1" s="376"/>
      <c r="QYJ1" s="376"/>
      <c r="QYK1" s="376"/>
      <c r="QYL1" s="376"/>
      <c r="QYM1" s="376"/>
      <c r="QYN1" s="376"/>
      <c r="QYO1" s="376"/>
      <c r="QYP1" s="376"/>
      <c r="QYQ1" s="376"/>
      <c r="QYR1" s="376"/>
      <c r="QYS1" s="376"/>
      <c r="QYT1" s="376"/>
      <c r="QYU1" s="376"/>
      <c r="QYV1" s="376"/>
      <c r="QYW1" s="376"/>
      <c r="QYX1" s="376"/>
      <c r="QYY1" s="376"/>
      <c r="QYZ1" s="376"/>
      <c r="QZA1" s="376"/>
      <c r="QZB1" s="376"/>
      <c r="QZC1" s="376"/>
      <c r="QZD1" s="376"/>
      <c r="QZE1" s="376"/>
      <c r="QZF1" s="376"/>
      <c r="QZG1" s="376"/>
      <c r="QZH1" s="376"/>
      <c r="QZI1" s="376"/>
      <c r="QZJ1" s="376"/>
      <c r="QZK1" s="376"/>
      <c r="QZL1" s="376"/>
      <c r="QZM1" s="376"/>
      <c r="QZN1" s="376"/>
      <c r="QZO1" s="376"/>
      <c r="QZP1" s="376"/>
      <c r="QZQ1" s="376"/>
      <c r="QZR1" s="376"/>
      <c r="QZS1" s="376"/>
      <c r="QZT1" s="376"/>
      <c r="QZU1" s="376"/>
      <c r="QZV1" s="376"/>
      <c r="QZW1" s="376"/>
      <c r="QZX1" s="376"/>
      <c r="QZY1" s="376"/>
      <c r="QZZ1" s="376"/>
      <c r="RAA1" s="376"/>
      <c r="RAB1" s="376"/>
      <c r="RAC1" s="376"/>
      <c r="RAD1" s="376"/>
      <c r="RAE1" s="376"/>
      <c r="RAF1" s="376"/>
      <c r="RAG1" s="376"/>
      <c r="RAH1" s="376"/>
      <c r="RAI1" s="376"/>
      <c r="RAJ1" s="376"/>
      <c r="RAK1" s="376"/>
      <c r="RAL1" s="376"/>
      <c r="RAM1" s="376"/>
      <c r="RAN1" s="376"/>
      <c r="RAO1" s="376"/>
      <c r="RAP1" s="376"/>
      <c r="RAQ1" s="376"/>
      <c r="RAR1" s="376"/>
      <c r="RAS1" s="376"/>
      <c r="RAT1" s="376"/>
      <c r="RAU1" s="376"/>
      <c r="RAV1" s="376"/>
      <c r="RAW1" s="376"/>
      <c r="RAX1" s="376"/>
      <c r="RAY1" s="376"/>
      <c r="RAZ1" s="376"/>
      <c r="RBA1" s="376"/>
      <c r="RBB1" s="376"/>
      <c r="RBC1" s="376"/>
      <c r="RBD1" s="376"/>
      <c r="RBE1" s="376"/>
      <c r="RBF1" s="376"/>
      <c r="RBG1" s="376"/>
      <c r="RBH1" s="376"/>
      <c r="RBI1" s="376"/>
      <c r="RBJ1" s="376"/>
      <c r="RBK1" s="376"/>
      <c r="RBL1" s="376"/>
      <c r="RBM1" s="376"/>
      <c r="RBN1" s="376"/>
      <c r="RBO1" s="376"/>
      <c r="RBP1" s="376"/>
      <c r="RBQ1" s="376"/>
      <c r="RBR1" s="376"/>
      <c r="RBS1" s="376"/>
      <c r="RBT1" s="376"/>
      <c r="RBU1" s="376"/>
      <c r="RBV1" s="376"/>
      <c r="RBW1" s="376"/>
      <c r="RBX1" s="376"/>
      <c r="RBY1" s="376"/>
      <c r="RBZ1" s="376"/>
      <c r="RCA1" s="376"/>
      <c r="RCB1" s="376"/>
      <c r="RCC1" s="376"/>
      <c r="RCD1" s="376"/>
      <c r="RCE1" s="376"/>
      <c r="RCF1" s="376"/>
      <c r="RCG1" s="376"/>
      <c r="RCH1" s="376"/>
      <c r="RCI1" s="376"/>
      <c r="RCJ1" s="376"/>
      <c r="RCK1" s="376"/>
      <c r="RCL1" s="376"/>
      <c r="RCM1" s="376"/>
      <c r="RCN1" s="376"/>
      <c r="RCO1" s="376"/>
      <c r="RCP1" s="376"/>
      <c r="RCQ1" s="376"/>
      <c r="RCR1" s="376"/>
      <c r="RCS1" s="376"/>
      <c r="RCT1" s="376"/>
      <c r="RCU1" s="376"/>
      <c r="RCV1" s="376"/>
      <c r="RCW1" s="376"/>
      <c r="RCX1" s="376"/>
      <c r="RCY1" s="376"/>
      <c r="RCZ1" s="376"/>
      <c r="RDA1" s="376"/>
      <c r="RDB1" s="376"/>
      <c r="RDC1" s="376"/>
      <c r="RDD1" s="376"/>
      <c r="RDE1" s="376"/>
      <c r="RDF1" s="376"/>
      <c r="RDG1" s="376"/>
      <c r="RDH1" s="376"/>
      <c r="RDI1" s="376"/>
      <c r="RDJ1" s="376"/>
      <c r="RDK1" s="376"/>
      <c r="RDL1" s="376"/>
      <c r="RDM1" s="376"/>
      <c r="RDN1" s="376"/>
      <c r="RDO1" s="376"/>
      <c r="RDP1" s="376"/>
      <c r="RDQ1" s="376"/>
      <c r="RDR1" s="376"/>
      <c r="RDS1" s="376"/>
      <c r="RDT1" s="376"/>
      <c r="RDU1" s="376"/>
      <c r="RDV1" s="376"/>
      <c r="RDW1" s="376"/>
      <c r="RDX1" s="376"/>
      <c r="RDY1" s="376"/>
      <c r="RDZ1" s="376"/>
      <c r="REA1" s="376"/>
      <c r="REB1" s="376"/>
      <c r="REC1" s="376"/>
      <c r="RED1" s="376"/>
      <c r="REE1" s="376"/>
      <c r="REF1" s="376"/>
      <c r="REG1" s="376"/>
      <c r="REH1" s="376"/>
      <c r="REI1" s="376"/>
      <c r="REJ1" s="376"/>
      <c r="REK1" s="376"/>
      <c r="REL1" s="376"/>
      <c r="REM1" s="376"/>
      <c r="REN1" s="376"/>
      <c r="REO1" s="376"/>
      <c r="REP1" s="376"/>
      <c r="REQ1" s="376"/>
      <c r="RER1" s="376"/>
      <c r="RES1" s="376"/>
      <c r="RET1" s="376"/>
      <c r="REU1" s="376"/>
      <c r="REV1" s="376"/>
      <c r="REW1" s="376"/>
      <c r="REX1" s="376"/>
      <c r="REY1" s="376"/>
      <c r="REZ1" s="376"/>
      <c r="RFA1" s="376"/>
      <c r="RFB1" s="376"/>
      <c r="RFC1" s="376"/>
      <c r="RFD1" s="376"/>
      <c r="RFE1" s="376"/>
      <c r="RFF1" s="376"/>
      <c r="RFG1" s="376"/>
      <c r="RFH1" s="376"/>
      <c r="RFI1" s="376"/>
      <c r="RFJ1" s="376"/>
      <c r="RFK1" s="376"/>
      <c r="RFL1" s="376"/>
      <c r="RFM1" s="376"/>
      <c r="RFN1" s="376"/>
      <c r="RFO1" s="376"/>
      <c r="RFP1" s="376"/>
      <c r="RFQ1" s="376"/>
      <c r="RFR1" s="376"/>
      <c r="RFS1" s="376"/>
      <c r="RFT1" s="376"/>
      <c r="RFU1" s="376"/>
      <c r="RFV1" s="376"/>
      <c r="RFW1" s="376"/>
      <c r="RFX1" s="376"/>
      <c r="RFY1" s="376"/>
      <c r="RFZ1" s="376"/>
      <c r="RGA1" s="376"/>
      <c r="RGB1" s="376"/>
      <c r="RGC1" s="376"/>
      <c r="RGD1" s="376"/>
      <c r="RGE1" s="376"/>
      <c r="RGF1" s="376"/>
      <c r="RGG1" s="376"/>
      <c r="RGH1" s="376"/>
      <c r="RGI1" s="376"/>
      <c r="RGJ1" s="376"/>
      <c r="RGK1" s="376"/>
      <c r="RGL1" s="376"/>
      <c r="RGM1" s="376"/>
      <c r="RGN1" s="376"/>
      <c r="RGO1" s="376"/>
      <c r="RGP1" s="376"/>
      <c r="RGQ1" s="376"/>
      <c r="RGR1" s="376"/>
      <c r="RGS1" s="376"/>
      <c r="RGT1" s="376"/>
      <c r="RGU1" s="376"/>
      <c r="RGV1" s="376"/>
      <c r="RGW1" s="376"/>
      <c r="RGX1" s="376"/>
      <c r="RGY1" s="376"/>
      <c r="RGZ1" s="376"/>
      <c r="RHA1" s="376"/>
      <c r="RHB1" s="376"/>
      <c r="RHC1" s="376"/>
      <c r="RHD1" s="376"/>
      <c r="RHE1" s="376"/>
      <c r="RHF1" s="376"/>
      <c r="RHG1" s="376"/>
      <c r="RHH1" s="376"/>
      <c r="RHI1" s="376"/>
      <c r="RHJ1" s="376"/>
      <c r="RHK1" s="376"/>
      <c r="RHL1" s="376"/>
      <c r="RHM1" s="376"/>
      <c r="RHN1" s="376"/>
      <c r="RHO1" s="376"/>
      <c r="RHP1" s="376"/>
      <c r="RHQ1" s="376"/>
      <c r="RHR1" s="376"/>
      <c r="RHS1" s="376"/>
      <c r="RHT1" s="376"/>
      <c r="RHU1" s="376"/>
      <c r="RHV1" s="376"/>
      <c r="RHW1" s="376"/>
      <c r="RHX1" s="376"/>
      <c r="RHY1" s="376"/>
      <c r="RHZ1" s="376"/>
      <c r="RIA1" s="376"/>
      <c r="RIB1" s="376"/>
      <c r="RIC1" s="376"/>
      <c r="RID1" s="376"/>
      <c r="RIE1" s="376"/>
      <c r="RIF1" s="376"/>
      <c r="RIG1" s="376"/>
      <c r="RIH1" s="376"/>
      <c r="RII1" s="376"/>
      <c r="RIJ1" s="376"/>
      <c r="RIK1" s="376"/>
      <c r="RIL1" s="376"/>
      <c r="RIM1" s="376"/>
      <c r="RIN1" s="376"/>
      <c r="RIO1" s="376"/>
      <c r="RIP1" s="376"/>
      <c r="RIQ1" s="376"/>
      <c r="RIR1" s="376"/>
      <c r="RIS1" s="376"/>
      <c r="RIT1" s="376"/>
      <c r="RIU1" s="376"/>
      <c r="RIV1" s="376"/>
      <c r="RIW1" s="376"/>
      <c r="RIX1" s="376"/>
      <c r="RIY1" s="376"/>
      <c r="RIZ1" s="376"/>
      <c r="RJA1" s="376"/>
      <c r="RJB1" s="376"/>
      <c r="RJC1" s="376"/>
      <c r="RJD1" s="376"/>
      <c r="RJE1" s="376"/>
      <c r="RJF1" s="376"/>
      <c r="RJG1" s="376"/>
      <c r="RJH1" s="376"/>
      <c r="RJI1" s="376"/>
      <c r="RJJ1" s="376"/>
      <c r="RJK1" s="376"/>
      <c r="RJL1" s="376"/>
      <c r="RJM1" s="376"/>
      <c r="RJN1" s="376"/>
      <c r="RJO1" s="376"/>
      <c r="RJP1" s="376"/>
      <c r="RJQ1" s="376"/>
      <c r="RJR1" s="376"/>
      <c r="RJS1" s="376"/>
      <c r="RJT1" s="376"/>
      <c r="RJU1" s="376"/>
      <c r="RJV1" s="376"/>
      <c r="RJW1" s="376"/>
      <c r="RJX1" s="376"/>
      <c r="RJY1" s="376"/>
      <c r="RJZ1" s="376"/>
      <c r="RKA1" s="376"/>
      <c r="RKB1" s="376"/>
      <c r="RKC1" s="376"/>
      <c r="RKD1" s="376"/>
      <c r="RKE1" s="376"/>
      <c r="RKF1" s="376"/>
      <c r="RKG1" s="376"/>
      <c r="RKH1" s="376"/>
      <c r="RKI1" s="376"/>
      <c r="RKJ1" s="376"/>
      <c r="RKK1" s="376"/>
      <c r="RKL1" s="376"/>
      <c r="RKM1" s="376"/>
      <c r="RKN1" s="376"/>
      <c r="RKO1" s="376"/>
      <c r="RKP1" s="376"/>
      <c r="RKQ1" s="376"/>
      <c r="RKR1" s="376"/>
      <c r="RKS1" s="376"/>
      <c r="RKT1" s="376"/>
      <c r="RKU1" s="376"/>
      <c r="RKV1" s="376"/>
      <c r="RKW1" s="376"/>
      <c r="RKX1" s="376"/>
      <c r="RKY1" s="376"/>
      <c r="RKZ1" s="376"/>
      <c r="RLA1" s="376"/>
      <c r="RLB1" s="376"/>
      <c r="RLC1" s="376"/>
      <c r="RLD1" s="376"/>
      <c r="RLE1" s="376"/>
      <c r="RLF1" s="376"/>
      <c r="RLG1" s="376"/>
      <c r="RLH1" s="376"/>
      <c r="RLI1" s="376"/>
      <c r="RLJ1" s="376"/>
      <c r="RLK1" s="376"/>
      <c r="RLL1" s="376"/>
      <c r="RLM1" s="376"/>
      <c r="RLN1" s="376"/>
      <c r="RLO1" s="376"/>
      <c r="RLP1" s="376"/>
      <c r="RLQ1" s="376"/>
      <c r="RLR1" s="376"/>
      <c r="RLS1" s="376"/>
      <c r="RLT1" s="376"/>
      <c r="RLU1" s="376"/>
      <c r="RLV1" s="376"/>
      <c r="RLW1" s="376"/>
      <c r="RLX1" s="376"/>
      <c r="RLY1" s="376"/>
      <c r="RLZ1" s="376"/>
      <c r="RMA1" s="376"/>
      <c r="RMB1" s="376"/>
      <c r="RMC1" s="376"/>
      <c r="RMD1" s="376"/>
      <c r="RME1" s="376"/>
      <c r="RMF1" s="376"/>
      <c r="RMG1" s="376"/>
      <c r="RMH1" s="376"/>
      <c r="RMI1" s="376"/>
      <c r="RMJ1" s="376"/>
      <c r="RMK1" s="376"/>
      <c r="RML1" s="376"/>
      <c r="RMM1" s="376"/>
      <c r="RMN1" s="376"/>
      <c r="RMO1" s="376"/>
      <c r="RMP1" s="376"/>
      <c r="RMQ1" s="376"/>
      <c r="RMR1" s="376"/>
      <c r="RMS1" s="376"/>
      <c r="RMT1" s="376"/>
      <c r="RMU1" s="376"/>
      <c r="RMV1" s="376"/>
      <c r="RMW1" s="376"/>
      <c r="RMX1" s="376"/>
      <c r="RMY1" s="376"/>
      <c r="RMZ1" s="376"/>
      <c r="RNA1" s="376"/>
      <c r="RNB1" s="376"/>
      <c r="RNC1" s="376"/>
      <c r="RND1" s="376"/>
      <c r="RNE1" s="376"/>
      <c r="RNF1" s="376"/>
      <c r="RNG1" s="376"/>
      <c r="RNH1" s="376"/>
      <c r="RNI1" s="376"/>
      <c r="RNJ1" s="376"/>
      <c r="RNK1" s="376"/>
      <c r="RNL1" s="376"/>
      <c r="RNM1" s="376"/>
      <c r="RNN1" s="376"/>
      <c r="RNO1" s="376"/>
      <c r="RNP1" s="376"/>
      <c r="RNQ1" s="376"/>
      <c r="RNR1" s="376"/>
      <c r="RNS1" s="376"/>
      <c r="RNT1" s="376"/>
      <c r="RNU1" s="376"/>
      <c r="RNV1" s="376"/>
      <c r="RNW1" s="376"/>
      <c r="RNX1" s="376"/>
      <c r="RNY1" s="376"/>
      <c r="RNZ1" s="376"/>
      <c r="ROA1" s="376"/>
      <c r="ROB1" s="376"/>
      <c r="ROC1" s="376"/>
      <c r="ROD1" s="376"/>
      <c r="ROE1" s="376"/>
      <c r="ROF1" s="376"/>
      <c r="ROG1" s="376"/>
      <c r="ROH1" s="376"/>
      <c r="ROI1" s="376"/>
      <c r="ROJ1" s="376"/>
      <c r="ROK1" s="376"/>
      <c r="ROL1" s="376"/>
      <c r="ROM1" s="376"/>
      <c r="RON1" s="376"/>
      <c r="ROO1" s="376"/>
      <c r="ROP1" s="376"/>
      <c r="ROQ1" s="376"/>
      <c r="ROR1" s="376"/>
      <c r="ROS1" s="376"/>
      <c r="ROT1" s="376"/>
      <c r="ROU1" s="376"/>
      <c r="ROV1" s="376"/>
      <c r="ROW1" s="376"/>
      <c r="ROX1" s="376"/>
      <c r="ROY1" s="376"/>
      <c r="ROZ1" s="376"/>
      <c r="RPA1" s="376"/>
      <c r="RPB1" s="376"/>
      <c r="RPC1" s="376"/>
      <c r="RPD1" s="376"/>
      <c r="RPE1" s="376"/>
      <c r="RPF1" s="376"/>
      <c r="RPG1" s="376"/>
      <c r="RPH1" s="376"/>
      <c r="RPI1" s="376"/>
      <c r="RPJ1" s="376"/>
      <c r="RPK1" s="376"/>
      <c r="RPL1" s="376"/>
      <c r="RPM1" s="376"/>
      <c r="RPN1" s="376"/>
      <c r="RPO1" s="376"/>
      <c r="RPP1" s="376"/>
      <c r="RPQ1" s="376"/>
      <c r="RPR1" s="376"/>
      <c r="RPS1" s="376"/>
      <c r="RPT1" s="376"/>
      <c r="RPU1" s="376"/>
      <c r="RPV1" s="376"/>
      <c r="RPW1" s="376"/>
      <c r="RPX1" s="376"/>
      <c r="RPY1" s="376"/>
      <c r="RPZ1" s="376"/>
      <c r="RQA1" s="376"/>
      <c r="RQB1" s="376"/>
      <c r="RQC1" s="376"/>
      <c r="RQD1" s="376"/>
      <c r="RQE1" s="376"/>
      <c r="RQF1" s="376"/>
      <c r="RQG1" s="376"/>
      <c r="RQH1" s="376"/>
      <c r="RQI1" s="376"/>
      <c r="RQJ1" s="376"/>
      <c r="RQK1" s="376"/>
      <c r="RQL1" s="376"/>
      <c r="RQM1" s="376"/>
      <c r="RQN1" s="376"/>
      <c r="RQO1" s="376"/>
      <c r="RQP1" s="376"/>
      <c r="RQQ1" s="376"/>
      <c r="RQR1" s="376"/>
      <c r="RQS1" s="376"/>
      <c r="RQT1" s="376"/>
      <c r="RQU1" s="376"/>
      <c r="RQV1" s="376"/>
      <c r="RQW1" s="376"/>
      <c r="RQX1" s="376"/>
      <c r="RQY1" s="376"/>
      <c r="RQZ1" s="376"/>
      <c r="RRA1" s="376"/>
      <c r="RRB1" s="376"/>
      <c r="RRC1" s="376"/>
      <c r="RRD1" s="376"/>
      <c r="RRE1" s="376"/>
      <c r="RRF1" s="376"/>
      <c r="RRG1" s="376"/>
      <c r="RRH1" s="376"/>
      <c r="RRI1" s="376"/>
      <c r="RRJ1" s="376"/>
      <c r="RRK1" s="376"/>
      <c r="RRL1" s="376"/>
      <c r="RRM1" s="376"/>
      <c r="RRN1" s="376"/>
      <c r="RRO1" s="376"/>
      <c r="RRP1" s="376"/>
      <c r="RRQ1" s="376"/>
      <c r="RRR1" s="376"/>
      <c r="RRS1" s="376"/>
      <c r="RRT1" s="376"/>
      <c r="RRU1" s="376"/>
      <c r="RRV1" s="376"/>
      <c r="RRW1" s="376"/>
      <c r="RRX1" s="376"/>
      <c r="RRY1" s="376"/>
      <c r="RRZ1" s="376"/>
      <c r="RSA1" s="376"/>
      <c r="RSB1" s="376"/>
      <c r="RSC1" s="376"/>
      <c r="RSD1" s="376"/>
      <c r="RSE1" s="376"/>
      <c r="RSF1" s="376"/>
      <c r="RSG1" s="376"/>
      <c r="RSH1" s="376"/>
      <c r="RSI1" s="376"/>
      <c r="RSJ1" s="376"/>
      <c r="RSK1" s="376"/>
      <c r="RSL1" s="376"/>
      <c r="RSM1" s="376"/>
      <c r="RSN1" s="376"/>
      <c r="RSO1" s="376"/>
      <c r="RSP1" s="376"/>
      <c r="RSQ1" s="376"/>
      <c r="RSR1" s="376"/>
      <c r="RSS1" s="376"/>
      <c r="RST1" s="376"/>
      <c r="RSU1" s="376"/>
      <c r="RSV1" s="376"/>
      <c r="RSW1" s="376"/>
      <c r="RSX1" s="376"/>
      <c r="RSY1" s="376"/>
      <c r="RSZ1" s="376"/>
      <c r="RTA1" s="376"/>
      <c r="RTB1" s="376"/>
      <c r="RTC1" s="376"/>
      <c r="RTD1" s="376"/>
      <c r="RTE1" s="376"/>
      <c r="RTF1" s="376"/>
      <c r="RTG1" s="376"/>
      <c r="RTH1" s="376"/>
      <c r="RTI1" s="376"/>
      <c r="RTJ1" s="376"/>
      <c r="RTK1" s="376"/>
      <c r="RTL1" s="376"/>
      <c r="RTM1" s="376"/>
      <c r="RTN1" s="376"/>
      <c r="RTO1" s="376"/>
      <c r="RTP1" s="376"/>
      <c r="RTQ1" s="376"/>
      <c r="RTR1" s="376"/>
      <c r="RTS1" s="376"/>
      <c r="RTT1" s="376"/>
      <c r="RTU1" s="376"/>
      <c r="RTV1" s="376"/>
      <c r="RTW1" s="376"/>
      <c r="RTX1" s="376"/>
      <c r="RTY1" s="376"/>
      <c r="RTZ1" s="376"/>
      <c r="RUA1" s="376"/>
      <c r="RUB1" s="376"/>
      <c r="RUC1" s="376"/>
      <c r="RUD1" s="376"/>
      <c r="RUE1" s="376"/>
      <c r="RUF1" s="376"/>
      <c r="RUG1" s="376"/>
      <c r="RUH1" s="376"/>
      <c r="RUI1" s="376"/>
      <c r="RUJ1" s="376"/>
      <c r="RUK1" s="376"/>
      <c r="RUL1" s="376"/>
      <c r="RUM1" s="376"/>
      <c r="RUN1" s="376"/>
      <c r="RUO1" s="376"/>
      <c r="RUP1" s="376"/>
      <c r="RUQ1" s="376"/>
      <c r="RUR1" s="376"/>
      <c r="RUS1" s="376"/>
      <c r="RUT1" s="376"/>
      <c r="RUU1" s="376"/>
      <c r="RUV1" s="376"/>
      <c r="RUW1" s="376"/>
      <c r="RUX1" s="376"/>
      <c r="RUY1" s="376"/>
      <c r="RUZ1" s="376"/>
      <c r="RVA1" s="376"/>
      <c r="RVB1" s="376"/>
      <c r="RVC1" s="376"/>
      <c r="RVD1" s="376"/>
      <c r="RVE1" s="376"/>
      <c r="RVF1" s="376"/>
      <c r="RVG1" s="376"/>
      <c r="RVH1" s="376"/>
      <c r="RVI1" s="376"/>
      <c r="RVJ1" s="376"/>
      <c r="RVK1" s="376"/>
      <c r="RVL1" s="376"/>
      <c r="RVM1" s="376"/>
      <c r="RVN1" s="376"/>
      <c r="RVO1" s="376"/>
      <c r="RVP1" s="376"/>
      <c r="RVQ1" s="376"/>
      <c r="RVR1" s="376"/>
      <c r="RVS1" s="376"/>
      <c r="RVT1" s="376"/>
      <c r="RVU1" s="376"/>
      <c r="RVV1" s="376"/>
      <c r="RVW1" s="376"/>
      <c r="RVX1" s="376"/>
      <c r="RVY1" s="376"/>
      <c r="RVZ1" s="376"/>
      <c r="RWA1" s="376"/>
      <c r="RWB1" s="376"/>
      <c r="RWC1" s="376"/>
      <c r="RWD1" s="376"/>
      <c r="RWE1" s="376"/>
      <c r="RWF1" s="376"/>
      <c r="RWG1" s="376"/>
      <c r="RWH1" s="376"/>
      <c r="RWI1" s="376"/>
      <c r="RWJ1" s="376"/>
      <c r="RWK1" s="376"/>
      <c r="RWL1" s="376"/>
      <c r="RWM1" s="376"/>
      <c r="RWN1" s="376"/>
      <c r="RWO1" s="376"/>
      <c r="RWP1" s="376"/>
      <c r="RWQ1" s="376"/>
      <c r="RWR1" s="376"/>
      <c r="RWS1" s="376"/>
      <c r="RWT1" s="376"/>
      <c r="RWU1" s="376"/>
      <c r="RWV1" s="376"/>
      <c r="RWW1" s="376"/>
      <c r="RWX1" s="376"/>
      <c r="RWY1" s="376"/>
      <c r="RWZ1" s="376"/>
      <c r="RXA1" s="376"/>
      <c r="RXB1" s="376"/>
      <c r="RXC1" s="376"/>
      <c r="RXD1" s="376"/>
      <c r="RXE1" s="376"/>
      <c r="RXF1" s="376"/>
      <c r="RXG1" s="376"/>
      <c r="RXH1" s="376"/>
      <c r="RXI1" s="376"/>
      <c r="RXJ1" s="376"/>
      <c r="RXK1" s="376"/>
      <c r="RXL1" s="376"/>
      <c r="RXM1" s="376"/>
      <c r="RXN1" s="376"/>
      <c r="RXO1" s="376"/>
      <c r="RXP1" s="376"/>
      <c r="RXQ1" s="376"/>
      <c r="RXR1" s="376"/>
      <c r="RXS1" s="376"/>
      <c r="RXT1" s="376"/>
      <c r="RXU1" s="376"/>
      <c r="RXV1" s="376"/>
      <c r="RXW1" s="376"/>
      <c r="RXX1" s="376"/>
      <c r="RXY1" s="376"/>
      <c r="RXZ1" s="376"/>
      <c r="RYA1" s="376"/>
      <c r="RYB1" s="376"/>
      <c r="RYC1" s="376"/>
      <c r="RYD1" s="376"/>
      <c r="RYE1" s="376"/>
      <c r="RYF1" s="376"/>
      <c r="RYG1" s="376"/>
      <c r="RYH1" s="376"/>
      <c r="RYI1" s="376"/>
      <c r="RYJ1" s="376"/>
      <c r="RYK1" s="376"/>
      <c r="RYL1" s="376"/>
      <c r="RYM1" s="376"/>
      <c r="RYN1" s="376"/>
      <c r="RYO1" s="376"/>
      <c r="RYP1" s="376"/>
      <c r="RYQ1" s="376"/>
      <c r="RYR1" s="376"/>
      <c r="RYS1" s="376"/>
      <c r="RYT1" s="376"/>
      <c r="RYU1" s="376"/>
      <c r="RYV1" s="376"/>
      <c r="RYW1" s="376"/>
      <c r="RYX1" s="376"/>
      <c r="RYY1" s="376"/>
      <c r="RYZ1" s="376"/>
      <c r="RZA1" s="376"/>
      <c r="RZB1" s="376"/>
      <c r="RZC1" s="376"/>
      <c r="RZD1" s="376"/>
      <c r="RZE1" s="376"/>
      <c r="RZF1" s="376"/>
      <c r="RZG1" s="376"/>
      <c r="RZH1" s="376"/>
      <c r="RZI1" s="376"/>
      <c r="RZJ1" s="376"/>
      <c r="RZK1" s="376"/>
      <c r="RZL1" s="376"/>
      <c r="RZM1" s="376"/>
      <c r="RZN1" s="376"/>
      <c r="RZO1" s="376"/>
      <c r="RZP1" s="376"/>
      <c r="RZQ1" s="376"/>
      <c r="RZR1" s="376"/>
      <c r="RZS1" s="376"/>
      <c r="RZT1" s="376"/>
      <c r="RZU1" s="376"/>
      <c r="RZV1" s="376"/>
      <c r="RZW1" s="376"/>
      <c r="RZX1" s="376"/>
      <c r="RZY1" s="376"/>
      <c r="RZZ1" s="376"/>
      <c r="SAA1" s="376"/>
      <c r="SAB1" s="376"/>
      <c r="SAC1" s="376"/>
      <c r="SAD1" s="376"/>
      <c r="SAE1" s="376"/>
      <c r="SAF1" s="376"/>
      <c r="SAG1" s="376"/>
      <c r="SAH1" s="376"/>
      <c r="SAI1" s="376"/>
      <c r="SAJ1" s="376"/>
      <c r="SAK1" s="376"/>
      <c r="SAL1" s="376"/>
      <c r="SAM1" s="376"/>
      <c r="SAN1" s="376"/>
      <c r="SAO1" s="376"/>
      <c r="SAP1" s="376"/>
      <c r="SAQ1" s="376"/>
      <c r="SAR1" s="376"/>
      <c r="SAS1" s="376"/>
      <c r="SAT1" s="376"/>
      <c r="SAU1" s="376"/>
      <c r="SAV1" s="376"/>
      <c r="SAW1" s="376"/>
      <c r="SAX1" s="376"/>
      <c r="SAY1" s="376"/>
      <c r="SAZ1" s="376"/>
      <c r="SBA1" s="376"/>
      <c r="SBB1" s="376"/>
      <c r="SBC1" s="376"/>
      <c r="SBD1" s="376"/>
      <c r="SBE1" s="376"/>
      <c r="SBF1" s="376"/>
      <c r="SBG1" s="376"/>
      <c r="SBH1" s="376"/>
      <c r="SBI1" s="376"/>
      <c r="SBJ1" s="376"/>
      <c r="SBK1" s="376"/>
      <c r="SBL1" s="376"/>
      <c r="SBM1" s="376"/>
      <c r="SBN1" s="376"/>
      <c r="SBO1" s="376"/>
      <c r="SBP1" s="376"/>
      <c r="SBQ1" s="376"/>
      <c r="SBR1" s="376"/>
      <c r="SBS1" s="376"/>
      <c r="SBT1" s="376"/>
      <c r="SBU1" s="376"/>
      <c r="SBV1" s="376"/>
      <c r="SBW1" s="376"/>
      <c r="SBX1" s="376"/>
      <c r="SBY1" s="376"/>
      <c r="SBZ1" s="376"/>
      <c r="SCA1" s="376"/>
      <c r="SCB1" s="376"/>
      <c r="SCC1" s="376"/>
      <c r="SCD1" s="376"/>
      <c r="SCE1" s="376"/>
      <c r="SCF1" s="376"/>
      <c r="SCG1" s="376"/>
      <c r="SCH1" s="376"/>
      <c r="SCI1" s="376"/>
      <c r="SCJ1" s="376"/>
      <c r="SCK1" s="376"/>
      <c r="SCL1" s="376"/>
      <c r="SCM1" s="376"/>
      <c r="SCN1" s="376"/>
      <c r="SCO1" s="376"/>
      <c r="SCP1" s="376"/>
      <c r="SCQ1" s="376"/>
      <c r="SCR1" s="376"/>
      <c r="SCS1" s="376"/>
      <c r="SCT1" s="376"/>
      <c r="SCU1" s="376"/>
      <c r="SCV1" s="376"/>
      <c r="SCW1" s="376"/>
      <c r="SCX1" s="376"/>
      <c r="SCY1" s="376"/>
      <c r="SCZ1" s="376"/>
      <c r="SDA1" s="376"/>
      <c r="SDB1" s="376"/>
      <c r="SDC1" s="376"/>
      <c r="SDD1" s="376"/>
      <c r="SDE1" s="376"/>
      <c r="SDF1" s="376"/>
      <c r="SDG1" s="376"/>
      <c r="SDH1" s="376"/>
      <c r="SDI1" s="376"/>
      <c r="SDJ1" s="376"/>
      <c r="SDK1" s="376"/>
      <c r="SDL1" s="376"/>
      <c r="SDM1" s="376"/>
      <c r="SDN1" s="376"/>
      <c r="SDO1" s="376"/>
      <c r="SDP1" s="376"/>
      <c r="SDQ1" s="376"/>
      <c r="SDR1" s="376"/>
      <c r="SDS1" s="376"/>
      <c r="SDT1" s="376"/>
      <c r="SDU1" s="376"/>
      <c r="SDV1" s="376"/>
      <c r="SDW1" s="376"/>
      <c r="SDX1" s="376"/>
      <c r="SDY1" s="376"/>
      <c r="SDZ1" s="376"/>
      <c r="SEA1" s="376"/>
      <c r="SEB1" s="376"/>
      <c r="SEC1" s="376"/>
      <c r="SED1" s="376"/>
      <c r="SEE1" s="376"/>
      <c r="SEF1" s="376"/>
      <c r="SEG1" s="376"/>
      <c r="SEH1" s="376"/>
      <c r="SEI1" s="376"/>
      <c r="SEJ1" s="376"/>
      <c r="SEK1" s="376"/>
      <c r="SEL1" s="376"/>
      <c r="SEM1" s="376"/>
      <c r="SEN1" s="376"/>
      <c r="SEO1" s="376"/>
      <c r="SEP1" s="376"/>
      <c r="SEQ1" s="376"/>
      <c r="SER1" s="376"/>
      <c r="SES1" s="376"/>
      <c r="SET1" s="376"/>
      <c r="SEU1" s="376"/>
      <c r="SEV1" s="376"/>
      <c r="SEW1" s="376"/>
      <c r="SEX1" s="376"/>
      <c r="SEY1" s="376"/>
      <c r="SEZ1" s="376"/>
      <c r="SFA1" s="376"/>
      <c r="SFB1" s="376"/>
      <c r="SFC1" s="376"/>
      <c r="SFD1" s="376"/>
      <c r="SFE1" s="376"/>
      <c r="SFF1" s="376"/>
      <c r="SFG1" s="376"/>
      <c r="SFH1" s="376"/>
      <c r="SFI1" s="376"/>
      <c r="SFJ1" s="376"/>
      <c r="SFK1" s="376"/>
      <c r="SFL1" s="376"/>
      <c r="SFM1" s="376"/>
      <c r="SFN1" s="376"/>
      <c r="SFO1" s="376"/>
      <c r="SFP1" s="376"/>
      <c r="SFQ1" s="376"/>
      <c r="SFR1" s="376"/>
      <c r="SFS1" s="376"/>
      <c r="SFT1" s="376"/>
      <c r="SFU1" s="376"/>
      <c r="SFV1" s="376"/>
      <c r="SFW1" s="376"/>
      <c r="SFX1" s="376"/>
      <c r="SFY1" s="376"/>
      <c r="SFZ1" s="376"/>
      <c r="SGA1" s="376"/>
      <c r="SGB1" s="376"/>
      <c r="SGC1" s="376"/>
      <c r="SGD1" s="376"/>
      <c r="SGE1" s="376"/>
      <c r="SGF1" s="376"/>
      <c r="SGG1" s="376"/>
      <c r="SGH1" s="376"/>
      <c r="SGI1" s="376"/>
      <c r="SGJ1" s="376"/>
      <c r="SGK1" s="376"/>
      <c r="SGL1" s="376"/>
      <c r="SGM1" s="376"/>
      <c r="SGN1" s="376"/>
      <c r="SGO1" s="376"/>
      <c r="SGP1" s="376"/>
      <c r="SGQ1" s="376"/>
      <c r="SGR1" s="376"/>
      <c r="SGS1" s="376"/>
      <c r="SGT1" s="376"/>
      <c r="SGU1" s="376"/>
      <c r="SGV1" s="376"/>
      <c r="SGW1" s="376"/>
      <c r="SGX1" s="376"/>
      <c r="SGY1" s="376"/>
      <c r="SGZ1" s="376"/>
      <c r="SHA1" s="376"/>
      <c r="SHB1" s="376"/>
      <c r="SHC1" s="376"/>
      <c r="SHD1" s="376"/>
      <c r="SHE1" s="376"/>
      <c r="SHF1" s="376"/>
      <c r="SHG1" s="376"/>
      <c r="SHH1" s="376"/>
      <c r="SHI1" s="376"/>
      <c r="SHJ1" s="376"/>
      <c r="SHK1" s="376"/>
      <c r="SHL1" s="376"/>
      <c r="SHM1" s="376"/>
      <c r="SHN1" s="376"/>
      <c r="SHO1" s="376"/>
      <c r="SHP1" s="376"/>
      <c r="SHQ1" s="376"/>
      <c r="SHR1" s="376"/>
      <c r="SHS1" s="376"/>
      <c r="SHT1" s="376"/>
      <c r="SHU1" s="376"/>
      <c r="SHV1" s="376"/>
      <c r="SHW1" s="376"/>
      <c r="SHX1" s="376"/>
      <c r="SHY1" s="376"/>
      <c r="SHZ1" s="376"/>
      <c r="SIA1" s="376"/>
      <c r="SIB1" s="376"/>
      <c r="SIC1" s="376"/>
      <c r="SID1" s="376"/>
      <c r="SIE1" s="376"/>
      <c r="SIF1" s="376"/>
      <c r="SIG1" s="376"/>
      <c r="SIH1" s="376"/>
      <c r="SII1" s="376"/>
      <c r="SIJ1" s="376"/>
      <c r="SIK1" s="376"/>
      <c r="SIL1" s="376"/>
      <c r="SIM1" s="376"/>
      <c r="SIN1" s="376"/>
      <c r="SIO1" s="376"/>
      <c r="SIP1" s="376"/>
      <c r="SIQ1" s="376"/>
      <c r="SIR1" s="376"/>
      <c r="SIS1" s="376"/>
      <c r="SIT1" s="376"/>
      <c r="SIU1" s="376"/>
      <c r="SIV1" s="376"/>
      <c r="SIW1" s="376"/>
      <c r="SIX1" s="376"/>
      <c r="SIY1" s="376"/>
      <c r="SIZ1" s="376"/>
      <c r="SJA1" s="376"/>
      <c r="SJB1" s="376"/>
      <c r="SJC1" s="376"/>
      <c r="SJD1" s="376"/>
      <c r="SJE1" s="376"/>
      <c r="SJF1" s="376"/>
      <c r="SJG1" s="376"/>
      <c r="SJH1" s="376"/>
      <c r="SJI1" s="376"/>
      <c r="SJJ1" s="376"/>
      <c r="SJK1" s="376"/>
      <c r="SJL1" s="376"/>
      <c r="SJM1" s="376"/>
      <c r="SJN1" s="376"/>
      <c r="SJO1" s="376"/>
      <c r="SJP1" s="376"/>
      <c r="SJQ1" s="376"/>
      <c r="SJR1" s="376"/>
      <c r="SJS1" s="376"/>
      <c r="SJT1" s="376"/>
      <c r="SJU1" s="376"/>
      <c r="SJV1" s="376"/>
      <c r="SJW1" s="376"/>
      <c r="SJX1" s="376"/>
      <c r="SJY1" s="376"/>
      <c r="SJZ1" s="376"/>
      <c r="SKA1" s="376"/>
      <c r="SKB1" s="376"/>
      <c r="SKC1" s="376"/>
      <c r="SKD1" s="376"/>
      <c r="SKE1" s="376"/>
      <c r="SKF1" s="376"/>
      <c r="SKG1" s="376"/>
      <c r="SKH1" s="376"/>
      <c r="SKI1" s="376"/>
      <c r="SKJ1" s="376"/>
      <c r="SKK1" s="376"/>
      <c r="SKL1" s="376"/>
      <c r="SKM1" s="376"/>
      <c r="SKN1" s="376"/>
      <c r="SKO1" s="376"/>
      <c r="SKP1" s="376"/>
      <c r="SKQ1" s="376"/>
      <c r="SKR1" s="376"/>
      <c r="SKS1" s="376"/>
      <c r="SKT1" s="376"/>
      <c r="SKU1" s="376"/>
      <c r="SKV1" s="376"/>
      <c r="SKW1" s="376"/>
      <c r="SKX1" s="376"/>
      <c r="SKY1" s="376"/>
      <c r="SKZ1" s="376"/>
      <c r="SLA1" s="376"/>
      <c r="SLB1" s="376"/>
      <c r="SLC1" s="376"/>
      <c r="SLD1" s="376"/>
      <c r="SLE1" s="376"/>
      <c r="SLF1" s="376"/>
      <c r="SLG1" s="376"/>
      <c r="SLH1" s="376"/>
      <c r="SLI1" s="376"/>
      <c r="SLJ1" s="376"/>
      <c r="SLK1" s="376"/>
      <c r="SLL1" s="376"/>
      <c r="SLM1" s="376"/>
      <c r="SLN1" s="376"/>
      <c r="SLO1" s="376"/>
      <c r="SLP1" s="376"/>
      <c r="SLQ1" s="376"/>
      <c r="SLR1" s="376"/>
      <c r="SLS1" s="376"/>
      <c r="SLT1" s="376"/>
      <c r="SLU1" s="376"/>
      <c r="SLV1" s="376"/>
      <c r="SLW1" s="376"/>
      <c r="SLX1" s="376"/>
      <c r="SLY1" s="376"/>
      <c r="SLZ1" s="376"/>
      <c r="SMA1" s="376"/>
      <c r="SMB1" s="376"/>
      <c r="SMC1" s="376"/>
      <c r="SMD1" s="376"/>
      <c r="SME1" s="376"/>
      <c r="SMF1" s="376"/>
      <c r="SMG1" s="376"/>
      <c r="SMH1" s="376"/>
      <c r="SMI1" s="376"/>
      <c r="SMJ1" s="376"/>
      <c r="SMK1" s="376"/>
      <c r="SML1" s="376"/>
      <c r="SMM1" s="376"/>
      <c r="SMN1" s="376"/>
      <c r="SMO1" s="376"/>
      <c r="SMP1" s="376"/>
      <c r="SMQ1" s="376"/>
      <c r="SMR1" s="376"/>
      <c r="SMS1" s="376"/>
      <c r="SMT1" s="376"/>
      <c r="SMU1" s="376"/>
      <c r="SMV1" s="376"/>
      <c r="SMW1" s="376"/>
      <c r="SMX1" s="376"/>
      <c r="SMY1" s="376"/>
      <c r="SMZ1" s="376"/>
      <c r="SNA1" s="376"/>
      <c r="SNB1" s="376"/>
      <c r="SNC1" s="376"/>
      <c r="SND1" s="376"/>
      <c r="SNE1" s="376"/>
      <c r="SNF1" s="376"/>
      <c r="SNG1" s="376"/>
      <c r="SNH1" s="376"/>
      <c r="SNI1" s="376"/>
      <c r="SNJ1" s="376"/>
      <c r="SNK1" s="376"/>
      <c r="SNL1" s="376"/>
      <c r="SNM1" s="376"/>
      <c r="SNN1" s="376"/>
      <c r="SNO1" s="376"/>
      <c r="SNP1" s="376"/>
      <c r="SNQ1" s="376"/>
      <c r="SNR1" s="376"/>
      <c r="SNS1" s="376"/>
      <c r="SNT1" s="376"/>
      <c r="SNU1" s="376"/>
      <c r="SNV1" s="376"/>
      <c r="SNW1" s="376"/>
      <c r="SNX1" s="376"/>
      <c r="SNY1" s="376"/>
      <c r="SNZ1" s="376"/>
      <c r="SOA1" s="376"/>
      <c r="SOB1" s="376"/>
      <c r="SOC1" s="376"/>
      <c r="SOD1" s="376"/>
      <c r="SOE1" s="376"/>
      <c r="SOF1" s="376"/>
      <c r="SOG1" s="376"/>
      <c r="SOH1" s="376"/>
      <c r="SOI1" s="376"/>
      <c r="SOJ1" s="376"/>
      <c r="SOK1" s="376"/>
      <c r="SOL1" s="376"/>
      <c r="SOM1" s="376"/>
      <c r="SON1" s="376"/>
      <c r="SOO1" s="376"/>
      <c r="SOP1" s="376"/>
      <c r="SOQ1" s="376"/>
      <c r="SOR1" s="376"/>
      <c r="SOS1" s="376"/>
      <c r="SOT1" s="376"/>
      <c r="SOU1" s="376"/>
      <c r="SOV1" s="376"/>
      <c r="SOW1" s="376"/>
      <c r="SOX1" s="376"/>
      <c r="SOY1" s="376"/>
      <c r="SOZ1" s="376"/>
      <c r="SPA1" s="376"/>
      <c r="SPB1" s="376"/>
      <c r="SPC1" s="376"/>
      <c r="SPD1" s="376"/>
      <c r="SPE1" s="376"/>
      <c r="SPF1" s="376"/>
      <c r="SPG1" s="376"/>
      <c r="SPH1" s="376"/>
      <c r="SPI1" s="376"/>
      <c r="SPJ1" s="376"/>
      <c r="SPK1" s="376"/>
      <c r="SPL1" s="376"/>
      <c r="SPM1" s="376"/>
      <c r="SPN1" s="376"/>
      <c r="SPO1" s="376"/>
      <c r="SPP1" s="376"/>
      <c r="SPQ1" s="376"/>
      <c r="SPR1" s="376"/>
      <c r="SPS1" s="376"/>
      <c r="SPT1" s="376"/>
      <c r="SPU1" s="376"/>
      <c r="SPV1" s="376"/>
      <c r="SPW1" s="376"/>
      <c r="SPX1" s="376"/>
      <c r="SPY1" s="376"/>
      <c r="SPZ1" s="376"/>
      <c r="SQA1" s="376"/>
      <c r="SQB1" s="376"/>
      <c r="SQC1" s="376"/>
      <c r="SQD1" s="376"/>
      <c r="SQE1" s="376"/>
      <c r="SQF1" s="376"/>
      <c r="SQG1" s="376"/>
      <c r="SQH1" s="376"/>
      <c r="SQI1" s="376"/>
      <c r="SQJ1" s="376"/>
      <c r="SQK1" s="376"/>
      <c r="SQL1" s="376"/>
      <c r="SQM1" s="376"/>
      <c r="SQN1" s="376"/>
      <c r="SQO1" s="376"/>
      <c r="SQP1" s="376"/>
      <c r="SQQ1" s="376"/>
      <c r="SQR1" s="376"/>
      <c r="SQS1" s="376"/>
      <c r="SQT1" s="376"/>
      <c r="SQU1" s="376"/>
      <c r="SQV1" s="376"/>
      <c r="SQW1" s="376"/>
      <c r="SQX1" s="376"/>
      <c r="SQY1" s="376"/>
      <c r="SQZ1" s="376"/>
      <c r="SRA1" s="376"/>
      <c r="SRB1" s="376"/>
      <c r="SRC1" s="376"/>
      <c r="SRD1" s="376"/>
      <c r="SRE1" s="376"/>
      <c r="SRF1" s="376"/>
      <c r="SRG1" s="376"/>
      <c r="SRH1" s="376"/>
      <c r="SRI1" s="376"/>
      <c r="SRJ1" s="376"/>
      <c r="SRK1" s="376"/>
      <c r="SRL1" s="376"/>
      <c r="SRM1" s="376"/>
      <c r="SRN1" s="376"/>
      <c r="SRO1" s="376"/>
      <c r="SRP1" s="376"/>
      <c r="SRQ1" s="376"/>
      <c r="SRR1" s="376"/>
      <c r="SRS1" s="376"/>
      <c r="SRT1" s="376"/>
      <c r="SRU1" s="376"/>
      <c r="SRV1" s="376"/>
      <c r="SRW1" s="376"/>
      <c r="SRX1" s="376"/>
      <c r="SRY1" s="376"/>
      <c r="SRZ1" s="376"/>
      <c r="SSA1" s="376"/>
      <c r="SSB1" s="376"/>
      <c r="SSC1" s="376"/>
      <c r="SSD1" s="376"/>
      <c r="SSE1" s="376"/>
      <c r="SSF1" s="376"/>
      <c r="SSG1" s="376"/>
      <c r="SSH1" s="376"/>
      <c r="SSI1" s="376"/>
      <c r="SSJ1" s="376"/>
      <c r="SSK1" s="376"/>
      <c r="SSL1" s="376"/>
      <c r="SSM1" s="376"/>
      <c r="SSN1" s="376"/>
      <c r="SSO1" s="376"/>
      <c r="SSP1" s="376"/>
      <c r="SSQ1" s="376"/>
      <c r="SSR1" s="376"/>
      <c r="SSS1" s="376"/>
      <c r="SST1" s="376"/>
      <c r="SSU1" s="376"/>
      <c r="SSV1" s="376"/>
      <c r="SSW1" s="376"/>
      <c r="SSX1" s="376"/>
      <c r="SSY1" s="376"/>
      <c r="SSZ1" s="376"/>
      <c r="STA1" s="376"/>
      <c r="STB1" s="376"/>
      <c r="STC1" s="376"/>
      <c r="STD1" s="376"/>
      <c r="STE1" s="376"/>
      <c r="STF1" s="376"/>
      <c r="STG1" s="376"/>
      <c r="STH1" s="376"/>
      <c r="STI1" s="376"/>
      <c r="STJ1" s="376"/>
      <c r="STK1" s="376"/>
      <c r="STL1" s="376"/>
      <c r="STM1" s="376"/>
      <c r="STN1" s="376"/>
      <c r="STO1" s="376"/>
      <c r="STP1" s="376"/>
      <c r="STQ1" s="376"/>
      <c r="STR1" s="376"/>
      <c r="STS1" s="376"/>
      <c r="STT1" s="376"/>
      <c r="STU1" s="376"/>
      <c r="STV1" s="376"/>
      <c r="STW1" s="376"/>
      <c r="STX1" s="376"/>
      <c r="STY1" s="376"/>
      <c r="STZ1" s="376"/>
      <c r="SUA1" s="376"/>
      <c r="SUB1" s="376"/>
      <c r="SUC1" s="376"/>
      <c r="SUD1" s="376"/>
      <c r="SUE1" s="376"/>
      <c r="SUF1" s="376"/>
      <c r="SUG1" s="376"/>
      <c r="SUH1" s="376"/>
      <c r="SUI1" s="376"/>
      <c r="SUJ1" s="376"/>
      <c r="SUK1" s="376"/>
      <c r="SUL1" s="376"/>
      <c r="SUM1" s="376"/>
      <c r="SUN1" s="376"/>
      <c r="SUO1" s="376"/>
      <c r="SUP1" s="376"/>
      <c r="SUQ1" s="376"/>
      <c r="SUR1" s="376"/>
      <c r="SUS1" s="376"/>
      <c r="SUT1" s="376"/>
      <c r="SUU1" s="376"/>
      <c r="SUV1" s="376"/>
      <c r="SUW1" s="376"/>
      <c r="SUX1" s="376"/>
      <c r="SUY1" s="376"/>
      <c r="SUZ1" s="376"/>
      <c r="SVA1" s="376"/>
      <c r="SVB1" s="376"/>
      <c r="SVC1" s="376"/>
      <c r="SVD1" s="376"/>
      <c r="SVE1" s="376"/>
      <c r="SVF1" s="376"/>
      <c r="SVG1" s="376"/>
      <c r="SVH1" s="376"/>
      <c r="SVI1" s="376"/>
      <c r="SVJ1" s="376"/>
      <c r="SVK1" s="376"/>
      <c r="SVL1" s="376"/>
      <c r="SVM1" s="376"/>
      <c r="SVN1" s="376"/>
      <c r="SVO1" s="376"/>
      <c r="SVP1" s="376"/>
      <c r="SVQ1" s="376"/>
      <c r="SVR1" s="376"/>
      <c r="SVS1" s="376"/>
      <c r="SVT1" s="376"/>
      <c r="SVU1" s="376"/>
      <c r="SVV1" s="376"/>
      <c r="SVW1" s="376"/>
      <c r="SVX1" s="376"/>
      <c r="SVY1" s="376"/>
      <c r="SVZ1" s="376"/>
      <c r="SWA1" s="376"/>
      <c r="SWB1" s="376"/>
      <c r="SWC1" s="376"/>
      <c r="SWD1" s="376"/>
      <c r="SWE1" s="376"/>
      <c r="SWF1" s="376"/>
      <c r="SWG1" s="376"/>
      <c r="SWH1" s="376"/>
      <c r="SWI1" s="376"/>
      <c r="SWJ1" s="376"/>
      <c r="SWK1" s="376"/>
      <c r="SWL1" s="376"/>
      <c r="SWM1" s="376"/>
      <c r="SWN1" s="376"/>
      <c r="SWO1" s="376"/>
      <c r="SWP1" s="376"/>
      <c r="SWQ1" s="376"/>
      <c r="SWR1" s="376"/>
      <c r="SWS1" s="376"/>
      <c r="SWT1" s="376"/>
      <c r="SWU1" s="376"/>
      <c r="SWV1" s="376"/>
      <c r="SWW1" s="376"/>
      <c r="SWX1" s="376"/>
      <c r="SWY1" s="376"/>
      <c r="SWZ1" s="376"/>
      <c r="SXA1" s="376"/>
      <c r="SXB1" s="376"/>
      <c r="SXC1" s="376"/>
      <c r="SXD1" s="376"/>
      <c r="SXE1" s="376"/>
      <c r="SXF1" s="376"/>
      <c r="SXG1" s="376"/>
      <c r="SXH1" s="376"/>
      <c r="SXI1" s="376"/>
      <c r="SXJ1" s="376"/>
      <c r="SXK1" s="376"/>
      <c r="SXL1" s="376"/>
      <c r="SXM1" s="376"/>
      <c r="SXN1" s="376"/>
      <c r="SXO1" s="376"/>
      <c r="SXP1" s="376"/>
      <c r="SXQ1" s="376"/>
      <c r="SXR1" s="376"/>
      <c r="SXS1" s="376"/>
      <c r="SXT1" s="376"/>
      <c r="SXU1" s="376"/>
      <c r="SXV1" s="376"/>
      <c r="SXW1" s="376"/>
      <c r="SXX1" s="376"/>
      <c r="SXY1" s="376"/>
      <c r="SXZ1" s="376"/>
      <c r="SYA1" s="376"/>
      <c r="SYB1" s="376"/>
      <c r="SYC1" s="376"/>
      <c r="SYD1" s="376"/>
      <c r="SYE1" s="376"/>
      <c r="SYF1" s="376"/>
      <c r="SYG1" s="376"/>
      <c r="SYH1" s="376"/>
      <c r="SYI1" s="376"/>
      <c r="SYJ1" s="376"/>
      <c r="SYK1" s="376"/>
      <c r="SYL1" s="376"/>
      <c r="SYM1" s="376"/>
      <c r="SYN1" s="376"/>
      <c r="SYO1" s="376"/>
      <c r="SYP1" s="376"/>
      <c r="SYQ1" s="376"/>
      <c r="SYR1" s="376"/>
      <c r="SYS1" s="376"/>
      <c r="SYT1" s="376"/>
      <c r="SYU1" s="376"/>
      <c r="SYV1" s="376"/>
      <c r="SYW1" s="376"/>
      <c r="SYX1" s="376"/>
      <c r="SYY1" s="376"/>
      <c r="SYZ1" s="376"/>
      <c r="SZA1" s="376"/>
      <c r="SZB1" s="376"/>
      <c r="SZC1" s="376"/>
      <c r="SZD1" s="376"/>
      <c r="SZE1" s="376"/>
      <c r="SZF1" s="376"/>
      <c r="SZG1" s="376"/>
      <c r="SZH1" s="376"/>
      <c r="SZI1" s="376"/>
      <c r="SZJ1" s="376"/>
      <c r="SZK1" s="376"/>
      <c r="SZL1" s="376"/>
      <c r="SZM1" s="376"/>
      <c r="SZN1" s="376"/>
      <c r="SZO1" s="376"/>
      <c r="SZP1" s="376"/>
      <c r="SZQ1" s="376"/>
      <c r="SZR1" s="376"/>
      <c r="SZS1" s="376"/>
      <c r="SZT1" s="376"/>
      <c r="SZU1" s="376"/>
      <c r="SZV1" s="376"/>
      <c r="SZW1" s="376"/>
      <c r="SZX1" s="376"/>
      <c r="SZY1" s="376"/>
      <c r="SZZ1" s="376"/>
      <c r="TAA1" s="376"/>
      <c r="TAB1" s="376"/>
      <c r="TAC1" s="376"/>
      <c r="TAD1" s="376"/>
      <c r="TAE1" s="376"/>
      <c r="TAF1" s="376"/>
      <c r="TAG1" s="376"/>
      <c r="TAH1" s="376"/>
      <c r="TAI1" s="376"/>
      <c r="TAJ1" s="376"/>
      <c r="TAK1" s="376"/>
      <c r="TAL1" s="376"/>
      <c r="TAM1" s="376"/>
      <c r="TAN1" s="376"/>
      <c r="TAO1" s="376"/>
      <c r="TAP1" s="376"/>
      <c r="TAQ1" s="376"/>
      <c r="TAR1" s="376"/>
      <c r="TAS1" s="376"/>
      <c r="TAT1" s="376"/>
      <c r="TAU1" s="376"/>
      <c r="TAV1" s="376"/>
      <c r="TAW1" s="376"/>
      <c r="TAX1" s="376"/>
      <c r="TAY1" s="376"/>
      <c r="TAZ1" s="376"/>
      <c r="TBA1" s="376"/>
      <c r="TBB1" s="376"/>
      <c r="TBC1" s="376"/>
      <c r="TBD1" s="376"/>
      <c r="TBE1" s="376"/>
      <c r="TBF1" s="376"/>
      <c r="TBG1" s="376"/>
      <c r="TBH1" s="376"/>
      <c r="TBI1" s="376"/>
      <c r="TBJ1" s="376"/>
      <c r="TBK1" s="376"/>
      <c r="TBL1" s="376"/>
      <c r="TBM1" s="376"/>
      <c r="TBN1" s="376"/>
      <c r="TBO1" s="376"/>
      <c r="TBP1" s="376"/>
      <c r="TBQ1" s="376"/>
      <c r="TBR1" s="376"/>
      <c r="TBS1" s="376"/>
      <c r="TBT1" s="376"/>
      <c r="TBU1" s="376"/>
      <c r="TBV1" s="376"/>
      <c r="TBW1" s="376"/>
      <c r="TBX1" s="376"/>
      <c r="TBY1" s="376"/>
      <c r="TBZ1" s="376"/>
      <c r="TCA1" s="376"/>
      <c r="TCB1" s="376"/>
      <c r="TCC1" s="376"/>
      <c r="TCD1" s="376"/>
      <c r="TCE1" s="376"/>
      <c r="TCF1" s="376"/>
      <c r="TCG1" s="376"/>
      <c r="TCH1" s="376"/>
      <c r="TCI1" s="376"/>
      <c r="TCJ1" s="376"/>
      <c r="TCK1" s="376"/>
      <c r="TCL1" s="376"/>
      <c r="TCM1" s="376"/>
      <c r="TCN1" s="376"/>
      <c r="TCO1" s="376"/>
      <c r="TCP1" s="376"/>
      <c r="TCQ1" s="376"/>
      <c r="TCR1" s="376"/>
      <c r="TCS1" s="376"/>
      <c r="TCT1" s="376"/>
      <c r="TCU1" s="376"/>
      <c r="TCV1" s="376"/>
      <c r="TCW1" s="376"/>
      <c r="TCX1" s="376"/>
      <c r="TCY1" s="376"/>
      <c r="TCZ1" s="376"/>
      <c r="TDA1" s="376"/>
      <c r="TDB1" s="376"/>
      <c r="TDC1" s="376"/>
      <c r="TDD1" s="376"/>
      <c r="TDE1" s="376"/>
      <c r="TDF1" s="376"/>
      <c r="TDG1" s="376"/>
      <c r="TDH1" s="376"/>
      <c r="TDI1" s="376"/>
      <c r="TDJ1" s="376"/>
      <c r="TDK1" s="376"/>
      <c r="TDL1" s="376"/>
      <c r="TDM1" s="376"/>
      <c r="TDN1" s="376"/>
      <c r="TDO1" s="376"/>
      <c r="TDP1" s="376"/>
      <c r="TDQ1" s="376"/>
      <c r="TDR1" s="376"/>
      <c r="TDS1" s="376"/>
      <c r="TDT1" s="376"/>
      <c r="TDU1" s="376"/>
      <c r="TDV1" s="376"/>
      <c r="TDW1" s="376"/>
      <c r="TDX1" s="376"/>
      <c r="TDY1" s="376"/>
      <c r="TDZ1" s="376"/>
      <c r="TEA1" s="376"/>
      <c r="TEB1" s="376"/>
      <c r="TEC1" s="376"/>
      <c r="TED1" s="376"/>
      <c r="TEE1" s="376"/>
      <c r="TEF1" s="376"/>
      <c r="TEG1" s="376"/>
      <c r="TEH1" s="376"/>
      <c r="TEI1" s="376"/>
      <c r="TEJ1" s="376"/>
      <c r="TEK1" s="376"/>
      <c r="TEL1" s="376"/>
      <c r="TEM1" s="376"/>
      <c r="TEN1" s="376"/>
      <c r="TEO1" s="376"/>
      <c r="TEP1" s="376"/>
      <c r="TEQ1" s="376"/>
      <c r="TER1" s="376"/>
      <c r="TES1" s="376"/>
      <c r="TET1" s="376"/>
      <c r="TEU1" s="376"/>
      <c r="TEV1" s="376"/>
      <c r="TEW1" s="376"/>
      <c r="TEX1" s="376"/>
      <c r="TEY1" s="376"/>
      <c r="TEZ1" s="376"/>
      <c r="TFA1" s="376"/>
      <c r="TFB1" s="376"/>
      <c r="TFC1" s="376"/>
      <c r="TFD1" s="376"/>
      <c r="TFE1" s="376"/>
      <c r="TFF1" s="376"/>
      <c r="TFG1" s="376"/>
      <c r="TFH1" s="376"/>
      <c r="TFI1" s="376"/>
      <c r="TFJ1" s="376"/>
      <c r="TFK1" s="376"/>
      <c r="TFL1" s="376"/>
      <c r="TFM1" s="376"/>
      <c r="TFN1" s="376"/>
      <c r="TFO1" s="376"/>
      <c r="TFP1" s="376"/>
      <c r="TFQ1" s="376"/>
      <c r="TFR1" s="376"/>
      <c r="TFS1" s="376"/>
      <c r="TFT1" s="376"/>
      <c r="TFU1" s="376"/>
      <c r="TFV1" s="376"/>
      <c r="TFW1" s="376"/>
      <c r="TFX1" s="376"/>
      <c r="TFY1" s="376"/>
      <c r="TFZ1" s="376"/>
      <c r="TGA1" s="376"/>
      <c r="TGB1" s="376"/>
      <c r="TGC1" s="376"/>
      <c r="TGD1" s="376"/>
      <c r="TGE1" s="376"/>
      <c r="TGF1" s="376"/>
      <c r="TGG1" s="376"/>
      <c r="TGH1" s="376"/>
      <c r="TGI1" s="376"/>
      <c r="TGJ1" s="376"/>
      <c r="TGK1" s="376"/>
      <c r="TGL1" s="376"/>
      <c r="TGM1" s="376"/>
      <c r="TGN1" s="376"/>
      <c r="TGO1" s="376"/>
      <c r="TGP1" s="376"/>
      <c r="TGQ1" s="376"/>
      <c r="TGR1" s="376"/>
      <c r="TGS1" s="376"/>
      <c r="TGT1" s="376"/>
      <c r="TGU1" s="376"/>
      <c r="TGV1" s="376"/>
      <c r="TGW1" s="376"/>
      <c r="TGX1" s="376"/>
      <c r="TGY1" s="376"/>
      <c r="TGZ1" s="376"/>
      <c r="THA1" s="376"/>
      <c r="THB1" s="376"/>
      <c r="THC1" s="376"/>
      <c r="THD1" s="376"/>
      <c r="THE1" s="376"/>
      <c r="THF1" s="376"/>
      <c r="THG1" s="376"/>
      <c r="THH1" s="376"/>
      <c r="THI1" s="376"/>
      <c r="THJ1" s="376"/>
      <c r="THK1" s="376"/>
      <c r="THL1" s="376"/>
      <c r="THM1" s="376"/>
      <c r="THN1" s="376"/>
      <c r="THO1" s="376"/>
      <c r="THP1" s="376"/>
      <c r="THQ1" s="376"/>
      <c r="THR1" s="376"/>
      <c r="THS1" s="376"/>
      <c r="THT1" s="376"/>
      <c r="THU1" s="376"/>
      <c r="THV1" s="376"/>
      <c r="THW1" s="376"/>
      <c r="THX1" s="376"/>
      <c r="THY1" s="376"/>
      <c r="THZ1" s="376"/>
      <c r="TIA1" s="376"/>
      <c r="TIB1" s="376"/>
      <c r="TIC1" s="376"/>
      <c r="TID1" s="376"/>
      <c r="TIE1" s="376"/>
      <c r="TIF1" s="376"/>
      <c r="TIG1" s="376"/>
      <c r="TIH1" s="376"/>
      <c r="TII1" s="376"/>
      <c r="TIJ1" s="376"/>
      <c r="TIK1" s="376"/>
      <c r="TIL1" s="376"/>
      <c r="TIM1" s="376"/>
      <c r="TIN1" s="376"/>
      <c r="TIO1" s="376"/>
      <c r="TIP1" s="376"/>
      <c r="TIQ1" s="376"/>
      <c r="TIR1" s="376"/>
      <c r="TIS1" s="376"/>
      <c r="TIT1" s="376"/>
      <c r="TIU1" s="376"/>
      <c r="TIV1" s="376"/>
      <c r="TIW1" s="376"/>
      <c r="TIX1" s="376"/>
      <c r="TIY1" s="376"/>
      <c r="TIZ1" s="376"/>
      <c r="TJA1" s="376"/>
      <c r="TJB1" s="376"/>
      <c r="TJC1" s="376"/>
      <c r="TJD1" s="376"/>
      <c r="TJE1" s="376"/>
      <c r="TJF1" s="376"/>
      <c r="TJG1" s="376"/>
      <c r="TJH1" s="376"/>
      <c r="TJI1" s="376"/>
      <c r="TJJ1" s="376"/>
      <c r="TJK1" s="376"/>
      <c r="TJL1" s="376"/>
      <c r="TJM1" s="376"/>
      <c r="TJN1" s="376"/>
      <c r="TJO1" s="376"/>
      <c r="TJP1" s="376"/>
      <c r="TJQ1" s="376"/>
      <c r="TJR1" s="376"/>
      <c r="TJS1" s="376"/>
      <c r="TJT1" s="376"/>
      <c r="TJU1" s="376"/>
      <c r="TJV1" s="376"/>
      <c r="TJW1" s="376"/>
      <c r="TJX1" s="376"/>
      <c r="TJY1" s="376"/>
      <c r="TJZ1" s="376"/>
      <c r="TKA1" s="376"/>
      <c r="TKB1" s="376"/>
      <c r="TKC1" s="376"/>
      <c r="TKD1" s="376"/>
      <c r="TKE1" s="376"/>
      <c r="TKF1" s="376"/>
      <c r="TKG1" s="376"/>
      <c r="TKH1" s="376"/>
      <c r="TKI1" s="376"/>
      <c r="TKJ1" s="376"/>
      <c r="TKK1" s="376"/>
      <c r="TKL1" s="376"/>
      <c r="TKM1" s="376"/>
      <c r="TKN1" s="376"/>
      <c r="TKO1" s="376"/>
      <c r="TKP1" s="376"/>
      <c r="TKQ1" s="376"/>
      <c r="TKR1" s="376"/>
      <c r="TKS1" s="376"/>
      <c r="TKT1" s="376"/>
      <c r="TKU1" s="376"/>
      <c r="TKV1" s="376"/>
      <c r="TKW1" s="376"/>
      <c r="TKX1" s="376"/>
      <c r="TKY1" s="376"/>
      <c r="TKZ1" s="376"/>
      <c r="TLA1" s="376"/>
      <c r="TLB1" s="376"/>
      <c r="TLC1" s="376"/>
      <c r="TLD1" s="376"/>
      <c r="TLE1" s="376"/>
      <c r="TLF1" s="376"/>
      <c r="TLG1" s="376"/>
      <c r="TLH1" s="376"/>
      <c r="TLI1" s="376"/>
      <c r="TLJ1" s="376"/>
      <c r="TLK1" s="376"/>
      <c r="TLL1" s="376"/>
      <c r="TLM1" s="376"/>
      <c r="TLN1" s="376"/>
      <c r="TLO1" s="376"/>
      <c r="TLP1" s="376"/>
      <c r="TLQ1" s="376"/>
      <c r="TLR1" s="376"/>
      <c r="TLS1" s="376"/>
      <c r="TLT1" s="376"/>
      <c r="TLU1" s="376"/>
      <c r="TLV1" s="376"/>
      <c r="TLW1" s="376"/>
      <c r="TLX1" s="376"/>
      <c r="TLY1" s="376"/>
      <c r="TLZ1" s="376"/>
      <c r="TMA1" s="376"/>
      <c r="TMB1" s="376"/>
      <c r="TMC1" s="376"/>
      <c r="TMD1" s="376"/>
      <c r="TME1" s="376"/>
      <c r="TMF1" s="376"/>
      <c r="TMG1" s="376"/>
      <c r="TMH1" s="376"/>
      <c r="TMI1" s="376"/>
      <c r="TMJ1" s="376"/>
      <c r="TMK1" s="376"/>
      <c r="TML1" s="376"/>
      <c r="TMM1" s="376"/>
      <c r="TMN1" s="376"/>
      <c r="TMO1" s="376"/>
      <c r="TMP1" s="376"/>
      <c r="TMQ1" s="376"/>
      <c r="TMR1" s="376"/>
      <c r="TMS1" s="376"/>
      <c r="TMT1" s="376"/>
      <c r="TMU1" s="376"/>
      <c r="TMV1" s="376"/>
      <c r="TMW1" s="376"/>
      <c r="TMX1" s="376"/>
      <c r="TMY1" s="376"/>
      <c r="TMZ1" s="376"/>
      <c r="TNA1" s="376"/>
      <c r="TNB1" s="376"/>
      <c r="TNC1" s="376"/>
      <c r="TND1" s="376"/>
      <c r="TNE1" s="376"/>
      <c r="TNF1" s="376"/>
      <c r="TNG1" s="376"/>
      <c r="TNH1" s="376"/>
      <c r="TNI1" s="376"/>
      <c r="TNJ1" s="376"/>
      <c r="TNK1" s="376"/>
      <c r="TNL1" s="376"/>
      <c r="TNM1" s="376"/>
      <c r="TNN1" s="376"/>
      <c r="TNO1" s="376"/>
      <c r="TNP1" s="376"/>
      <c r="TNQ1" s="376"/>
      <c r="TNR1" s="376"/>
      <c r="TNS1" s="376"/>
      <c r="TNT1" s="376"/>
      <c r="TNU1" s="376"/>
      <c r="TNV1" s="376"/>
      <c r="TNW1" s="376"/>
      <c r="TNX1" s="376"/>
      <c r="TNY1" s="376"/>
      <c r="TNZ1" s="376"/>
      <c r="TOA1" s="376"/>
      <c r="TOB1" s="376"/>
      <c r="TOC1" s="376"/>
      <c r="TOD1" s="376"/>
      <c r="TOE1" s="376"/>
      <c r="TOF1" s="376"/>
      <c r="TOG1" s="376"/>
      <c r="TOH1" s="376"/>
      <c r="TOI1" s="376"/>
      <c r="TOJ1" s="376"/>
      <c r="TOK1" s="376"/>
      <c r="TOL1" s="376"/>
      <c r="TOM1" s="376"/>
      <c r="TON1" s="376"/>
      <c r="TOO1" s="376"/>
      <c r="TOP1" s="376"/>
      <c r="TOQ1" s="376"/>
      <c r="TOR1" s="376"/>
      <c r="TOS1" s="376"/>
      <c r="TOT1" s="376"/>
      <c r="TOU1" s="376"/>
      <c r="TOV1" s="376"/>
      <c r="TOW1" s="376"/>
      <c r="TOX1" s="376"/>
      <c r="TOY1" s="376"/>
      <c r="TOZ1" s="376"/>
      <c r="TPA1" s="376"/>
      <c r="TPB1" s="376"/>
      <c r="TPC1" s="376"/>
      <c r="TPD1" s="376"/>
      <c r="TPE1" s="376"/>
      <c r="TPF1" s="376"/>
      <c r="TPG1" s="376"/>
      <c r="TPH1" s="376"/>
      <c r="TPI1" s="376"/>
      <c r="TPJ1" s="376"/>
      <c r="TPK1" s="376"/>
      <c r="TPL1" s="376"/>
      <c r="TPM1" s="376"/>
      <c r="TPN1" s="376"/>
      <c r="TPO1" s="376"/>
      <c r="TPP1" s="376"/>
      <c r="TPQ1" s="376"/>
      <c r="TPR1" s="376"/>
      <c r="TPS1" s="376"/>
      <c r="TPT1" s="376"/>
      <c r="TPU1" s="376"/>
      <c r="TPV1" s="376"/>
      <c r="TPW1" s="376"/>
      <c r="TPX1" s="376"/>
      <c r="TPY1" s="376"/>
      <c r="TPZ1" s="376"/>
      <c r="TQA1" s="376"/>
      <c r="TQB1" s="376"/>
      <c r="TQC1" s="376"/>
      <c r="TQD1" s="376"/>
      <c r="TQE1" s="376"/>
      <c r="TQF1" s="376"/>
      <c r="TQG1" s="376"/>
      <c r="TQH1" s="376"/>
      <c r="TQI1" s="376"/>
      <c r="TQJ1" s="376"/>
      <c r="TQK1" s="376"/>
      <c r="TQL1" s="376"/>
      <c r="TQM1" s="376"/>
      <c r="TQN1" s="376"/>
      <c r="TQO1" s="376"/>
      <c r="TQP1" s="376"/>
      <c r="TQQ1" s="376"/>
      <c r="TQR1" s="376"/>
      <c r="TQS1" s="376"/>
      <c r="TQT1" s="376"/>
      <c r="TQU1" s="376"/>
      <c r="TQV1" s="376"/>
      <c r="TQW1" s="376"/>
      <c r="TQX1" s="376"/>
      <c r="TQY1" s="376"/>
      <c r="TQZ1" s="376"/>
      <c r="TRA1" s="376"/>
      <c r="TRB1" s="376"/>
      <c r="TRC1" s="376"/>
      <c r="TRD1" s="376"/>
      <c r="TRE1" s="376"/>
      <c r="TRF1" s="376"/>
      <c r="TRG1" s="376"/>
      <c r="TRH1" s="376"/>
      <c r="TRI1" s="376"/>
      <c r="TRJ1" s="376"/>
      <c r="TRK1" s="376"/>
      <c r="TRL1" s="376"/>
      <c r="TRM1" s="376"/>
      <c r="TRN1" s="376"/>
      <c r="TRO1" s="376"/>
      <c r="TRP1" s="376"/>
      <c r="TRQ1" s="376"/>
      <c r="TRR1" s="376"/>
      <c r="TRS1" s="376"/>
      <c r="TRT1" s="376"/>
      <c r="TRU1" s="376"/>
      <c r="TRV1" s="376"/>
      <c r="TRW1" s="376"/>
      <c r="TRX1" s="376"/>
      <c r="TRY1" s="376"/>
      <c r="TRZ1" s="376"/>
      <c r="TSA1" s="376"/>
      <c r="TSB1" s="376"/>
      <c r="TSC1" s="376"/>
      <c r="TSD1" s="376"/>
      <c r="TSE1" s="376"/>
      <c r="TSF1" s="376"/>
      <c r="TSG1" s="376"/>
      <c r="TSH1" s="376"/>
      <c r="TSI1" s="376"/>
      <c r="TSJ1" s="376"/>
      <c r="TSK1" s="376"/>
      <c r="TSL1" s="376"/>
      <c r="TSM1" s="376"/>
      <c r="TSN1" s="376"/>
      <c r="TSO1" s="376"/>
      <c r="TSP1" s="376"/>
      <c r="TSQ1" s="376"/>
      <c r="TSR1" s="376"/>
      <c r="TSS1" s="376"/>
      <c r="TST1" s="376"/>
      <c r="TSU1" s="376"/>
      <c r="TSV1" s="376"/>
      <c r="TSW1" s="376"/>
      <c r="TSX1" s="376"/>
      <c r="TSY1" s="376"/>
      <c r="TSZ1" s="376"/>
      <c r="TTA1" s="376"/>
      <c r="TTB1" s="376"/>
      <c r="TTC1" s="376"/>
      <c r="TTD1" s="376"/>
      <c r="TTE1" s="376"/>
      <c r="TTF1" s="376"/>
      <c r="TTG1" s="376"/>
      <c r="TTH1" s="376"/>
      <c r="TTI1" s="376"/>
      <c r="TTJ1" s="376"/>
      <c r="TTK1" s="376"/>
      <c r="TTL1" s="376"/>
      <c r="TTM1" s="376"/>
      <c r="TTN1" s="376"/>
      <c r="TTO1" s="376"/>
      <c r="TTP1" s="376"/>
      <c r="TTQ1" s="376"/>
      <c r="TTR1" s="376"/>
      <c r="TTS1" s="376"/>
      <c r="TTT1" s="376"/>
      <c r="TTU1" s="376"/>
      <c r="TTV1" s="376"/>
      <c r="TTW1" s="376"/>
      <c r="TTX1" s="376"/>
      <c r="TTY1" s="376"/>
      <c r="TTZ1" s="376"/>
      <c r="TUA1" s="376"/>
      <c r="TUB1" s="376"/>
      <c r="TUC1" s="376"/>
      <c r="TUD1" s="376"/>
      <c r="TUE1" s="376"/>
      <c r="TUF1" s="376"/>
      <c r="TUG1" s="376"/>
      <c r="TUH1" s="376"/>
      <c r="TUI1" s="376"/>
      <c r="TUJ1" s="376"/>
      <c r="TUK1" s="376"/>
      <c r="TUL1" s="376"/>
      <c r="TUM1" s="376"/>
      <c r="TUN1" s="376"/>
      <c r="TUO1" s="376"/>
      <c r="TUP1" s="376"/>
      <c r="TUQ1" s="376"/>
      <c r="TUR1" s="376"/>
      <c r="TUS1" s="376"/>
      <c r="TUT1" s="376"/>
      <c r="TUU1" s="376"/>
      <c r="TUV1" s="376"/>
      <c r="TUW1" s="376"/>
      <c r="TUX1" s="376"/>
      <c r="TUY1" s="376"/>
      <c r="TUZ1" s="376"/>
      <c r="TVA1" s="376"/>
      <c r="TVB1" s="376"/>
      <c r="TVC1" s="376"/>
      <c r="TVD1" s="376"/>
      <c r="TVE1" s="376"/>
      <c r="TVF1" s="376"/>
      <c r="TVG1" s="376"/>
      <c r="TVH1" s="376"/>
      <c r="TVI1" s="376"/>
      <c r="TVJ1" s="376"/>
      <c r="TVK1" s="376"/>
      <c r="TVL1" s="376"/>
      <c r="TVM1" s="376"/>
      <c r="TVN1" s="376"/>
      <c r="TVO1" s="376"/>
      <c r="TVP1" s="376"/>
      <c r="TVQ1" s="376"/>
      <c r="TVR1" s="376"/>
      <c r="TVS1" s="376"/>
      <c r="TVT1" s="376"/>
      <c r="TVU1" s="376"/>
      <c r="TVV1" s="376"/>
      <c r="TVW1" s="376"/>
      <c r="TVX1" s="376"/>
      <c r="TVY1" s="376"/>
      <c r="TVZ1" s="376"/>
      <c r="TWA1" s="376"/>
      <c r="TWB1" s="376"/>
      <c r="TWC1" s="376"/>
      <c r="TWD1" s="376"/>
      <c r="TWE1" s="376"/>
      <c r="TWF1" s="376"/>
      <c r="TWG1" s="376"/>
      <c r="TWH1" s="376"/>
      <c r="TWI1" s="376"/>
      <c r="TWJ1" s="376"/>
      <c r="TWK1" s="376"/>
      <c r="TWL1" s="376"/>
      <c r="TWM1" s="376"/>
      <c r="TWN1" s="376"/>
      <c r="TWO1" s="376"/>
      <c r="TWP1" s="376"/>
      <c r="TWQ1" s="376"/>
      <c r="TWR1" s="376"/>
      <c r="TWS1" s="376"/>
      <c r="TWT1" s="376"/>
      <c r="TWU1" s="376"/>
      <c r="TWV1" s="376"/>
      <c r="TWW1" s="376"/>
      <c r="TWX1" s="376"/>
      <c r="TWY1" s="376"/>
      <c r="TWZ1" s="376"/>
      <c r="TXA1" s="376"/>
      <c r="TXB1" s="376"/>
      <c r="TXC1" s="376"/>
      <c r="TXD1" s="376"/>
      <c r="TXE1" s="376"/>
      <c r="TXF1" s="376"/>
      <c r="TXG1" s="376"/>
      <c r="TXH1" s="376"/>
      <c r="TXI1" s="376"/>
      <c r="TXJ1" s="376"/>
      <c r="TXK1" s="376"/>
      <c r="TXL1" s="376"/>
      <c r="TXM1" s="376"/>
      <c r="TXN1" s="376"/>
      <c r="TXO1" s="376"/>
      <c r="TXP1" s="376"/>
      <c r="TXQ1" s="376"/>
      <c r="TXR1" s="376"/>
      <c r="TXS1" s="376"/>
      <c r="TXT1" s="376"/>
      <c r="TXU1" s="376"/>
      <c r="TXV1" s="376"/>
      <c r="TXW1" s="376"/>
      <c r="TXX1" s="376"/>
      <c r="TXY1" s="376"/>
      <c r="TXZ1" s="376"/>
      <c r="TYA1" s="376"/>
      <c r="TYB1" s="376"/>
      <c r="TYC1" s="376"/>
      <c r="TYD1" s="376"/>
      <c r="TYE1" s="376"/>
      <c r="TYF1" s="376"/>
      <c r="TYG1" s="376"/>
      <c r="TYH1" s="376"/>
      <c r="TYI1" s="376"/>
      <c r="TYJ1" s="376"/>
      <c r="TYK1" s="376"/>
      <c r="TYL1" s="376"/>
      <c r="TYM1" s="376"/>
      <c r="TYN1" s="376"/>
      <c r="TYO1" s="376"/>
      <c r="TYP1" s="376"/>
      <c r="TYQ1" s="376"/>
      <c r="TYR1" s="376"/>
      <c r="TYS1" s="376"/>
      <c r="TYT1" s="376"/>
      <c r="TYU1" s="376"/>
      <c r="TYV1" s="376"/>
      <c r="TYW1" s="376"/>
      <c r="TYX1" s="376"/>
      <c r="TYY1" s="376"/>
      <c r="TYZ1" s="376"/>
      <c r="TZA1" s="376"/>
      <c r="TZB1" s="376"/>
      <c r="TZC1" s="376"/>
      <c r="TZD1" s="376"/>
      <c r="TZE1" s="376"/>
      <c r="TZF1" s="376"/>
      <c r="TZG1" s="376"/>
      <c r="TZH1" s="376"/>
      <c r="TZI1" s="376"/>
      <c r="TZJ1" s="376"/>
      <c r="TZK1" s="376"/>
      <c r="TZL1" s="376"/>
      <c r="TZM1" s="376"/>
      <c r="TZN1" s="376"/>
      <c r="TZO1" s="376"/>
      <c r="TZP1" s="376"/>
      <c r="TZQ1" s="376"/>
      <c r="TZR1" s="376"/>
      <c r="TZS1" s="376"/>
      <c r="TZT1" s="376"/>
      <c r="TZU1" s="376"/>
      <c r="TZV1" s="376"/>
      <c r="TZW1" s="376"/>
      <c r="TZX1" s="376"/>
      <c r="TZY1" s="376"/>
      <c r="TZZ1" s="376"/>
      <c r="UAA1" s="376"/>
      <c r="UAB1" s="376"/>
      <c r="UAC1" s="376"/>
      <c r="UAD1" s="376"/>
      <c r="UAE1" s="376"/>
      <c r="UAF1" s="376"/>
      <c r="UAG1" s="376"/>
      <c r="UAH1" s="376"/>
      <c r="UAI1" s="376"/>
      <c r="UAJ1" s="376"/>
      <c r="UAK1" s="376"/>
      <c r="UAL1" s="376"/>
      <c r="UAM1" s="376"/>
      <c r="UAN1" s="376"/>
      <c r="UAO1" s="376"/>
      <c r="UAP1" s="376"/>
      <c r="UAQ1" s="376"/>
      <c r="UAR1" s="376"/>
      <c r="UAS1" s="376"/>
      <c r="UAT1" s="376"/>
      <c r="UAU1" s="376"/>
      <c r="UAV1" s="376"/>
      <c r="UAW1" s="376"/>
      <c r="UAX1" s="376"/>
      <c r="UAY1" s="376"/>
      <c r="UAZ1" s="376"/>
      <c r="UBA1" s="376"/>
      <c r="UBB1" s="376"/>
      <c r="UBC1" s="376"/>
      <c r="UBD1" s="376"/>
      <c r="UBE1" s="376"/>
      <c r="UBF1" s="376"/>
      <c r="UBG1" s="376"/>
      <c r="UBH1" s="376"/>
      <c r="UBI1" s="376"/>
      <c r="UBJ1" s="376"/>
      <c r="UBK1" s="376"/>
      <c r="UBL1" s="376"/>
      <c r="UBM1" s="376"/>
      <c r="UBN1" s="376"/>
      <c r="UBO1" s="376"/>
      <c r="UBP1" s="376"/>
      <c r="UBQ1" s="376"/>
      <c r="UBR1" s="376"/>
      <c r="UBS1" s="376"/>
      <c r="UBT1" s="376"/>
      <c r="UBU1" s="376"/>
      <c r="UBV1" s="376"/>
      <c r="UBW1" s="376"/>
      <c r="UBX1" s="376"/>
      <c r="UBY1" s="376"/>
      <c r="UBZ1" s="376"/>
      <c r="UCA1" s="376"/>
      <c r="UCB1" s="376"/>
      <c r="UCC1" s="376"/>
      <c r="UCD1" s="376"/>
      <c r="UCE1" s="376"/>
      <c r="UCF1" s="376"/>
      <c r="UCG1" s="376"/>
      <c r="UCH1" s="376"/>
      <c r="UCI1" s="376"/>
      <c r="UCJ1" s="376"/>
      <c r="UCK1" s="376"/>
      <c r="UCL1" s="376"/>
      <c r="UCM1" s="376"/>
      <c r="UCN1" s="376"/>
      <c r="UCO1" s="376"/>
      <c r="UCP1" s="376"/>
      <c r="UCQ1" s="376"/>
      <c r="UCR1" s="376"/>
      <c r="UCS1" s="376"/>
      <c r="UCT1" s="376"/>
      <c r="UCU1" s="376"/>
      <c r="UCV1" s="376"/>
      <c r="UCW1" s="376"/>
      <c r="UCX1" s="376"/>
      <c r="UCY1" s="376"/>
      <c r="UCZ1" s="376"/>
      <c r="UDA1" s="376"/>
      <c r="UDB1" s="376"/>
      <c r="UDC1" s="376"/>
      <c r="UDD1" s="376"/>
      <c r="UDE1" s="376"/>
      <c r="UDF1" s="376"/>
      <c r="UDG1" s="376"/>
      <c r="UDH1" s="376"/>
      <c r="UDI1" s="376"/>
      <c r="UDJ1" s="376"/>
      <c r="UDK1" s="376"/>
      <c r="UDL1" s="376"/>
      <c r="UDM1" s="376"/>
      <c r="UDN1" s="376"/>
      <c r="UDO1" s="376"/>
      <c r="UDP1" s="376"/>
      <c r="UDQ1" s="376"/>
      <c r="UDR1" s="376"/>
      <c r="UDS1" s="376"/>
      <c r="UDT1" s="376"/>
      <c r="UDU1" s="376"/>
      <c r="UDV1" s="376"/>
      <c r="UDW1" s="376"/>
      <c r="UDX1" s="376"/>
      <c r="UDY1" s="376"/>
      <c r="UDZ1" s="376"/>
      <c r="UEA1" s="376"/>
      <c r="UEB1" s="376"/>
      <c r="UEC1" s="376"/>
      <c r="UED1" s="376"/>
      <c r="UEE1" s="376"/>
      <c r="UEF1" s="376"/>
      <c r="UEG1" s="376"/>
      <c r="UEH1" s="376"/>
      <c r="UEI1" s="376"/>
      <c r="UEJ1" s="376"/>
      <c r="UEK1" s="376"/>
      <c r="UEL1" s="376"/>
      <c r="UEM1" s="376"/>
      <c r="UEN1" s="376"/>
      <c r="UEO1" s="376"/>
      <c r="UEP1" s="376"/>
      <c r="UEQ1" s="376"/>
      <c r="UER1" s="376"/>
      <c r="UES1" s="376"/>
      <c r="UET1" s="376"/>
      <c r="UEU1" s="376"/>
      <c r="UEV1" s="376"/>
      <c r="UEW1" s="376"/>
      <c r="UEX1" s="376"/>
      <c r="UEY1" s="376"/>
      <c r="UEZ1" s="376"/>
      <c r="UFA1" s="376"/>
      <c r="UFB1" s="376"/>
      <c r="UFC1" s="376"/>
      <c r="UFD1" s="376"/>
      <c r="UFE1" s="376"/>
      <c r="UFF1" s="376"/>
      <c r="UFG1" s="376"/>
      <c r="UFH1" s="376"/>
      <c r="UFI1" s="376"/>
      <c r="UFJ1" s="376"/>
      <c r="UFK1" s="376"/>
      <c r="UFL1" s="376"/>
      <c r="UFM1" s="376"/>
      <c r="UFN1" s="376"/>
      <c r="UFO1" s="376"/>
      <c r="UFP1" s="376"/>
      <c r="UFQ1" s="376"/>
      <c r="UFR1" s="376"/>
      <c r="UFS1" s="376"/>
      <c r="UFT1" s="376"/>
      <c r="UFU1" s="376"/>
      <c r="UFV1" s="376"/>
      <c r="UFW1" s="376"/>
      <c r="UFX1" s="376"/>
      <c r="UFY1" s="376"/>
      <c r="UFZ1" s="376"/>
      <c r="UGA1" s="376"/>
      <c r="UGB1" s="376"/>
      <c r="UGC1" s="376"/>
      <c r="UGD1" s="376"/>
      <c r="UGE1" s="376"/>
      <c r="UGF1" s="376"/>
      <c r="UGG1" s="376"/>
      <c r="UGH1" s="376"/>
      <c r="UGI1" s="376"/>
      <c r="UGJ1" s="376"/>
      <c r="UGK1" s="376"/>
      <c r="UGL1" s="376"/>
      <c r="UGM1" s="376"/>
      <c r="UGN1" s="376"/>
      <c r="UGO1" s="376"/>
      <c r="UGP1" s="376"/>
      <c r="UGQ1" s="376"/>
      <c r="UGR1" s="376"/>
      <c r="UGS1" s="376"/>
      <c r="UGT1" s="376"/>
      <c r="UGU1" s="376"/>
      <c r="UGV1" s="376"/>
      <c r="UGW1" s="376"/>
      <c r="UGX1" s="376"/>
      <c r="UGY1" s="376"/>
      <c r="UGZ1" s="376"/>
      <c r="UHA1" s="376"/>
      <c r="UHB1" s="376"/>
      <c r="UHC1" s="376"/>
      <c r="UHD1" s="376"/>
      <c r="UHE1" s="376"/>
      <c r="UHF1" s="376"/>
      <c r="UHG1" s="376"/>
      <c r="UHH1" s="376"/>
      <c r="UHI1" s="376"/>
      <c r="UHJ1" s="376"/>
      <c r="UHK1" s="376"/>
      <c r="UHL1" s="376"/>
      <c r="UHM1" s="376"/>
      <c r="UHN1" s="376"/>
      <c r="UHO1" s="376"/>
      <c r="UHP1" s="376"/>
      <c r="UHQ1" s="376"/>
      <c r="UHR1" s="376"/>
      <c r="UHS1" s="376"/>
      <c r="UHT1" s="376"/>
      <c r="UHU1" s="376"/>
      <c r="UHV1" s="376"/>
      <c r="UHW1" s="376"/>
      <c r="UHX1" s="376"/>
      <c r="UHY1" s="376"/>
      <c r="UHZ1" s="376"/>
      <c r="UIA1" s="376"/>
      <c r="UIB1" s="376"/>
      <c r="UIC1" s="376"/>
      <c r="UID1" s="376"/>
      <c r="UIE1" s="376"/>
      <c r="UIF1" s="376"/>
      <c r="UIG1" s="376"/>
      <c r="UIH1" s="376"/>
      <c r="UII1" s="376"/>
      <c r="UIJ1" s="376"/>
      <c r="UIK1" s="376"/>
      <c r="UIL1" s="376"/>
      <c r="UIM1" s="376"/>
      <c r="UIN1" s="376"/>
      <c r="UIO1" s="376"/>
      <c r="UIP1" s="376"/>
      <c r="UIQ1" s="376"/>
      <c r="UIR1" s="376"/>
      <c r="UIS1" s="376"/>
      <c r="UIT1" s="376"/>
      <c r="UIU1" s="376"/>
      <c r="UIV1" s="376"/>
      <c r="UIW1" s="376"/>
      <c r="UIX1" s="376"/>
      <c r="UIY1" s="376"/>
      <c r="UIZ1" s="376"/>
      <c r="UJA1" s="376"/>
      <c r="UJB1" s="376"/>
      <c r="UJC1" s="376"/>
      <c r="UJD1" s="376"/>
      <c r="UJE1" s="376"/>
      <c r="UJF1" s="376"/>
      <c r="UJG1" s="376"/>
      <c r="UJH1" s="376"/>
      <c r="UJI1" s="376"/>
      <c r="UJJ1" s="376"/>
      <c r="UJK1" s="376"/>
      <c r="UJL1" s="376"/>
      <c r="UJM1" s="376"/>
      <c r="UJN1" s="376"/>
      <c r="UJO1" s="376"/>
      <c r="UJP1" s="376"/>
      <c r="UJQ1" s="376"/>
      <c r="UJR1" s="376"/>
      <c r="UJS1" s="376"/>
      <c r="UJT1" s="376"/>
      <c r="UJU1" s="376"/>
      <c r="UJV1" s="376"/>
      <c r="UJW1" s="376"/>
      <c r="UJX1" s="376"/>
      <c r="UJY1" s="376"/>
      <c r="UJZ1" s="376"/>
      <c r="UKA1" s="376"/>
      <c r="UKB1" s="376"/>
      <c r="UKC1" s="376"/>
      <c r="UKD1" s="376"/>
      <c r="UKE1" s="376"/>
      <c r="UKF1" s="376"/>
      <c r="UKG1" s="376"/>
      <c r="UKH1" s="376"/>
      <c r="UKI1" s="376"/>
      <c r="UKJ1" s="376"/>
      <c r="UKK1" s="376"/>
      <c r="UKL1" s="376"/>
      <c r="UKM1" s="376"/>
      <c r="UKN1" s="376"/>
      <c r="UKO1" s="376"/>
      <c r="UKP1" s="376"/>
      <c r="UKQ1" s="376"/>
      <c r="UKR1" s="376"/>
      <c r="UKS1" s="376"/>
      <c r="UKT1" s="376"/>
      <c r="UKU1" s="376"/>
      <c r="UKV1" s="376"/>
      <c r="UKW1" s="376"/>
      <c r="UKX1" s="376"/>
      <c r="UKY1" s="376"/>
      <c r="UKZ1" s="376"/>
      <c r="ULA1" s="376"/>
      <c r="ULB1" s="376"/>
      <c r="ULC1" s="376"/>
      <c r="ULD1" s="376"/>
      <c r="ULE1" s="376"/>
      <c r="ULF1" s="376"/>
      <c r="ULG1" s="376"/>
      <c r="ULH1" s="376"/>
      <c r="ULI1" s="376"/>
      <c r="ULJ1" s="376"/>
      <c r="ULK1" s="376"/>
      <c r="ULL1" s="376"/>
      <c r="ULM1" s="376"/>
      <c r="ULN1" s="376"/>
      <c r="ULO1" s="376"/>
      <c r="ULP1" s="376"/>
      <c r="ULQ1" s="376"/>
      <c r="ULR1" s="376"/>
      <c r="ULS1" s="376"/>
      <c r="ULT1" s="376"/>
      <c r="ULU1" s="376"/>
      <c r="ULV1" s="376"/>
      <c r="ULW1" s="376"/>
      <c r="ULX1" s="376"/>
      <c r="ULY1" s="376"/>
      <c r="ULZ1" s="376"/>
      <c r="UMA1" s="376"/>
      <c r="UMB1" s="376"/>
      <c r="UMC1" s="376"/>
      <c r="UMD1" s="376"/>
      <c r="UME1" s="376"/>
      <c r="UMF1" s="376"/>
      <c r="UMG1" s="376"/>
      <c r="UMH1" s="376"/>
      <c r="UMI1" s="376"/>
      <c r="UMJ1" s="376"/>
      <c r="UMK1" s="376"/>
      <c r="UML1" s="376"/>
      <c r="UMM1" s="376"/>
      <c r="UMN1" s="376"/>
      <c r="UMO1" s="376"/>
      <c r="UMP1" s="376"/>
      <c r="UMQ1" s="376"/>
      <c r="UMR1" s="376"/>
      <c r="UMS1" s="376"/>
      <c r="UMT1" s="376"/>
      <c r="UMU1" s="376"/>
      <c r="UMV1" s="376"/>
      <c r="UMW1" s="376"/>
      <c r="UMX1" s="376"/>
      <c r="UMY1" s="376"/>
      <c r="UMZ1" s="376"/>
      <c r="UNA1" s="376"/>
      <c r="UNB1" s="376"/>
      <c r="UNC1" s="376"/>
      <c r="UND1" s="376"/>
      <c r="UNE1" s="376"/>
      <c r="UNF1" s="376"/>
      <c r="UNG1" s="376"/>
      <c r="UNH1" s="376"/>
      <c r="UNI1" s="376"/>
      <c r="UNJ1" s="376"/>
      <c r="UNK1" s="376"/>
      <c r="UNL1" s="376"/>
      <c r="UNM1" s="376"/>
      <c r="UNN1" s="376"/>
      <c r="UNO1" s="376"/>
      <c r="UNP1" s="376"/>
      <c r="UNQ1" s="376"/>
      <c r="UNR1" s="376"/>
      <c r="UNS1" s="376"/>
      <c r="UNT1" s="376"/>
      <c r="UNU1" s="376"/>
      <c r="UNV1" s="376"/>
      <c r="UNW1" s="376"/>
      <c r="UNX1" s="376"/>
      <c r="UNY1" s="376"/>
      <c r="UNZ1" s="376"/>
      <c r="UOA1" s="376"/>
      <c r="UOB1" s="376"/>
      <c r="UOC1" s="376"/>
      <c r="UOD1" s="376"/>
      <c r="UOE1" s="376"/>
      <c r="UOF1" s="376"/>
      <c r="UOG1" s="376"/>
      <c r="UOH1" s="376"/>
      <c r="UOI1" s="376"/>
      <c r="UOJ1" s="376"/>
      <c r="UOK1" s="376"/>
      <c r="UOL1" s="376"/>
      <c r="UOM1" s="376"/>
      <c r="UON1" s="376"/>
      <c r="UOO1" s="376"/>
      <c r="UOP1" s="376"/>
      <c r="UOQ1" s="376"/>
      <c r="UOR1" s="376"/>
      <c r="UOS1" s="376"/>
      <c r="UOT1" s="376"/>
      <c r="UOU1" s="376"/>
      <c r="UOV1" s="376"/>
      <c r="UOW1" s="376"/>
      <c r="UOX1" s="376"/>
      <c r="UOY1" s="376"/>
      <c r="UOZ1" s="376"/>
      <c r="UPA1" s="376"/>
      <c r="UPB1" s="376"/>
      <c r="UPC1" s="376"/>
      <c r="UPD1" s="376"/>
      <c r="UPE1" s="376"/>
      <c r="UPF1" s="376"/>
      <c r="UPG1" s="376"/>
      <c r="UPH1" s="376"/>
      <c r="UPI1" s="376"/>
      <c r="UPJ1" s="376"/>
      <c r="UPK1" s="376"/>
      <c r="UPL1" s="376"/>
      <c r="UPM1" s="376"/>
      <c r="UPN1" s="376"/>
      <c r="UPO1" s="376"/>
      <c r="UPP1" s="376"/>
      <c r="UPQ1" s="376"/>
      <c r="UPR1" s="376"/>
      <c r="UPS1" s="376"/>
      <c r="UPT1" s="376"/>
      <c r="UPU1" s="376"/>
      <c r="UPV1" s="376"/>
      <c r="UPW1" s="376"/>
      <c r="UPX1" s="376"/>
      <c r="UPY1" s="376"/>
      <c r="UPZ1" s="376"/>
      <c r="UQA1" s="376"/>
      <c r="UQB1" s="376"/>
      <c r="UQC1" s="376"/>
      <c r="UQD1" s="376"/>
      <c r="UQE1" s="376"/>
      <c r="UQF1" s="376"/>
      <c r="UQG1" s="376"/>
      <c r="UQH1" s="376"/>
      <c r="UQI1" s="376"/>
      <c r="UQJ1" s="376"/>
      <c r="UQK1" s="376"/>
      <c r="UQL1" s="376"/>
      <c r="UQM1" s="376"/>
      <c r="UQN1" s="376"/>
      <c r="UQO1" s="376"/>
      <c r="UQP1" s="376"/>
      <c r="UQQ1" s="376"/>
      <c r="UQR1" s="376"/>
      <c r="UQS1" s="376"/>
      <c r="UQT1" s="376"/>
      <c r="UQU1" s="376"/>
      <c r="UQV1" s="376"/>
      <c r="UQW1" s="376"/>
      <c r="UQX1" s="376"/>
      <c r="UQY1" s="376"/>
      <c r="UQZ1" s="376"/>
      <c r="URA1" s="376"/>
      <c r="URB1" s="376"/>
      <c r="URC1" s="376"/>
      <c r="URD1" s="376"/>
      <c r="URE1" s="376"/>
      <c r="URF1" s="376"/>
      <c r="URG1" s="376"/>
      <c r="URH1" s="376"/>
      <c r="URI1" s="376"/>
      <c r="URJ1" s="376"/>
      <c r="URK1" s="376"/>
      <c r="URL1" s="376"/>
      <c r="URM1" s="376"/>
      <c r="URN1" s="376"/>
      <c r="URO1" s="376"/>
      <c r="URP1" s="376"/>
      <c r="URQ1" s="376"/>
      <c r="URR1" s="376"/>
      <c r="URS1" s="376"/>
      <c r="URT1" s="376"/>
      <c r="URU1" s="376"/>
      <c r="URV1" s="376"/>
      <c r="URW1" s="376"/>
      <c r="URX1" s="376"/>
      <c r="URY1" s="376"/>
      <c r="URZ1" s="376"/>
      <c r="USA1" s="376"/>
      <c r="USB1" s="376"/>
      <c r="USC1" s="376"/>
      <c r="USD1" s="376"/>
      <c r="USE1" s="376"/>
      <c r="USF1" s="376"/>
      <c r="USG1" s="376"/>
      <c r="USH1" s="376"/>
      <c r="USI1" s="376"/>
      <c r="USJ1" s="376"/>
      <c r="USK1" s="376"/>
      <c r="USL1" s="376"/>
      <c r="USM1" s="376"/>
      <c r="USN1" s="376"/>
      <c r="USO1" s="376"/>
      <c r="USP1" s="376"/>
      <c r="USQ1" s="376"/>
      <c r="USR1" s="376"/>
      <c r="USS1" s="376"/>
      <c r="UST1" s="376"/>
      <c r="USU1" s="376"/>
      <c r="USV1" s="376"/>
      <c r="USW1" s="376"/>
      <c r="USX1" s="376"/>
      <c r="USY1" s="376"/>
      <c r="USZ1" s="376"/>
      <c r="UTA1" s="376"/>
      <c r="UTB1" s="376"/>
      <c r="UTC1" s="376"/>
      <c r="UTD1" s="376"/>
      <c r="UTE1" s="376"/>
      <c r="UTF1" s="376"/>
      <c r="UTG1" s="376"/>
      <c r="UTH1" s="376"/>
      <c r="UTI1" s="376"/>
      <c r="UTJ1" s="376"/>
      <c r="UTK1" s="376"/>
      <c r="UTL1" s="376"/>
      <c r="UTM1" s="376"/>
      <c r="UTN1" s="376"/>
      <c r="UTO1" s="376"/>
      <c r="UTP1" s="376"/>
      <c r="UTQ1" s="376"/>
      <c r="UTR1" s="376"/>
      <c r="UTS1" s="376"/>
      <c r="UTT1" s="376"/>
      <c r="UTU1" s="376"/>
      <c r="UTV1" s="376"/>
      <c r="UTW1" s="376"/>
      <c r="UTX1" s="376"/>
      <c r="UTY1" s="376"/>
      <c r="UTZ1" s="376"/>
      <c r="UUA1" s="376"/>
      <c r="UUB1" s="376"/>
      <c r="UUC1" s="376"/>
      <c r="UUD1" s="376"/>
      <c r="UUE1" s="376"/>
      <c r="UUF1" s="376"/>
      <c r="UUG1" s="376"/>
      <c r="UUH1" s="376"/>
      <c r="UUI1" s="376"/>
      <c r="UUJ1" s="376"/>
      <c r="UUK1" s="376"/>
      <c r="UUL1" s="376"/>
      <c r="UUM1" s="376"/>
      <c r="UUN1" s="376"/>
      <c r="UUO1" s="376"/>
      <c r="UUP1" s="376"/>
      <c r="UUQ1" s="376"/>
      <c r="UUR1" s="376"/>
      <c r="UUS1" s="376"/>
      <c r="UUT1" s="376"/>
      <c r="UUU1" s="376"/>
      <c r="UUV1" s="376"/>
      <c r="UUW1" s="376"/>
      <c r="UUX1" s="376"/>
      <c r="UUY1" s="376"/>
      <c r="UUZ1" s="376"/>
      <c r="UVA1" s="376"/>
      <c r="UVB1" s="376"/>
      <c r="UVC1" s="376"/>
      <c r="UVD1" s="376"/>
      <c r="UVE1" s="376"/>
      <c r="UVF1" s="376"/>
      <c r="UVG1" s="376"/>
      <c r="UVH1" s="376"/>
      <c r="UVI1" s="376"/>
      <c r="UVJ1" s="376"/>
      <c r="UVK1" s="376"/>
      <c r="UVL1" s="376"/>
      <c r="UVM1" s="376"/>
      <c r="UVN1" s="376"/>
      <c r="UVO1" s="376"/>
      <c r="UVP1" s="376"/>
      <c r="UVQ1" s="376"/>
      <c r="UVR1" s="376"/>
      <c r="UVS1" s="376"/>
      <c r="UVT1" s="376"/>
      <c r="UVU1" s="376"/>
      <c r="UVV1" s="376"/>
      <c r="UVW1" s="376"/>
      <c r="UVX1" s="376"/>
      <c r="UVY1" s="376"/>
      <c r="UVZ1" s="376"/>
      <c r="UWA1" s="376"/>
      <c r="UWB1" s="376"/>
      <c r="UWC1" s="376"/>
      <c r="UWD1" s="376"/>
      <c r="UWE1" s="376"/>
      <c r="UWF1" s="376"/>
      <c r="UWG1" s="376"/>
      <c r="UWH1" s="376"/>
      <c r="UWI1" s="376"/>
      <c r="UWJ1" s="376"/>
      <c r="UWK1" s="376"/>
      <c r="UWL1" s="376"/>
      <c r="UWM1" s="376"/>
      <c r="UWN1" s="376"/>
      <c r="UWO1" s="376"/>
      <c r="UWP1" s="376"/>
      <c r="UWQ1" s="376"/>
      <c r="UWR1" s="376"/>
      <c r="UWS1" s="376"/>
      <c r="UWT1" s="376"/>
      <c r="UWU1" s="376"/>
      <c r="UWV1" s="376"/>
      <c r="UWW1" s="376"/>
      <c r="UWX1" s="376"/>
      <c r="UWY1" s="376"/>
      <c r="UWZ1" s="376"/>
      <c r="UXA1" s="376"/>
      <c r="UXB1" s="376"/>
      <c r="UXC1" s="376"/>
      <c r="UXD1" s="376"/>
      <c r="UXE1" s="376"/>
      <c r="UXF1" s="376"/>
      <c r="UXG1" s="376"/>
      <c r="UXH1" s="376"/>
      <c r="UXI1" s="376"/>
      <c r="UXJ1" s="376"/>
      <c r="UXK1" s="376"/>
      <c r="UXL1" s="376"/>
      <c r="UXM1" s="376"/>
      <c r="UXN1" s="376"/>
      <c r="UXO1" s="376"/>
      <c r="UXP1" s="376"/>
      <c r="UXQ1" s="376"/>
      <c r="UXR1" s="376"/>
      <c r="UXS1" s="376"/>
      <c r="UXT1" s="376"/>
      <c r="UXU1" s="376"/>
      <c r="UXV1" s="376"/>
      <c r="UXW1" s="376"/>
      <c r="UXX1" s="376"/>
      <c r="UXY1" s="376"/>
      <c r="UXZ1" s="376"/>
      <c r="UYA1" s="376"/>
      <c r="UYB1" s="376"/>
      <c r="UYC1" s="376"/>
      <c r="UYD1" s="376"/>
      <c r="UYE1" s="376"/>
      <c r="UYF1" s="376"/>
      <c r="UYG1" s="376"/>
      <c r="UYH1" s="376"/>
      <c r="UYI1" s="376"/>
      <c r="UYJ1" s="376"/>
      <c r="UYK1" s="376"/>
      <c r="UYL1" s="376"/>
      <c r="UYM1" s="376"/>
      <c r="UYN1" s="376"/>
      <c r="UYO1" s="376"/>
      <c r="UYP1" s="376"/>
      <c r="UYQ1" s="376"/>
      <c r="UYR1" s="376"/>
      <c r="UYS1" s="376"/>
      <c r="UYT1" s="376"/>
      <c r="UYU1" s="376"/>
      <c r="UYV1" s="376"/>
      <c r="UYW1" s="376"/>
      <c r="UYX1" s="376"/>
      <c r="UYY1" s="376"/>
      <c r="UYZ1" s="376"/>
      <c r="UZA1" s="376"/>
      <c r="UZB1" s="376"/>
      <c r="UZC1" s="376"/>
      <c r="UZD1" s="376"/>
      <c r="UZE1" s="376"/>
      <c r="UZF1" s="376"/>
      <c r="UZG1" s="376"/>
      <c r="UZH1" s="376"/>
      <c r="UZI1" s="376"/>
      <c r="UZJ1" s="376"/>
      <c r="UZK1" s="376"/>
      <c r="UZL1" s="376"/>
      <c r="UZM1" s="376"/>
      <c r="UZN1" s="376"/>
      <c r="UZO1" s="376"/>
      <c r="UZP1" s="376"/>
      <c r="UZQ1" s="376"/>
      <c r="UZR1" s="376"/>
      <c r="UZS1" s="376"/>
      <c r="UZT1" s="376"/>
      <c r="UZU1" s="376"/>
      <c r="UZV1" s="376"/>
      <c r="UZW1" s="376"/>
      <c r="UZX1" s="376"/>
      <c r="UZY1" s="376"/>
      <c r="UZZ1" s="376"/>
      <c r="VAA1" s="376"/>
      <c r="VAB1" s="376"/>
      <c r="VAC1" s="376"/>
      <c r="VAD1" s="376"/>
      <c r="VAE1" s="376"/>
      <c r="VAF1" s="376"/>
      <c r="VAG1" s="376"/>
      <c r="VAH1" s="376"/>
      <c r="VAI1" s="376"/>
      <c r="VAJ1" s="376"/>
      <c r="VAK1" s="376"/>
      <c r="VAL1" s="376"/>
      <c r="VAM1" s="376"/>
      <c r="VAN1" s="376"/>
      <c r="VAO1" s="376"/>
      <c r="VAP1" s="376"/>
      <c r="VAQ1" s="376"/>
      <c r="VAR1" s="376"/>
      <c r="VAS1" s="376"/>
      <c r="VAT1" s="376"/>
      <c r="VAU1" s="376"/>
      <c r="VAV1" s="376"/>
      <c r="VAW1" s="376"/>
      <c r="VAX1" s="376"/>
      <c r="VAY1" s="376"/>
      <c r="VAZ1" s="376"/>
      <c r="VBA1" s="376"/>
      <c r="VBB1" s="376"/>
      <c r="VBC1" s="376"/>
      <c r="VBD1" s="376"/>
      <c r="VBE1" s="376"/>
      <c r="VBF1" s="376"/>
      <c r="VBG1" s="376"/>
      <c r="VBH1" s="376"/>
      <c r="VBI1" s="376"/>
      <c r="VBJ1" s="376"/>
      <c r="VBK1" s="376"/>
      <c r="VBL1" s="376"/>
      <c r="VBM1" s="376"/>
      <c r="VBN1" s="376"/>
      <c r="VBO1" s="376"/>
      <c r="VBP1" s="376"/>
      <c r="VBQ1" s="376"/>
      <c r="VBR1" s="376"/>
      <c r="VBS1" s="376"/>
      <c r="VBT1" s="376"/>
      <c r="VBU1" s="376"/>
      <c r="VBV1" s="376"/>
      <c r="VBW1" s="376"/>
      <c r="VBX1" s="376"/>
      <c r="VBY1" s="376"/>
      <c r="VBZ1" s="376"/>
      <c r="VCA1" s="376"/>
      <c r="VCB1" s="376"/>
      <c r="VCC1" s="376"/>
      <c r="VCD1" s="376"/>
      <c r="VCE1" s="376"/>
      <c r="VCF1" s="376"/>
      <c r="VCG1" s="376"/>
      <c r="VCH1" s="376"/>
      <c r="VCI1" s="376"/>
      <c r="VCJ1" s="376"/>
      <c r="VCK1" s="376"/>
      <c r="VCL1" s="376"/>
      <c r="VCM1" s="376"/>
      <c r="VCN1" s="376"/>
      <c r="VCO1" s="376"/>
      <c r="VCP1" s="376"/>
      <c r="VCQ1" s="376"/>
      <c r="VCR1" s="376"/>
      <c r="VCS1" s="376"/>
      <c r="VCT1" s="376"/>
      <c r="VCU1" s="376"/>
      <c r="VCV1" s="376"/>
      <c r="VCW1" s="376"/>
      <c r="VCX1" s="376"/>
      <c r="VCY1" s="376"/>
      <c r="VCZ1" s="376"/>
      <c r="VDA1" s="376"/>
      <c r="VDB1" s="376"/>
      <c r="VDC1" s="376"/>
      <c r="VDD1" s="376"/>
      <c r="VDE1" s="376"/>
      <c r="VDF1" s="376"/>
      <c r="VDG1" s="376"/>
      <c r="VDH1" s="376"/>
      <c r="VDI1" s="376"/>
      <c r="VDJ1" s="376"/>
      <c r="VDK1" s="376"/>
      <c r="VDL1" s="376"/>
      <c r="VDM1" s="376"/>
      <c r="VDN1" s="376"/>
      <c r="VDO1" s="376"/>
      <c r="VDP1" s="376"/>
      <c r="VDQ1" s="376"/>
      <c r="VDR1" s="376"/>
      <c r="VDS1" s="376"/>
      <c r="VDT1" s="376"/>
      <c r="VDU1" s="376"/>
      <c r="VDV1" s="376"/>
      <c r="VDW1" s="376"/>
      <c r="VDX1" s="376"/>
      <c r="VDY1" s="376"/>
      <c r="VDZ1" s="376"/>
      <c r="VEA1" s="376"/>
      <c r="VEB1" s="376"/>
      <c r="VEC1" s="376"/>
      <c r="VED1" s="376"/>
      <c r="VEE1" s="376"/>
      <c r="VEF1" s="376"/>
      <c r="VEG1" s="376"/>
      <c r="VEH1" s="376"/>
      <c r="VEI1" s="376"/>
      <c r="VEJ1" s="376"/>
      <c r="VEK1" s="376"/>
      <c r="VEL1" s="376"/>
      <c r="VEM1" s="376"/>
      <c r="VEN1" s="376"/>
      <c r="VEO1" s="376"/>
      <c r="VEP1" s="376"/>
      <c r="VEQ1" s="376"/>
      <c r="VER1" s="376"/>
      <c r="VES1" s="376"/>
      <c r="VET1" s="376"/>
      <c r="VEU1" s="376"/>
      <c r="VEV1" s="376"/>
      <c r="VEW1" s="376"/>
      <c r="VEX1" s="376"/>
      <c r="VEY1" s="376"/>
      <c r="VEZ1" s="376"/>
      <c r="VFA1" s="376"/>
      <c r="VFB1" s="376"/>
      <c r="VFC1" s="376"/>
      <c r="VFD1" s="376"/>
      <c r="VFE1" s="376"/>
      <c r="VFF1" s="376"/>
      <c r="VFG1" s="376"/>
      <c r="VFH1" s="376"/>
      <c r="VFI1" s="376"/>
      <c r="VFJ1" s="376"/>
      <c r="VFK1" s="376"/>
      <c r="VFL1" s="376"/>
      <c r="VFM1" s="376"/>
      <c r="VFN1" s="376"/>
      <c r="VFO1" s="376"/>
      <c r="VFP1" s="376"/>
      <c r="VFQ1" s="376"/>
      <c r="VFR1" s="376"/>
      <c r="VFS1" s="376"/>
      <c r="VFT1" s="376"/>
      <c r="VFU1" s="376"/>
      <c r="VFV1" s="376"/>
      <c r="VFW1" s="376"/>
      <c r="VFX1" s="376"/>
      <c r="VFY1" s="376"/>
      <c r="VFZ1" s="376"/>
      <c r="VGA1" s="376"/>
      <c r="VGB1" s="376"/>
      <c r="VGC1" s="376"/>
      <c r="VGD1" s="376"/>
      <c r="VGE1" s="376"/>
      <c r="VGF1" s="376"/>
      <c r="VGG1" s="376"/>
      <c r="VGH1" s="376"/>
      <c r="VGI1" s="376"/>
      <c r="VGJ1" s="376"/>
      <c r="VGK1" s="376"/>
      <c r="VGL1" s="376"/>
      <c r="VGM1" s="376"/>
      <c r="VGN1" s="376"/>
      <c r="VGO1" s="376"/>
      <c r="VGP1" s="376"/>
      <c r="VGQ1" s="376"/>
      <c r="VGR1" s="376"/>
      <c r="VGS1" s="376"/>
      <c r="VGT1" s="376"/>
      <c r="VGU1" s="376"/>
      <c r="VGV1" s="376"/>
      <c r="VGW1" s="376"/>
      <c r="VGX1" s="376"/>
      <c r="VGY1" s="376"/>
      <c r="VGZ1" s="376"/>
      <c r="VHA1" s="376"/>
      <c r="VHB1" s="376"/>
      <c r="VHC1" s="376"/>
      <c r="VHD1" s="376"/>
      <c r="VHE1" s="376"/>
      <c r="VHF1" s="376"/>
      <c r="VHG1" s="376"/>
      <c r="VHH1" s="376"/>
      <c r="VHI1" s="376"/>
      <c r="VHJ1" s="376"/>
      <c r="VHK1" s="376"/>
      <c r="VHL1" s="376"/>
      <c r="VHM1" s="376"/>
      <c r="VHN1" s="376"/>
      <c r="VHO1" s="376"/>
      <c r="VHP1" s="376"/>
      <c r="VHQ1" s="376"/>
      <c r="VHR1" s="376"/>
      <c r="VHS1" s="376"/>
      <c r="VHT1" s="376"/>
      <c r="VHU1" s="376"/>
      <c r="VHV1" s="376"/>
      <c r="VHW1" s="376"/>
      <c r="VHX1" s="376"/>
      <c r="VHY1" s="376"/>
      <c r="VHZ1" s="376"/>
      <c r="VIA1" s="376"/>
      <c r="VIB1" s="376"/>
      <c r="VIC1" s="376"/>
      <c r="VID1" s="376"/>
      <c r="VIE1" s="376"/>
      <c r="VIF1" s="376"/>
      <c r="VIG1" s="376"/>
      <c r="VIH1" s="376"/>
      <c r="VII1" s="376"/>
      <c r="VIJ1" s="376"/>
      <c r="VIK1" s="376"/>
      <c r="VIL1" s="376"/>
      <c r="VIM1" s="376"/>
      <c r="VIN1" s="376"/>
      <c r="VIO1" s="376"/>
      <c r="VIP1" s="376"/>
      <c r="VIQ1" s="376"/>
      <c r="VIR1" s="376"/>
      <c r="VIS1" s="376"/>
      <c r="VIT1" s="376"/>
      <c r="VIU1" s="376"/>
      <c r="VIV1" s="376"/>
      <c r="VIW1" s="376"/>
      <c r="VIX1" s="376"/>
      <c r="VIY1" s="376"/>
      <c r="VIZ1" s="376"/>
      <c r="VJA1" s="376"/>
      <c r="VJB1" s="376"/>
      <c r="VJC1" s="376"/>
      <c r="VJD1" s="376"/>
      <c r="VJE1" s="376"/>
      <c r="VJF1" s="376"/>
      <c r="VJG1" s="376"/>
      <c r="VJH1" s="376"/>
      <c r="VJI1" s="376"/>
      <c r="VJJ1" s="376"/>
      <c r="VJK1" s="376"/>
      <c r="VJL1" s="376"/>
      <c r="VJM1" s="376"/>
      <c r="VJN1" s="376"/>
      <c r="VJO1" s="376"/>
      <c r="VJP1" s="376"/>
      <c r="VJQ1" s="376"/>
      <c r="VJR1" s="376"/>
      <c r="VJS1" s="376"/>
      <c r="VJT1" s="376"/>
      <c r="VJU1" s="376"/>
      <c r="VJV1" s="376"/>
      <c r="VJW1" s="376"/>
      <c r="VJX1" s="376"/>
      <c r="VJY1" s="376"/>
      <c r="VJZ1" s="376"/>
      <c r="VKA1" s="376"/>
      <c r="VKB1" s="376"/>
      <c r="VKC1" s="376"/>
      <c r="VKD1" s="376"/>
      <c r="VKE1" s="376"/>
      <c r="VKF1" s="376"/>
      <c r="VKG1" s="376"/>
      <c r="VKH1" s="376"/>
      <c r="VKI1" s="376"/>
      <c r="VKJ1" s="376"/>
      <c r="VKK1" s="376"/>
      <c r="VKL1" s="376"/>
      <c r="VKM1" s="376"/>
      <c r="VKN1" s="376"/>
      <c r="VKO1" s="376"/>
      <c r="VKP1" s="376"/>
      <c r="VKQ1" s="376"/>
      <c r="VKR1" s="376"/>
      <c r="VKS1" s="376"/>
      <c r="VKT1" s="376"/>
      <c r="VKU1" s="376"/>
      <c r="VKV1" s="376"/>
      <c r="VKW1" s="376"/>
      <c r="VKX1" s="376"/>
      <c r="VKY1" s="376"/>
      <c r="VKZ1" s="376"/>
      <c r="VLA1" s="376"/>
      <c r="VLB1" s="376"/>
      <c r="VLC1" s="376"/>
      <c r="VLD1" s="376"/>
      <c r="VLE1" s="376"/>
      <c r="VLF1" s="376"/>
      <c r="VLG1" s="376"/>
      <c r="VLH1" s="376"/>
      <c r="VLI1" s="376"/>
      <c r="VLJ1" s="376"/>
      <c r="VLK1" s="376"/>
      <c r="VLL1" s="376"/>
      <c r="VLM1" s="376"/>
      <c r="VLN1" s="376"/>
      <c r="VLO1" s="376"/>
      <c r="VLP1" s="376"/>
      <c r="VLQ1" s="376"/>
      <c r="VLR1" s="376"/>
      <c r="VLS1" s="376"/>
      <c r="VLT1" s="376"/>
      <c r="VLU1" s="376"/>
      <c r="VLV1" s="376"/>
      <c r="VLW1" s="376"/>
      <c r="VLX1" s="376"/>
      <c r="VLY1" s="376"/>
      <c r="VLZ1" s="376"/>
      <c r="VMA1" s="376"/>
      <c r="VMB1" s="376"/>
      <c r="VMC1" s="376"/>
      <c r="VMD1" s="376"/>
      <c r="VME1" s="376"/>
      <c r="VMF1" s="376"/>
      <c r="VMG1" s="376"/>
      <c r="VMH1" s="376"/>
      <c r="VMI1" s="376"/>
      <c r="VMJ1" s="376"/>
      <c r="VMK1" s="376"/>
      <c r="VML1" s="376"/>
      <c r="VMM1" s="376"/>
      <c r="VMN1" s="376"/>
      <c r="VMO1" s="376"/>
      <c r="VMP1" s="376"/>
      <c r="VMQ1" s="376"/>
      <c r="VMR1" s="376"/>
      <c r="VMS1" s="376"/>
      <c r="VMT1" s="376"/>
      <c r="VMU1" s="376"/>
      <c r="VMV1" s="376"/>
      <c r="VMW1" s="376"/>
      <c r="VMX1" s="376"/>
      <c r="VMY1" s="376"/>
      <c r="VMZ1" s="376"/>
      <c r="VNA1" s="376"/>
      <c r="VNB1" s="376"/>
      <c r="VNC1" s="376"/>
      <c r="VND1" s="376"/>
      <c r="VNE1" s="376"/>
      <c r="VNF1" s="376"/>
      <c r="VNG1" s="376"/>
      <c r="VNH1" s="376"/>
      <c r="VNI1" s="376"/>
      <c r="VNJ1" s="376"/>
      <c r="VNK1" s="376"/>
      <c r="VNL1" s="376"/>
      <c r="VNM1" s="376"/>
      <c r="VNN1" s="376"/>
      <c r="VNO1" s="376"/>
      <c r="VNP1" s="376"/>
      <c r="VNQ1" s="376"/>
      <c r="VNR1" s="376"/>
      <c r="VNS1" s="376"/>
      <c r="VNT1" s="376"/>
      <c r="VNU1" s="376"/>
      <c r="VNV1" s="376"/>
      <c r="VNW1" s="376"/>
      <c r="VNX1" s="376"/>
      <c r="VNY1" s="376"/>
      <c r="VNZ1" s="376"/>
      <c r="VOA1" s="376"/>
      <c r="VOB1" s="376"/>
      <c r="VOC1" s="376"/>
      <c r="VOD1" s="376"/>
      <c r="VOE1" s="376"/>
      <c r="VOF1" s="376"/>
      <c r="VOG1" s="376"/>
      <c r="VOH1" s="376"/>
      <c r="VOI1" s="376"/>
      <c r="VOJ1" s="376"/>
      <c r="VOK1" s="376"/>
      <c r="VOL1" s="376"/>
      <c r="VOM1" s="376"/>
      <c r="VON1" s="376"/>
      <c r="VOO1" s="376"/>
      <c r="VOP1" s="376"/>
      <c r="VOQ1" s="376"/>
      <c r="VOR1" s="376"/>
      <c r="VOS1" s="376"/>
      <c r="VOT1" s="376"/>
      <c r="VOU1" s="376"/>
      <c r="VOV1" s="376"/>
      <c r="VOW1" s="376"/>
      <c r="VOX1" s="376"/>
      <c r="VOY1" s="376"/>
      <c r="VOZ1" s="376"/>
      <c r="VPA1" s="376"/>
      <c r="VPB1" s="376"/>
      <c r="VPC1" s="376"/>
      <c r="VPD1" s="376"/>
      <c r="VPE1" s="376"/>
      <c r="VPF1" s="376"/>
      <c r="VPG1" s="376"/>
      <c r="VPH1" s="376"/>
      <c r="VPI1" s="376"/>
      <c r="VPJ1" s="376"/>
      <c r="VPK1" s="376"/>
      <c r="VPL1" s="376"/>
      <c r="VPM1" s="376"/>
      <c r="VPN1" s="376"/>
      <c r="VPO1" s="376"/>
      <c r="VPP1" s="376"/>
      <c r="VPQ1" s="376"/>
      <c r="VPR1" s="376"/>
      <c r="VPS1" s="376"/>
      <c r="VPT1" s="376"/>
      <c r="VPU1" s="376"/>
      <c r="VPV1" s="376"/>
      <c r="VPW1" s="376"/>
      <c r="VPX1" s="376"/>
      <c r="VPY1" s="376"/>
      <c r="VPZ1" s="376"/>
      <c r="VQA1" s="376"/>
      <c r="VQB1" s="376"/>
      <c r="VQC1" s="376"/>
      <c r="VQD1" s="376"/>
      <c r="VQE1" s="376"/>
      <c r="VQF1" s="376"/>
      <c r="VQG1" s="376"/>
      <c r="VQH1" s="376"/>
      <c r="VQI1" s="376"/>
      <c r="VQJ1" s="376"/>
      <c r="VQK1" s="376"/>
      <c r="VQL1" s="376"/>
      <c r="VQM1" s="376"/>
      <c r="VQN1" s="376"/>
      <c r="VQO1" s="376"/>
      <c r="VQP1" s="376"/>
      <c r="VQQ1" s="376"/>
      <c r="VQR1" s="376"/>
      <c r="VQS1" s="376"/>
      <c r="VQT1" s="376"/>
      <c r="VQU1" s="376"/>
      <c r="VQV1" s="376"/>
      <c r="VQW1" s="376"/>
      <c r="VQX1" s="376"/>
      <c r="VQY1" s="376"/>
      <c r="VQZ1" s="376"/>
      <c r="VRA1" s="376"/>
      <c r="VRB1" s="376"/>
      <c r="VRC1" s="376"/>
      <c r="VRD1" s="376"/>
      <c r="VRE1" s="376"/>
      <c r="VRF1" s="376"/>
      <c r="VRG1" s="376"/>
      <c r="VRH1" s="376"/>
      <c r="VRI1" s="376"/>
      <c r="VRJ1" s="376"/>
      <c r="VRK1" s="376"/>
      <c r="VRL1" s="376"/>
      <c r="VRM1" s="376"/>
      <c r="VRN1" s="376"/>
      <c r="VRO1" s="376"/>
      <c r="VRP1" s="376"/>
      <c r="VRQ1" s="376"/>
      <c r="VRR1" s="376"/>
      <c r="VRS1" s="376"/>
      <c r="VRT1" s="376"/>
      <c r="VRU1" s="376"/>
      <c r="VRV1" s="376"/>
      <c r="VRW1" s="376"/>
      <c r="VRX1" s="376"/>
      <c r="VRY1" s="376"/>
      <c r="VRZ1" s="376"/>
      <c r="VSA1" s="376"/>
      <c r="VSB1" s="376"/>
      <c r="VSC1" s="376"/>
      <c r="VSD1" s="376"/>
      <c r="VSE1" s="376"/>
      <c r="VSF1" s="376"/>
      <c r="VSG1" s="376"/>
      <c r="VSH1" s="376"/>
      <c r="VSI1" s="376"/>
      <c r="VSJ1" s="376"/>
      <c r="VSK1" s="376"/>
      <c r="VSL1" s="376"/>
      <c r="VSM1" s="376"/>
      <c r="VSN1" s="376"/>
      <c r="VSO1" s="376"/>
      <c r="VSP1" s="376"/>
      <c r="VSQ1" s="376"/>
      <c r="VSR1" s="376"/>
      <c r="VSS1" s="376"/>
      <c r="VST1" s="376"/>
      <c r="VSU1" s="376"/>
      <c r="VSV1" s="376"/>
      <c r="VSW1" s="376"/>
      <c r="VSX1" s="376"/>
      <c r="VSY1" s="376"/>
      <c r="VSZ1" s="376"/>
      <c r="VTA1" s="376"/>
      <c r="VTB1" s="376"/>
      <c r="VTC1" s="376"/>
      <c r="VTD1" s="376"/>
      <c r="VTE1" s="376"/>
      <c r="VTF1" s="376"/>
      <c r="VTG1" s="376"/>
      <c r="VTH1" s="376"/>
      <c r="VTI1" s="376"/>
      <c r="VTJ1" s="376"/>
      <c r="VTK1" s="376"/>
      <c r="VTL1" s="376"/>
      <c r="VTM1" s="376"/>
      <c r="VTN1" s="376"/>
      <c r="VTO1" s="376"/>
      <c r="VTP1" s="376"/>
      <c r="VTQ1" s="376"/>
      <c r="VTR1" s="376"/>
      <c r="VTS1" s="376"/>
      <c r="VTT1" s="376"/>
      <c r="VTU1" s="376"/>
      <c r="VTV1" s="376"/>
      <c r="VTW1" s="376"/>
      <c r="VTX1" s="376"/>
      <c r="VTY1" s="376"/>
      <c r="VTZ1" s="376"/>
      <c r="VUA1" s="376"/>
      <c r="VUB1" s="376"/>
      <c r="VUC1" s="376"/>
      <c r="VUD1" s="376"/>
      <c r="VUE1" s="376"/>
      <c r="VUF1" s="376"/>
      <c r="VUG1" s="376"/>
      <c r="VUH1" s="376"/>
      <c r="VUI1" s="376"/>
      <c r="VUJ1" s="376"/>
      <c r="VUK1" s="376"/>
      <c r="VUL1" s="376"/>
      <c r="VUM1" s="376"/>
      <c r="VUN1" s="376"/>
      <c r="VUO1" s="376"/>
      <c r="VUP1" s="376"/>
      <c r="VUQ1" s="376"/>
      <c r="VUR1" s="376"/>
      <c r="VUS1" s="376"/>
      <c r="VUT1" s="376"/>
      <c r="VUU1" s="376"/>
      <c r="VUV1" s="376"/>
      <c r="VUW1" s="376"/>
      <c r="VUX1" s="376"/>
      <c r="VUY1" s="376"/>
      <c r="VUZ1" s="376"/>
      <c r="VVA1" s="376"/>
      <c r="VVB1" s="376"/>
      <c r="VVC1" s="376"/>
      <c r="VVD1" s="376"/>
      <c r="VVE1" s="376"/>
      <c r="VVF1" s="376"/>
      <c r="VVG1" s="376"/>
      <c r="VVH1" s="376"/>
      <c r="VVI1" s="376"/>
      <c r="VVJ1" s="376"/>
      <c r="VVK1" s="376"/>
      <c r="VVL1" s="376"/>
      <c r="VVM1" s="376"/>
      <c r="VVN1" s="376"/>
      <c r="VVO1" s="376"/>
      <c r="VVP1" s="376"/>
      <c r="VVQ1" s="376"/>
      <c r="VVR1" s="376"/>
      <c r="VVS1" s="376"/>
      <c r="VVT1" s="376"/>
      <c r="VVU1" s="376"/>
      <c r="VVV1" s="376"/>
      <c r="VVW1" s="376"/>
      <c r="VVX1" s="376"/>
      <c r="VVY1" s="376"/>
      <c r="VVZ1" s="376"/>
      <c r="VWA1" s="376"/>
      <c r="VWB1" s="376"/>
      <c r="VWC1" s="376"/>
      <c r="VWD1" s="376"/>
      <c r="VWE1" s="376"/>
      <c r="VWF1" s="376"/>
      <c r="VWG1" s="376"/>
      <c r="VWH1" s="376"/>
      <c r="VWI1" s="376"/>
      <c r="VWJ1" s="376"/>
      <c r="VWK1" s="376"/>
      <c r="VWL1" s="376"/>
      <c r="VWM1" s="376"/>
      <c r="VWN1" s="376"/>
      <c r="VWO1" s="376"/>
      <c r="VWP1" s="376"/>
      <c r="VWQ1" s="376"/>
      <c r="VWR1" s="376"/>
      <c r="VWS1" s="376"/>
      <c r="VWT1" s="376"/>
      <c r="VWU1" s="376"/>
      <c r="VWV1" s="376"/>
      <c r="VWW1" s="376"/>
      <c r="VWX1" s="376"/>
      <c r="VWY1" s="376"/>
      <c r="VWZ1" s="376"/>
      <c r="VXA1" s="376"/>
      <c r="VXB1" s="376"/>
      <c r="VXC1" s="376"/>
      <c r="VXD1" s="376"/>
      <c r="VXE1" s="376"/>
      <c r="VXF1" s="376"/>
      <c r="VXG1" s="376"/>
      <c r="VXH1" s="376"/>
      <c r="VXI1" s="376"/>
      <c r="VXJ1" s="376"/>
      <c r="VXK1" s="376"/>
      <c r="VXL1" s="376"/>
      <c r="VXM1" s="376"/>
      <c r="VXN1" s="376"/>
      <c r="VXO1" s="376"/>
      <c r="VXP1" s="376"/>
      <c r="VXQ1" s="376"/>
      <c r="VXR1" s="376"/>
      <c r="VXS1" s="376"/>
      <c r="VXT1" s="376"/>
      <c r="VXU1" s="376"/>
      <c r="VXV1" s="376"/>
      <c r="VXW1" s="376"/>
      <c r="VXX1" s="376"/>
      <c r="VXY1" s="376"/>
      <c r="VXZ1" s="376"/>
      <c r="VYA1" s="376"/>
      <c r="VYB1" s="376"/>
      <c r="VYC1" s="376"/>
      <c r="VYD1" s="376"/>
      <c r="VYE1" s="376"/>
      <c r="VYF1" s="376"/>
      <c r="VYG1" s="376"/>
      <c r="VYH1" s="376"/>
      <c r="VYI1" s="376"/>
      <c r="VYJ1" s="376"/>
      <c r="VYK1" s="376"/>
      <c r="VYL1" s="376"/>
      <c r="VYM1" s="376"/>
      <c r="VYN1" s="376"/>
      <c r="VYO1" s="376"/>
      <c r="VYP1" s="376"/>
      <c r="VYQ1" s="376"/>
      <c r="VYR1" s="376"/>
      <c r="VYS1" s="376"/>
      <c r="VYT1" s="376"/>
      <c r="VYU1" s="376"/>
      <c r="VYV1" s="376"/>
      <c r="VYW1" s="376"/>
      <c r="VYX1" s="376"/>
      <c r="VYY1" s="376"/>
      <c r="VYZ1" s="376"/>
      <c r="VZA1" s="376"/>
      <c r="VZB1" s="376"/>
      <c r="VZC1" s="376"/>
      <c r="VZD1" s="376"/>
      <c r="VZE1" s="376"/>
      <c r="VZF1" s="376"/>
      <c r="VZG1" s="376"/>
      <c r="VZH1" s="376"/>
      <c r="VZI1" s="376"/>
      <c r="VZJ1" s="376"/>
      <c r="VZK1" s="376"/>
      <c r="VZL1" s="376"/>
      <c r="VZM1" s="376"/>
      <c r="VZN1" s="376"/>
      <c r="VZO1" s="376"/>
      <c r="VZP1" s="376"/>
      <c r="VZQ1" s="376"/>
      <c r="VZR1" s="376"/>
      <c r="VZS1" s="376"/>
      <c r="VZT1" s="376"/>
      <c r="VZU1" s="376"/>
      <c r="VZV1" s="376"/>
      <c r="VZW1" s="376"/>
      <c r="VZX1" s="376"/>
      <c r="VZY1" s="376"/>
      <c r="VZZ1" s="376"/>
      <c r="WAA1" s="376"/>
      <c r="WAB1" s="376"/>
      <c r="WAC1" s="376"/>
      <c r="WAD1" s="376"/>
      <c r="WAE1" s="376"/>
      <c r="WAF1" s="376"/>
      <c r="WAG1" s="376"/>
      <c r="WAH1" s="376"/>
      <c r="WAI1" s="376"/>
      <c r="WAJ1" s="376"/>
      <c r="WAK1" s="376"/>
      <c r="WAL1" s="376"/>
      <c r="WAM1" s="376"/>
      <c r="WAN1" s="376"/>
      <c r="WAO1" s="376"/>
      <c r="WAP1" s="376"/>
      <c r="WAQ1" s="376"/>
      <c r="WAR1" s="376"/>
      <c r="WAS1" s="376"/>
      <c r="WAT1" s="376"/>
      <c r="WAU1" s="376"/>
      <c r="WAV1" s="376"/>
      <c r="WAW1" s="376"/>
      <c r="WAX1" s="376"/>
      <c r="WAY1" s="376"/>
      <c r="WAZ1" s="376"/>
      <c r="WBA1" s="376"/>
      <c r="WBB1" s="376"/>
      <c r="WBC1" s="376"/>
      <c r="WBD1" s="376"/>
      <c r="WBE1" s="376"/>
      <c r="WBF1" s="376"/>
      <c r="WBG1" s="376"/>
      <c r="WBH1" s="376"/>
      <c r="WBI1" s="376"/>
      <c r="WBJ1" s="376"/>
      <c r="WBK1" s="376"/>
      <c r="WBL1" s="376"/>
      <c r="WBM1" s="376"/>
      <c r="WBN1" s="376"/>
      <c r="WBO1" s="376"/>
      <c r="WBP1" s="376"/>
      <c r="WBQ1" s="376"/>
      <c r="WBR1" s="376"/>
      <c r="WBS1" s="376"/>
      <c r="WBT1" s="376"/>
      <c r="WBU1" s="376"/>
      <c r="WBV1" s="376"/>
      <c r="WBW1" s="376"/>
      <c r="WBX1" s="376"/>
      <c r="WBY1" s="376"/>
      <c r="WBZ1" s="376"/>
      <c r="WCA1" s="376"/>
      <c r="WCB1" s="376"/>
      <c r="WCC1" s="376"/>
      <c r="WCD1" s="376"/>
      <c r="WCE1" s="376"/>
      <c r="WCF1" s="376"/>
      <c r="WCG1" s="376"/>
      <c r="WCH1" s="376"/>
      <c r="WCI1" s="376"/>
      <c r="WCJ1" s="376"/>
      <c r="WCK1" s="376"/>
      <c r="WCL1" s="376"/>
      <c r="WCM1" s="376"/>
      <c r="WCN1" s="376"/>
      <c r="WCO1" s="376"/>
      <c r="WCP1" s="376"/>
      <c r="WCQ1" s="376"/>
      <c r="WCR1" s="376"/>
      <c r="WCS1" s="376"/>
      <c r="WCT1" s="376"/>
      <c r="WCU1" s="376"/>
      <c r="WCV1" s="376"/>
      <c r="WCW1" s="376"/>
      <c r="WCX1" s="376"/>
      <c r="WCY1" s="376"/>
      <c r="WCZ1" s="376"/>
      <c r="WDA1" s="376"/>
      <c r="WDB1" s="376"/>
      <c r="WDC1" s="376"/>
      <c r="WDD1" s="376"/>
      <c r="WDE1" s="376"/>
      <c r="WDF1" s="376"/>
      <c r="WDG1" s="376"/>
      <c r="WDH1" s="376"/>
      <c r="WDI1" s="376"/>
      <c r="WDJ1" s="376"/>
      <c r="WDK1" s="376"/>
      <c r="WDL1" s="376"/>
      <c r="WDM1" s="376"/>
      <c r="WDN1" s="376"/>
      <c r="WDO1" s="376"/>
      <c r="WDP1" s="376"/>
      <c r="WDQ1" s="376"/>
      <c r="WDR1" s="376"/>
      <c r="WDS1" s="376"/>
      <c r="WDT1" s="376"/>
      <c r="WDU1" s="376"/>
      <c r="WDV1" s="376"/>
      <c r="WDW1" s="376"/>
      <c r="WDX1" s="376"/>
      <c r="WDY1" s="376"/>
      <c r="WDZ1" s="376"/>
      <c r="WEA1" s="376"/>
      <c r="WEB1" s="376"/>
      <c r="WEC1" s="376"/>
      <c r="WED1" s="376"/>
      <c r="WEE1" s="376"/>
      <c r="WEF1" s="376"/>
      <c r="WEG1" s="376"/>
      <c r="WEH1" s="376"/>
      <c r="WEI1" s="376"/>
      <c r="WEJ1" s="376"/>
      <c r="WEK1" s="376"/>
      <c r="WEL1" s="376"/>
      <c r="WEM1" s="376"/>
      <c r="WEN1" s="376"/>
      <c r="WEO1" s="376"/>
      <c r="WEP1" s="376"/>
      <c r="WEQ1" s="376"/>
      <c r="WER1" s="376"/>
      <c r="WES1" s="376"/>
      <c r="WET1" s="376"/>
      <c r="WEU1" s="376"/>
      <c r="WEV1" s="376"/>
      <c r="WEW1" s="376"/>
      <c r="WEX1" s="376"/>
      <c r="WEY1" s="376"/>
      <c r="WEZ1" s="376"/>
      <c r="WFA1" s="376"/>
      <c r="WFB1" s="376"/>
      <c r="WFC1" s="376"/>
      <c r="WFD1" s="376"/>
      <c r="WFE1" s="376"/>
      <c r="WFF1" s="376"/>
      <c r="WFG1" s="376"/>
      <c r="WFH1" s="376"/>
      <c r="WFI1" s="376"/>
      <c r="WFJ1" s="376"/>
      <c r="WFK1" s="376"/>
      <c r="WFL1" s="376"/>
      <c r="WFM1" s="376"/>
      <c r="WFN1" s="376"/>
      <c r="WFO1" s="376"/>
      <c r="WFP1" s="376"/>
      <c r="WFQ1" s="376"/>
      <c r="WFR1" s="376"/>
      <c r="WFS1" s="376"/>
      <c r="WFT1" s="376"/>
      <c r="WFU1" s="376"/>
      <c r="WFV1" s="376"/>
      <c r="WFW1" s="376"/>
      <c r="WFX1" s="376"/>
      <c r="WFY1" s="376"/>
      <c r="WFZ1" s="376"/>
      <c r="WGA1" s="376"/>
      <c r="WGB1" s="376"/>
      <c r="WGC1" s="376"/>
      <c r="WGD1" s="376"/>
      <c r="WGE1" s="376"/>
      <c r="WGF1" s="376"/>
      <c r="WGG1" s="376"/>
      <c r="WGH1" s="376"/>
      <c r="WGI1" s="376"/>
      <c r="WGJ1" s="376"/>
      <c r="WGK1" s="376"/>
      <c r="WGL1" s="376"/>
      <c r="WGM1" s="376"/>
      <c r="WGN1" s="376"/>
      <c r="WGO1" s="376"/>
      <c r="WGP1" s="376"/>
      <c r="WGQ1" s="376"/>
      <c r="WGR1" s="376"/>
      <c r="WGS1" s="376"/>
      <c r="WGT1" s="376"/>
      <c r="WGU1" s="376"/>
      <c r="WGV1" s="376"/>
      <c r="WGW1" s="376"/>
      <c r="WGX1" s="376"/>
      <c r="WGY1" s="376"/>
      <c r="WGZ1" s="376"/>
      <c r="WHA1" s="376"/>
      <c r="WHB1" s="376"/>
      <c r="WHC1" s="376"/>
      <c r="WHD1" s="376"/>
      <c r="WHE1" s="376"/>
      <c r="WHF1" s="376"/>
      <c r="WHG1" s="376"/>
      <c r="WHH1" s="376"/>
      <c r="WHI1" s="376"/>
      <c r="WHJ1" s="376"/>
      <c r="WHK1" s="376"/>
      <c r="WHL1" s="376"/>
      <c r="WHM1" s="376"/>
      <c r="WHN1" s="376"/>
      <c r="WHO1" s="376"/>
      <c r="WHP1" s="376"/>
      <c r="WHQ1" s="376"/>
      <c r="WHR1" s="376"/>
      <c r="WHS1" s="376"/>
      <c r="WHT1" s="376"/>
      <c r="WHU1" s="376"/>
      <c r="WHV1" s="376"/>
      <c r="WHW1" s="376"/>
      <c r="WHX1" s="376"/>
      <c r="WHY1" s="376"/>
      <c r="WHZ1" s="376"/>
      <c r="WIA1" s="376"/>
      <c r="WIB1" s="376"/>
      <c r="WIC1" s="376"/>
      <c r="WID1" s="376"/>
      <c r="WIE1" s="376"/>
      <c r="WIF1" s="376"/>
      <c r="WIG1" s="376"/>
      <c r="WIH1" s="376"/>
      <c r="WII1" s="376"/>
      <c r="WIJ1" s="376"/>
      <c r="WIK1" s="376"/>
      <c r="WIL1" s="376"/>
      <c r="WIM1" s="376"/>
      <c r="WIN1" s="376"/>
      <c r="WIO1" s="376"/>
      <c r="WIP1" s="376"/>
      <c r="WIQ1" s="376"/>
      <c r="WIR1" s="376"/>
      <c r="WIS1" s="376"/>
      <c r="WIT1" s="376"/>
      <c r="WIU1" s="376"/>
      <c r="WIV1" s="376"/>
      <c r="WIW1" s="376"/>
      <c r="WIX1" s="376"/>
      <c r="WIY1" s="376"/>
      <c r="WIZ1" s="376"/>
      <c r="WJA1" s="376"/>
      <c r="WJB1" s="376"/>
      <c r="WJC1" s="376"/>
      <c r="WJD1" s="376"/>
      <c r="WJE1" s="376"/>
      <c r="WJF1" s="376"/>
      <c r="WJG1" s="376"/>
      <c r="WJH1" s="376"/>
      <c r="WJI1" s="376"/>
      <c r="WJJ1" s="376"/>
      <c r="WJK1" s="376"/>
      <c r="WJL1" s="376"/>
      <c r="WJM1" s="376"/>
      <c r="WJN1" s="376"/>
      <c r="WJO1" s="376"/>
      <c r="WJP1" s="376"/>
      <c r="WJQ1" s="376"/>
      <c r="WJR1" s="376"/>
      <c r="WJS1" s="376"/>
      <c r="WJT1" s="376"/>
      <c r="WJU1" s="376"/>
      <c r="WJV1" s="376"/>
      <c r="WJW1" s="376"/>
      <c r="WJX1" s="376"/>
      <c r="WJY1" s="376"/>
      <c r="WJZ1" s="376"/>
      <c r="WKA1" s="376"/>
      <c r="WKB1" s="376"/>
      <c r="WKC1" s="376"/>
      <c r="WKD1" s="376"/>
      <c r="WKE1" s="376"/>
      <c r="WKF1" s="376"/>
      <c r="WKG1" s="376"/>
      <c r="WKH1" s="376"/>
      <c r="WKI1" s="376"/>
      <c r="WKJ1" s="376"/>
      <c r="WKK1" s="376"/>
      <c r="WKL1" s="376"/>
      <c r="WKM1" s="376"/>
      <c r="WKN1" s="376"/>
      <c r="WKO1" s="376"/>
      <c r="WKP1" s="376"/>
      <c r="WKQ1" s="376"/>
      <c r="WKR1" s="376"/>
      <c r="WKS1" s="376"/>
      <c r="WKT1" s="376"/>
      <c r="WKU1" s="376"/>
      <c r="WKV1" s="376"/>
      <c r="WKW1" s="376"/>
      <c r="WKX1" s="376"/>
      <c r="WKY1" s="376"/>
      <c r="WKZ1" s="376"/>
      <c r="WLA1" s="376"/>
      <c r="WLB1" s="376"/>
      <c r="WLC1" s="376"/>
      <c r="WLD1" s="376"/>
      <c r="WLE1" s="376"/>
      <c r="WLF1" s="376"/>
      <c r="WLG1" s="376"/>
      <c r="WLH1" s="376"/>
      <c r="WLI1" s="376"/>
      <c r="WLJ1" s="376"/>
      <c r="WLK1" s="376"/>
      <c r="WLL1" s="376"/>
      <c r="WLM1" s="376"/>
      <c r="WLN1" s="376"/>
      <c r="WLO1" s="376"/>
      <c r="WLP1" s="376"/>
      <c r="WLQ1" s="376"/>
      <c r="WLR1" s="376"/>
      <c r="WLS1" s="376"/>
      <c r="WLT1" s="376"/>
      <c r="WLU1" s="376"/>
      <c r="WLV1" s="376"/>
      <c r="WLW1" s="376"/>
      <c r="WLX1" s="376"/>
      <c r="WLY1" s="376"/>
      <c r="WLZ1" s="376"/>
      <c r="WMA1" s="376"/>
      <c r="WMB1" s="376"/>
      <c r="WMC1" s="376"/>
      <c r="WMD1" s="376"/>
      <c r="WME1" s="376"/>
      <c r="WMF1" s="376"/>
      <c r="WMG1" s="376"/>
      <c r="WMH1" s="376"/>
      <c r="WMI1" s="376"/>
      <c r="WMJ1" s="376"/>
      <c r="WMK1" s="376"/>
      <c r="WML1" s="376"/>
      <c r="WMM1" s="376"/>
      <c r="WMN1" s="376"/>
      <c r="WMO1" s="376"/>
      <c r="WMP1" s="376"/>
      <c r="WMQ1" s="376"/>
      <c r="WMR1" s="376"/>
      <c r="WMS1" s="376"/>
      <c r="WMT1" s="376"/>
      <c r="WMU1" s="376"/>
      <c r="WMV1" s="376"/>
      <c r="WMW1" s="376"/>
      <c r="WMX1" s="376"/>
      <c r="WMY1" s="376"/>
      <c r="WMZ1" s="376"/>
      <c r="WNA1" s="376"/>
      <c r="WNB1" s="376"/>
      <c r="WNC1" s="376"/>
      <c r="WND1" s="376"/>
      <c r="WNE1" s="376"/>
      <c r="WNF1" s="376"/>
      <c r="WNG1" s="376"/>
      <c r="WNH1" s="376"/>
      <c r="WNI1" s="376"/>
      <c r="WNJ1" s="376"/>
      <c r="WNK1" s="376"/>
      <c r="WNL1" s="376"/>
      <c r="WNM1" s="376"/>
      <c r="WNN1" s="376"/>
      <c r="WNO1" s="376"/>
      <c r="WNP1" s="376"/>
      <c r="WNQ1" s="376"/>
      <c r="WNR1" s="376"/>
      <c r="WNS1" s="376"/>
      <c r="WNT1" s="376"/>
      <c r="WNU1" s="376"/>
      <c r="WNV1" s="376"/>
      <c r="WNW1" s="376"/>
      <c r="WNX1" s="376"/>
      <c r="WNY1" s="376"/>
      <c r="WNZ1" s="376"/>
      <c r="WOA1" s="376"/>
      <c r="WOB1" s="376"/>
      <c r="WOC1" s="376"/>
      <c r="WOD1" s="376"/>
      <c r="WOE1" s="376"/>
      <c r="WOF1" s="376"/>
      <c r="WOG1" s="376"/>
      <c r="WOH1" s="376"/>
      <c r="WOI1" s="376"/>
      <c r="WOJ1" s="376"/>
      <c r="WOK1" s="376"/>
      <c r="WOL1" s="376"/>
      <c r="WOM1" s="376"/>
      <c r="WON1" s="376"/>
      <c r="WOO1" s="376"/>
      <c r="WOP1" s="376"/>
      <c r="WOQ1" s="376"/>
      <c r="WOR1" s="376"/>
      <c r="WOS1" s="376"/>
      <c r="WOT1" s="376"/>
      <c r="WOU1" s="376"/>
      <c r="WOV1" s="376"/>
      <c r="WOW1" s="376"/>
      <c r="WOX1" s="376"/>
      <c r="WOY1" s="376"/>
      <c r="WOZ1" s="376"/>
      <c r="WPA1" s="376"/>
      <c r="WPB1" s="376"/>
      <c r="WPC1" s="376"/>
      <c r="WPD1" s="376"/>
      <c r="WPE1" s="376"/>
      <c r="WPF1" s="376"/>
      <c r="WPG1" s="376"/>
      <c r="WPH1" s="376"/>
      <c r="WPI1" s="376"/>
      <c r="WPJ1" s="376"/>
      <c r="WPK1" s="376"/>
      <c r="WPL1" s="376"/>
      <c r="WPM1" s="376"/>
      <c r="WPN1" s="376"/>
      <c r="WPO1" s="376"/>
      <c r="WPP1" s="376"/>
      <c r="WPQ1" s="376"/>
      <c r="WPR1" s="376"/>
      <c r="WPS1" s="376"/>
      <c r="WPT1" s="376"/>
      <c r="WPU1" s="376"/>
      <c r="WPV1" s="376"/>
      <c r="WPW1" s="376"/>
      <c r="WPX1" s="376"/>
      <c r="WPY1" s="376"/>
      <c r="WPZ1" s="376"/>
      <c r="WQA1" s="376"/>
      <c r="WQB1" s="376"/>
      <c r="WQC1" s="376"/>
      <c r="WQD1" s="376"/>
      <c r="WQE1" s="376"/>
      <c r="WQF1" s="376"/>
      <c r="WQG1" s="376"/>
      <c r="WQH1" s="376"/>
      <c r="WQI1" s="376"/>
      <c r="WQJ1" s="376"/>
      <c r="WQK1" s="376"/>
      <c r="WQL1" s="376"/>
      <c r="WQM1" s="376"/>
      <c r="WQN1" s="376"/>
      <c r="WQO1" s="376"/>
      <c r="WQP1" s="376"/>
      <c r="WQQ1" s="376"/>
      <c r="WQR1" s="376"/>
      <c r="WQS1" s="376"/>
      <c r="WQT1" s="376"/>
      <c r="WQU1" s="376"/>
      <c r="WQV1" s="376"/>
      <c r="WQW1" s="376"/>
      <c r="WQX1" s="376"/>
      <c r="WQY1" s="376"/>
      <c r="WQZ1" s="376"/>
      <c r="WRA1" s="376"/>
      <c r="WRB1" s="376"/>
      <c r="WRC1" s="376"/>
      <c r="WRD1" s="376"/>
      <c r="WRE1" s="376"/>
      <c r="WRF1" s="376"/>
      <c r="WRG1" s="376"/>
      <c r="WRH1" s="376"/>
      <c r="WRI1" s="376"/>
      <c r="WRJ1" s="376"/>
      <c r="WRK1" s="376"/>
      <c r="WRL1" s="376"/>
      <c r="WRM1" s="376"/>
      <c r="WRN1" s="376"/>
      <c r="WRO1" s="376"/>
      <c r="WRP1" s="376"/>
      <c r="WRQ1" s="376"/>
      <c r="WRR1" s="376"/>
      <c r="WRS1" s="376"/>
      <c r="WRT1" s="376"/>
      <c r="WRU1" s="376"/>
      <c r="WRV1" s="376"/>
      <c r="WRW1" s="376"/>
      <c r="WRX1" s="376"/>
      <c r="WRY1" s="376"/>
      <c r="WRZ1" s="376"/>
      <c r="WSA1" s="376"/>
      <c r="WSB1" s="376"/>
      <c r="WSC1" s="376"/>
      <c r="WSD1" s="376"/>
      <c r="WSE1" s="376"/>
      <c r="WSF1" s="376"/>
      <c r="WSG1" s="376"/>
      <c r="WSH1" s="376"/>
      <c r="WSI1" s="376"/>
      <c r="WSJ1" s="376"/>
      <c r="WSK1" s="376"/>
      <c r="WSL1" s="376"/>
      <c r="WSM1" s="376"/>
      <c r="WSN1" s="376"/>
      <c r="WSO1" s="376"/>
      <c r="WSP1" s="376"/>
      <c r="WSQ1" s="376"/>
      <c r="WSR1" s="376"/>
      <c r="WSS1" s="376"/>
      <c r="WST1" s="376"/>
      <c r="WSU1" s="376"/>
      <c r="WSV1" s="376"/>
      <c r="WSW1" s="376"/>
      <c r="WSX1" s="376"/>
      <c r="WSY1" s="376"/>
      <c r="WSZ1" s="376"/>
      <c r="WTA1" s="376"/>
      <c r="WTB1" s="376"/>
      <c r="WTC1" s="376"/>
      <c r="WTD1" s="376"/>
      <c r="WTE1" s="376"/>
      <c r="WTF1" s="376"/>
      <c r="WTG1" s="376"/>
      <c r="WTH1" s="376"/>
      <c r="WTI1" s="376"/>
      <c r="WTJ1" s="376"/>
      <c r="WTK1" s="376"/>
      <c r="WTL1" s="376"/>
      <c r="WTM1" s="376"/>
      <c r="WTN1" s="376"/>
      <c r="WTO1" s="376"/>
      <c r="WTP1" s="376"/>
      <c r="WTQ1" s="376"/>
      <c r="WTR1" s="376"/>
      <c r="WTS1" s="376"/>
      <c r="WTT1" s="376"/>
      <c r="WTU1" s="376"/>
      <c r="WTV1" s="376"/>
      <c r="WTW1" s="376"/>
      <c r="WTX1" s="376"/>
      <c r="WTY1" s="376"/>
      <c r="WTZ1" s="376"/>
      <c r="WUA1" s="376"/>
      <c r="WUB1" s="376"/>
      <c r="WUC1" s="376"/>
      <c r="WUD1" s="376"/>
      <c r="WUE1" s="376"/>
      <c r="WUF1" s="376"/>
      <c r="WUG1" s="376"/>
      <c r="WUH1" s="376"/>
      <c r="WUI1" s="376"/>
      <c r="WUJ1" s="376"/>
      <c r="WUK1" s="376"/>
      <c r="WUL1" s="376"/>
      <c r="WUM1" s="376"/>
      <c r="WUN1" s="376"/>
      <c r="WUO1" s="376"/>
      <c r="WUP1" s="376"/>
      <c r="WUQ1" s="376"/>
      <c r="WUR1" s="376"/>
      <c r="WUS1" s="376"/>
      <c r="WUT1" s="376"/>
      <c r="WUU1" s="376"/>
      <c r="WUV1" s="376"/>
      <c r="WUW1" s="376"/>
      <c r="WUX1" s="376"/>
      <c r="WUY1" s="376"/>
      <c r="WUZ1" s="376"/>
      <c r="WVA1" s="376"/>
      <c r="WVB1" s="376"/>
      <c r="WVC1" s="376"/>
      <c r="WVD1" s="376"/>
      <c r="WVE1" s="376"/>
      <c r="WVF1" s="376"/>
      <c r="WVG1" s="376"/>
      <c r="WVH1" s="376"/>
      <c r="WVI1" s="376"/>
      <c r="WVJ1" s="376"/>
      <c r="WVK1" s="376"/>
      <c r="WVL1" s="376"/>
      <c r="WVM1" s="376"/>
      <c r="WVN1" s="376"/>
      <c r="WVO1" s="376"/>
      <c r="WVP1" s="376"/>
      <c r="WVQ1" s="376"/>
      <c r="WVR1" s="376"/>
      <c r="WVS1" s="376"/>
      <c r="WVT1" s="376"/>
      <c r="WVU1" s="376"/>
      <c r="WVV1" s="376"/>
      <c r="WVW1" s="376"/>
      <c r="WVX1" s="376"/>
      <c r="WVY1" s="376"/>
      <c r="WVZ1" s="376"/>
      <c r="WWA1" s="376"/>
      <c r="WWB1" s="376"/>
      <c r="WWC1" s="376"/>
      <c r="WWD1" s="376"/>
      <c r="WWE1" s="376"/>
      <c r="WWF1" s="376"/>
      <c r="WWG1" s="376"/>
      <c r="WWH1" s="376"/>
      <c r="WWI1" s="376"/>
      <c r="WWJ1" s="376"/>
      <c r="WWK1" s="376"/>
      <c r="WWL1" s="376"/>
      <c r="WWM1" s="376"/>
      <c r="WWN1" s="376"/>
      <c r="WWO1" s="376"/>
      <c r="WWP1" s="376"/>
      <c r="WWQ1" s="376"/>
      <c r="WWR1" s="376"/>
      <c r="WWS1" s="376"/>
      <c r="WWT1" s="376"/>
      <c r="WWU1" s="376"/>
      <c r="WWV1" s="376"/>
      <c r="WWW1" s="376"/>
      <c r="WWX1" s="376"/>
      <c r="WWY1" s="376"/>
      <c r="WWZ1" s="376"/>
      <c r="WXA1" s="376"/>
      <c r="WXB1" s="376"/>
      <c r="WXC1" s="376"/>
      <c r="WXD1" s="376"/>
      <c r="WXE1" s="376"/>
      <c r="WXF1" s="376"/>
      <c r="WXG1" s="376"/>
      <c r="WXH1" s="376"/>
      <c r="WXI1" s="376"/>
      <c r="WXJ1" s="376"/>
      <c r="WXK1" s="376"/>
      <c r="WXL1" s="376"/>
      <c r="WXM1" s="376"/>
      <c r="WXN1" s="376"/>
      <c r="WXO1" s="376"/>
      <c r="WXP1" s="376"/>
      <c r="WXQ1" s="376"/>
      <c r="WXR1" s="376"/>
      <c r="WXS1" s="376"/>
      <c r="WXT1" s="376"/>
      <c r="WXU1" s="376"/>
      <c r="WXV1" s="376"/>
      <c r="WXW1" s="376"/>
      <c r="WXX1" s="376"/>
      <c r="WXY1" s="376"/>
      <c r="WXZ1" s="376"/>
      <c r="WYA1" s="376"/>
      <c r="WYB1" s="376"/>
      <c r="WYC1" s="376"/>
      <c r="WYD1" s="376"/>
      <c r="WYE1" s="376"/>
      <c r="WYF1" s="376"/>
      <c r="WYG1" s="376"/>
      <c r="WYH1" s="376"/>
      <c r="WYI1" s="376"/>
      <c r="WYJ1" s="376"/>
      <c r="WYK1" s="376"/>
      <c r="WYL1" s="376"/>
      <c r="WYM1" s="376"/>
      <c r="WYN1" s="376"/>
      <c r="WYO1" s="376"/>
      <c r="WYP1" s="376"/>
      <c r="WYQ1" s="376"/>
      <c r="WYR1" s="376"/>
      <c r="WYS1" s="376"/>
      <c r="WYT1" s="376"/>
      <c r="WYU1" s="376"/>
      <c r="WYV1" s="376"/>
      <c r="WYW1" s="376"/>
      <c r="WYX1" s="376"/>
      <c r="WYY1" s="376"/>
      <c r="WYZ1" s="376"/>
      <c r="WZA1" s="376"/>
      <c r="WZB1" s="376"/>
      <c r="WZC1" s="376"/>
      <c r="WZD1" s="376"/>
      <c r="WZE1" s="376"/>
      <c r="WZF1" s="376"/>
      <c r="WZG1" s="376"/>
      <c r="WZH1" s="376"/>
      <c r="WZI1" s="376"/>
      <c r="WZJ1" s="376"/>
      <c r="WZK1" s="376"/>
      <c r="WZL1" s="376"/>
      <c r="WZM1" s="376"/>
      <c r="WZN1" s="376"/>
      <c r="WZO1" s="376"/>
      <c r="WZP1" s="376"/>
      <c r="WZQ1" s="376"/>
      <c r="WZR1" s="376"/>
      <c r="WZS1" s="376"/>
      <c r="WZT1" s="376"/>
      <c r="WZU1" s="376"/>
      <c r="WZV1" s="376"/>
      <c r="WZW1" s="376"/>
      <c r="WZX1" s="376"/>
      <c r="WZY1" s="376"/>
      <c r="WZZ1" s="376"/>
      <c r="XAA1" s="376"/>
      <c r="XAB1" s="376"/>
      <c r="XAC1" s="376"/>
      <c r="XAD1" s="376"/>
      <c r="XAE1" s="376"/>
      <c r="XAF1" s="376"/>
      <c r="XAG1" s="376"/>
      <c r="XAH1" s="376"/>
      <c r="XAI1" s="376"/>
      <c r="XAJ1" s="376"/>
      <c r="XAK1" s="376"/>
      <c r="XAL1" s="376"/>
      <c r="XAM1" s="376"/>
      <c r="XAN1" s="376"/>
      <c r="XAO1" s="376"/>
      <c r="XAP1" s="376"/>
      <c r="XAQ1" s="376"/>
      <c r="XAR1" s="376"/>
      <c r="XAS1" s="376"/>
      <c r="XAT1" s="376"/>
      <c r="XAU1" s="376"/>
      <c r="XAV1" s="376"/>
      <c r="XAW1" s="376"/>
      <c r="XAX1" s="376"/>
      <c r="XAY1" s="376"/>
      <c r="XAZ1" s="376"/>
      <c r="XBA1" s="376"/>
      <c r="XBB1" s="376"/>
      <c r="XBC1" s="376"/>
      <c r="XBD1" s="376"/>
      <c r="XBE1" s="376"/>
      <c r="XBF1" s="376"/>
      <c r="XBG1" s="376"/>
      <c r="XBH1" s="376"/>
      <c r="XBI1" s="376"/>
      <c r="XBJ1" s="376"/>
      <c r="XBK1" s="376"/>
      <c r="XBL1" s="376"/>
      <c r="XBM1" s="376"/>
      <c r="XBN1" s="376"/>
      <c r="XBO1" s="376"/>
      <c r="XBP1" s="376"/>
      <c r="XBQ1" s="376"/>
      <c r="XBR1" s="376"/>
      <c r="XBS1" s="376"/>
      <c r="XBT1" s="376"/>
      <c r="XBU1" s="376"/>
      <c r="XBV1" s="376"/>
      <c r="XBW1" s="376"/>
      <c r="XBX1" s="376"/>
      <c r="XBY1" s="376"/>
      <c r="XBZ1" s="376"/>
      <c r="XCA1" s="376"/>
      <c r="XCB1" s="376"/>
      <c r="XCC1" s="376"/>
      <c r="XCD1" s="376"/>
      <c r="XCE1" s="376"/>
      <c r="XCF1" s="376"/>
      <c r="XCG1" s="376"/>
      <c r="XCH1" s="376"/>
      <c r="XCI1" s="376"/>
      <c r="XCJ1" s="376"/>
      <c r="XCK1" s="376"/>
      <c r="XCL1" s="376"/>
      <c r="XCM1" s="376"/>
      <c r="XCN1" s="376"/>
      <c r="XCO1" s="376"/>
      <c r="XCP1" s="376"/>
      <c r="XCQ1" s="376"/>
      <c r="XCR1" s="376"/>
      <c r="XCS1" s="376"/>
      <c r="XCT1" s="376"/>
      <c r="XCU1" s="376"/>
      <c r="XCV1" s="376"/>
      <c r="XCW1" s="376"/>
      <c r="XCX1" s="376"/>
      <c r="XCY1" s="376"/>
      <c r="XCZ1" s="376"/>
      <c r="XDA1" s="376"/>
      <c r="XDB1" s="376"/>
      <c r="XDC1" s="376"/>
      <c r="XDD1" s="376"/>
      <c r="XDE1" s="376"/>
      <c r="XDF1" s="376"/>
      <c r="XDG1" s="376"/>
      <c r="XDH1" s="376"/>
      <c r="XDI1" s="376"/>
      <c r="XDJ1" s="376"/>
      <c r="XDK1" s="376"/>
      <c r="XDL1" s="376"/>
      <c r="XDM1" s="376"/>
      <c r="XDN1" s="376"/>
      <c r="XDO1" s="376"/>
      <c r="XDP1" s="376"/>
      <c r="XDQ1" s="376"/>
      <c r="XDR1" s="376"/>
      <c r="XDS1" s="376"/>
      <c r="XDT1" s="376"/>
      <c r="XDU1" s="376"/>
      <c r="XDV1" s="376"/>
      <c r="XDW1" s="376"/>
      <c r="XDX1" s="376"/>
      <c r="XDY1" s="376"/>
      <c r="XDZ1" s="376"/>
      <c r="XEA1" s="376"/>
      <c r="XEB1" s="376"/>
      <c r="XEC1" s="376"/>
      <c r="XED1" s="376"/>
      <c r="XEE1" s="376"/>
      <c r="XEF1" s="376"/>
      <c r="XEG1" s="376"/>
      <c r="XEH1" s="376"/>
      <c r="XEI1" s="376"/>
      <c r="XEJ1" s="376"/>
      <c r="XEK1" s="376"/>
      <c r="XEL1" s="376"/>
      <c r="XEM1" s="376"/>
      <c r="XEN1" s="376"/>
      <c r="XEO1" s="376"/>
      <c r="XEP1" s="376"/>
      <c r="XEQ1" s="376"/>
      <c r="XER1" s="376"/>
      <c r="XES1" s="376"/>
      <c r="XET1" s="376"/>
      <c r="XEU1" s="376"/>
      <c r="XEV1" s="376"/>
      <c r="XEW1" s="376"/>
      <c r="XEX1" s="376"/>
      <c r="XEY1" s="376"/>
      <c r="XEZ1" s="376"/>
      <c r="XFA1" s="376"/>
      <c r="XFB1" s="376"/>
      <c r="XFC1" s="376"/>
      <c r="XFD1" s="376"/>
    </row>
    <row r="2" spans="1:16384" ht="28.35" customHeight="1">
      <c r="A2" s="432" t="s">
        <v>257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233"/>
    </row>
    <row r="3" spans="1:16384" s="103" customFormat="1" ht="21.6" customHeight="1">
      <c r="A3" s="234"/>
      <c r="B3" s="235">
        <v>2017</v>
      </c>
      <c r="C3" s="235">
        <v>2018</v>
      </c>
      <c r="D3" s="235">
        <v>2019</v>
      </c>
      <c r="E3" s="235">
        <v>2020</v>
      </c>
      <c r="F3" s="235">
        <v>2021</v>
      </c>
      <c r="G3" s="235">
        <v>2022</v>
      </c>
      <c r="H3" s="235">
        <v>2023</v>
      </c>
      <c r="I3" s="235">
        <v>2024</v>
      </c>
      <c r="J3" s="236">
        <v>2025</v>
      </c>
      <c r="K3" s="236">
        <v>2026</v>
      </c>
      <c r="L3" s="236">
        <v>2027</v>
      </c>
      <c r="M3" s="236">
        <v>2028</v>
      </c>
      <c r="N3" s="236">
        <v>2029</v>
      </c>
      <c r="O3" s="237">
        <v>2030</v>
      </c>
      <c r="P3" s="237">
        <v>2031</v>
      </c>
      <c r="Q3" s="237">
        <v>2032</v>
      </c>
      <c r="R3" s="237">
        <v>2033</v>
      </c>
      <c r="S3" s="237">
        <v>2034</v>
      </c>
      <c r="T3" s="238">
        <v>2035</v>
      </c>
      <c r="U3" s="238">
        <v>2036</v>
      </c>
    </row>
    <row r="4" spans="1:16384" s="105" customFormat="1" ht="16.2">
      <c r="A4" s="239" t="s">
        <v>258</v>
      </c>
      <c r="B4" s="240">
        <v>108.40592448861526</v>
      </c>
      <c r="C4" s="240">
        <v>114.07374141700963</v>
      </c>
      <c r="D4" s="240">
        <v>104.87084059110614</v>
      </c>
      <c r="E4" s="240">
        <v>103.57294284326241</v>
      </c>
      <c r="F4" s="240">
        <v>103.5628029034289</v>
      </c>
      <c r="G4" s="240">
        <v>104.24068502776242</v>
      </c>
      <c r="H4" s="240">
        <v>104.35191240743966</v>
      </c>
      <c r="I4" s="240">
        <v>104.52405384530601</v>
      </c>
      <c r="J4" s="240">
        <v>104.315</v>
      </c>
      <c r="K4" s="240">
        <v>104.245</v>
      </c>
      <c r="L4" s="240">
        <v>104.265</v>
      </c>
      <c r="M4" s="240">
        <v>104.298</v>
      </c>
      <c r="N4" s="240">
        <v>104.32299999999999</v>
      </c>
      <c r="O4" s="240">
        <v>104.345</v>
      </c>
      <c r="P4" s="240">
        <v>104.22402071580997</v>
      </c>
      <c r="Q4" s="240">
        <v>104.19824540436747</v>
      </c>
      <c r="R4" s="240">
        <v>104.17016377203306</v>
      </c>
      <c r="S4" s="240">
        <v>104.15649208894935</v>
      </c>
      <c r="T4" s="240">
        <v>104.13086895879881</v>
      </c>
      <c r="U4" s="240">
        <v>104.09271699079055</v>
      </c>
    </row>
    <row r="5" spans="1:16384" s="105" customFormat="1" ht="16.2">
      <c r="A5" s="241" t="s">
        <v>259</v>
      </c>
      <c r="B5" s="240">
        <v>115.14413577847469</v>
      </c>
      <c r="C5" s="240">
        <v>125.75365333271074</v>
      </c>
      <c r="D5" s="240">
        <v>105.0750745336988</v>
      </c>
      <c r="E5" s="240">
        <v>102.33237235642724</v>
      </c>
      <c r="F5" s="240">
        <v>102.68407565592726</v>
      </c>
      <c r="G5" s="240">
        <v>103.56376448298145</v>
      </c>
      <c r="H5" s="240">
        <v>103.75610803840945</v>
      </c>
      <c r="I5" s="240">
        <v>104.17890695400051</v>
      </c>
      <c r="J5" s="240">
        <v>104.00143367468098</v>
      </c>
      <c r="K5" s="240">
        <v>103.82629122719919</v>
      </c>
      <c r="L5" s="240">
        <v>103.84722860957119</v>
      </c>
      <c r="M5" s="240">
        <v>103.62120026002482</v>
      </c>
      <c r="N5" s="240">
        <v>103.7144334483342</v>
      </c>
      <c r="O5" s="240">
        <v>103.76734385983146</v>
      </c>
      <c r="P5" s="240">
        <v>103.49168214813452</v>
      </c>
      <c r="Q5" s="240">
        <v>103.52853744292374</v>
      </c>
      <c r="R5" s="240">
        <v>103.54935908462528</v>
      </c>
      <c r="S5" s="240">
        <v>103.60486282887177</v>
      </c>
      <c r="T5" s="240">
        <v>103.61503475931173</v>
      </c>
      <c r="U5" s="240">
        <v>103.62528749645945</v>
      </c>
    </row>
    <row r="6" spans="1:16384" s="110" customFormat="1" ht="19.5" customHeight="1">
      <c r="A6" s="242" t="s">
        <v>260</v>
      </c>
      <c r="B6" s="104">
        <v>116.93632288355869</v>
      </c>
      <c r="C6" s="104">
        <v>128.30055345987296</v>
      </c>
      <c r="D6" s="104">
        <v>105.24433026962741</v>
      </c>
      <c r="E6" s="104">
        <v>102.1681807032556</v>
      </c>
      <c r="F6" s="104">
        <v>102.55477078858422</v>
      </c>
      <c r="G6" s="104">
        <v>103.48274723172403</v>
      </c>
      <c r="H6" s="104">
        <v>103.67469860910077</v>
      </c>
      <c r="I6" s="104">
        <v>104.13058531400851</v>
      </c>
      <c r="J6" s="104">
        <v>103.96625915745214</v>
      </c>
      <c r="K6" s="104">
        <v>103.7754341403041</v>
      </c>
      <c r="L6" s="104">
        <v>103.80161752251709</v>
      </c>
      <c r="M6" s="104">
        <v>103.5386025226328</v>
      </c>
      <c r="N6" s="104">
        <v>103.6588891123524</v>
      </c>
      <c r="O6" s="104">
        <v>103.72003643464009</v>
      </c>
      <c r="P6" s="104">
        <v>103.42060460645975</v>
      </c>
      <c r="Q6" s="104">
        <v>103.4782219350091</v>
      </c>
      <c r="R6" s="104">
        <v>103.50759996761658</v>
      </c>
      <c r="S6" s="104">
        <v>103.57753498855344</v>
      </c>
      <c r="T6" s="104">
        <v>103.60025050575075</v>
      </c>
      <c r="U6" s="104">
        <v>103.61639486643107</v>
      </c>
    </row>
    <row r="7" spans="1:16384" s="110" customFormat="1">
      <c r="A7" s="243" t="s">
        <v>261</v>
      </c>
      <c r="B7" s="104">
        <v>128.35865697124237</v>
      </c>
      <c r="C7" s="104">
        <v>113.19937498185841</v>
      </c>
      <c r="D7" s="104">
        <v>104.7476318936319</v>
      </c>
      <c r="E7" s="104">
        <v>104.2447676143635</v>
      </c>
      <c r="F7" s="104">
        <v>104.31592618097835</v>
      </c>
      <c r="G7" s="104">
        <v>104.74252518015096</v>
      </c>
      <c r="H7" s="104">
        <v>104.84533210864386</v>
      </c>
      <c r="I7" s="104">
        <v>104.87864015731425</v>
      </c>
      <c r="J7" s="104">
        <v>104.52189152512442</v>
      </c>
      <c r="K7" s="104">
        <v>104.47789573017734</v>
      </c>
      <c r="L7" s="104">
        <v>104.29214516552157</v>
      </c>
      <c r="M7" s="104">
        <v>104.22911989201958</v>
      </c>
      <c r="N7" s="104">
        <v>104.12187798222028</v>
      </c>
      <c r="O7" s="104">
        <v>104.03640704750815</v>
      </c>
      <c r="P7" s="104">
        <v>103.9342781638789</v>
      </c>
      <c r="Q7" s="104">
        <v>103.82742693696665</v>
      </c>
      <c r="R7" s="104">
        <v>103.82089974028598</v>
      </c>
      <c r="S7" s="104">
        <v>103.81506558851676</v>
      </c>
      <c r="T7" s="104">
        <v>103.79892467039893</v>
      </c>
      <c r="U7" s="104">
        <v>103.80900321440033</v>
      </c>
    </row>
    <row r="8" spans="1:16384" s="110" customFormat="1">
      <c r="A8" s="243" t="s">
        <v>262</v>
      </c>
      <c r="B8" s="104">
        <v>115.8460338738677</v>
      </c>
      <c r="C8" s="104">
        <v>130.02813907705496</v>
      </c>
      <c r="D8" s="104">
        <v>105.32067049822638</v>
      </c>
      <c r="E8" s="104">
        <v>101.94377831788388</v>
      </c>
      <c r="F8" s="104">
        <v>102.36805263357236</v>
      </c>
      <c r="G8" s="104">
        <v>103.34582572154443</v>
      </c>
      <c r="H8" s="104">
        <v>103.54537664245773</v>
      </c>
      <c r="I8" s="104">
        <v>104.0464612342584</v>
      </c>
      <c r="J8" s="104">
        <v>103.9031099422979</v>
      </c>
      <c r="K8" s="104">
        <v>103.69512190449889</v>
      </c>
      <c r="L8" s="104">
        <v>103.7451122841919</v>
      </c>
      <c r="M8" s="104">
        <v>103.4586404970016</v>
      </c>
      <c r="N8" s="104">
        <v>103.60487564789049</v>
      </c>
      <c r="O8" s="104">
        <v>103.68294365171573</v>
      </c>
      <c r="P8" s="104">
        <v>103.36017378211538</v>
      </c>
      <c r="Q8" s="104">
        <v>103.4369117311856</v>
      </c>
      <c r="R8" s="104">
        <v>103.47039734921327</v>
      </c>
      <c r="S8" s="104">
        <v>103.54923399614076</v>
      </c>
      <c r="T8" s="104">
        <v>103.57651836108805</v>
      </c>
      <c r="U8" s="104">
        <v>103.59333789595502</v>
      </c>
    </row>
    <row r="9" spans="1:16384" s="110" customFormat="1" ht="31.2">
      <c r="A9" s="244" t="s">
        <v>263</v>
      </c>
      <c r="B9" s="104">
        <v>95.103666336744183</v>
      </c>
      <c r="C9" s="104">
        <v>104.27394095219765</v>
      </c>
      <c r="D9" s="104">
        <v>103.54223147821573</v>
      </c>
      <c r="E9" s="104">
        <v>103.81505720733848</v>
      </c>
      <c r="F9" s="104">
        <v>103.8354274418039</v>
      </c>
      <c r="G9" s="104">
        <v>104.24219436186846</v>
      </c>
      <c r="H9" s="104">
        <v>104.42705587424163</v>
      </c>
      <c r="I9" s="104">
        <v>104.56004542253385</v>
      </c>
      <c r="J9" s="104">
        <v>104.30562228053206</v>
      </c>
      <c r="K9" s="104">
        <v>104.26467147360543</v>
      </c>
      <c r="L9" s="104">
        <v>104.23854433341364</v>
      </c>
      <c r="M9" s="104">
        <v>104.32686888756865</v>
      </c>
      <c r="N9" s="104">
        <v>104.18538752890086</v>
      </c>
      <c r="O9" s="104">
        <v>104.16643109312351</v>
      </c>
      <c r="P9" s="104">
        <v>104.08872540578196</v>
      </c>
      <c r="Q9" s="104">
        <v>103.94846912593628</v>
      </c>
      <c r="R9" s="104">
        <v>103.89630273876172</v>
      </c>
      <c r="S9" s="104">
        <v>103.83105892142807</v>
      </c>
      <c r="T9" s="104">
        <v>103.7371071577205</v>
      </c>
      <c r="U9" s="104">
        <v>103.69861636294726</v>
      </c>
    </row>
    <row r="10" spans="1:16384" s="110" customFormat="1">
      <c r="A10" s="245" t="s">
        <v>264</v>
      </c>
      <c r="B10" s="104">
        <v>107.90733096123395</v>
      </c>
      <c r="C10" s="104">
        <v>106.92454524610039</v>
      </c>
      <c r="D10" s="104">
        <v>103.69648956991612</v>
      </c>
      <c r="E10" s="104">
        <v>103.94322048393403</v>
      </c>
      <c r="F10" s="104">
        <v>104.04264819490041</v>
      </c>
      <c r="G10" s="104">
        <v>104.4926266196065</v>
      </c>
      <c r="H10" s="104">
        <v>104.73844783442436</v>
      </c>
      <c r="I10" s="104">
        <v>104.80658575944599</v>
      </c>
      <c r="J10" s="104">
        <v>104.55231124681399</v>
      </c>
      <c r="K10" s="104">
        <v>104.50953668999215</v>
      </c>
      <c r="L10" s="104">
        <v>104.45025405233433</v>
      </c>
      <c r="M10" s="104">
        <v>104.59254984802422</v>
      </c>
      <c r="N10" s="104">
        <v>104.39796905009359</v>
      </c>
      <c r="O10" s="104">
        <v>104.38150028396647</v>
      </c>
      <c r="P10" s="104">
        <v>104.29359178682829</v>
      </c>
      <c r="Q10" s="104">
        <v>104.12706846310891</v>
      </c>
      <c r="R10" s="104">
        <v>104.06128468307337</v>
      </c>
      <c r="S10" s="104">
        <v>104.00142944134923</v>
      </c>
      <c r="T10" s="104">
        <v>103.92320002216026</v>
      </c>
      <c r="U10" s="104">
        <v>103.86473894324619</v>
      </c>
    </row>
    <row r="11" spans="1:16384" s="110" customFormat="1">
      <c r="A11" s="245" t="s">
        <v>265</v>
      </c>
      <c r="B11" s="104">
        <v>78.452732397735048</v>
      </c>
      <c r="C11" s="104">
        <v>99.633299402753096</v>
      </c>
      <c r="D11" s="104">
        <v>103.41547083673038</v>
      </c>
      <c r="E11" s="104">
        <v>103.54182897533788</v>
      </c>
      <c r="F11" s="104">
        <v>103.46027008831682</v>
      </c>
      <c r="G11" s="104">
        <v>103.74646603600706</v>
      </c>
      <c r="H11" s="104">
        <v>103.84153117429737</v>
      </c>
      <c r="I11" s="104">
        <v>104.0542317278575</v>
      </c>
      <c r="J11" s="104">
        <v>103.81492789458979</v>
      </c>
      <c r="K11" s="104">
        <v>103.77414517934017</v>
      </c>
      <c r="L11" s="104">
        <v>103.81143137431334</v>
      </c>
      <c r="M11" s="104">
        <v>103.78757349855405</v>
      </c>
      <c r="N11" s="104">
        <v>103.75052981620257</v>
      </c>
      <c r="O11" s="104">
        <v>103.72373917372229</v>
      </c>
      <c r="P11" s="104">
        <v>103.66436050170556</v>
      </c>
      <c r="Q11" s="104">
        <v>103.57626879219025</v>
      </c>
      <c r="R11" s="104">
        <v>103.55065261833309</v>
      </c>
      <c r="S11" s="104">
        <v>103.4723591609843</v>
      </c>
      <c r="T11" s="104">
        <v>103.34330207593473</v>
      </c>
      <c r="U11" s="104">
        <v>103.34509925118525</v>
      </c>
    </row>
    <row r="12" spans="1:16384" s="113" customFormat="1" ht="16.2">
      <c r="A12" s="239" t="s">
        <v>266</v>
      </c>
      <c r="B12" s="240">
        <v>106.2311859304355</v>
      </c>
      <c r="C12" s="240">
        <v>109.77119240677875</v>
      </c>
      <c r="D12" s="240">
        <v>104.71387596677329</v>
      </c>
      <c r="E12" s="240">
        <v>103.94088540382738</v>
      </c>
      <c r="F12" s="240">
        <v>103.81728385599129</v>
      </c>
      <c r="G12" s="240">
        <v>104.53480492359274</v>
      </c>
      <c r="H12" s="240">
        <v>104.62065173415876</v>
      </c>
      <c r="I12" s="240">
        <v>104.73724073986396</v>
      </c>
      <c r="J12" s="240">
        <v>104.48294523811674</v>
      </c>
      <c r="K12" s="240">
        <v>104.43911259697015</v>
      </c>
      <c r="L12" s="240">
        <v>104.4593580638014</v>
      </c>
      <c r="M12" s="240">
        <v>104.59158733636227</v>
      </c>
      <c r="N12" s="240">
        <v>104.59622564082932</v>
      </c>
      <c r="O12" s="240">
        <v>104.60816021014325</v>
      </c>
      <c r="P12" s="240">
        <v>104.52060937550259</v>
      </c>
      <c r="Q12" s="240">
        <v>104.46617599479045</v>
      </c>
      <c r="R12" s="240">
        <v>104.41502521412609</v>
      </c>
      <c r="S12" s="240">
        <v>104.3726203961415</v>
      </c>
      <c r="T12" s="240">
        <v>104.32914554053905</v>
      </c>
      <c r="U12" s="240">
        <v>104.22976065023096</v>
      </c>
    </row>
    <row r="13" spans="1:16384" s="110" customFormat="1" ht="27.6">
      <c r="A13" s="246" t="s">
        <v>267</v>
      </c>
      <c r="B13" s="104">
        <v>95.633310176064938</v>
      </c>
      <c r="C13" s="104">
        <v>101.38618621074681</v>
      </c>
      <c r="D13" s="104">
        <v>103.74020601951442</v>
      </c>
      <c r="E13" s="104">
        <v>103.53256986701551</v>
      </c>
      <c r="F13" s="104">
        <v>103.60307233003158</v>
      </c>
      <c r="G13" s="104">
        <v>103.94241850149864</v>
      </c>
      <c r="H13" s="104">
        <v>103.8949355363202</v>
      </c>
      <c r="I13" s="104">
        <v>104.11128810398458</v>
      </c>
      <c r="J13" s="104">
        <v>103.93480249348683</v>
      </c>
      <c r="K13" s="104">
        <v>103.99240099494345</v>
      </c>
      <c r="L13" s="104">
        <v>104.25342727389209</v>
      </c>
      <c r="M13" s="104">
        <v>104.26717197263449</v>
      </c>
      <c r="N13" s="104">
        <v>104.28977250715232</v>
      </c>
      <c r="O13" s="104">
        <v>104.31938190389424</v>
      </c>
      <c r="P13" s="104">
        <v>104.26611910798351</v>
      </c>
      <c r="Q13" s="104">
        <v>104.20253331416733</v>
      </c>
      <c r="R13" s="104">
        <v>104.1602132709682</v>
      </c>
      <c r="S13" s="104">
        <v>104.10141366131279</v>
      </c>
      <c r="T13" s="104">
        <v>104.01791656781511</v>
      </c>
      <c r="U13" s="104">
        <v>104.03850840573796</v>
      </c>
    </row>
    <row r="14" spans="1:16384" s="110" customFormat="1" ht="41.4">
      <c r="A14" s="246" t="s">
        <v>268</v>
      </c>
      <c r="B14" s="104">
        <v>97.856545823333803</v>
      </c>
      <c r="C14" s="104">
        <v>104.09408126214976</v>
      </c>
      <c r="D14" s="104">
        <v>104.42503734182989</v>
      </c>
      <c r="E14" s="104">
        <v>104.12664667045961</v>
      </c>
      <c r="F14" s="104">
        <v>103.84836596581354</v>
      </c>
      <c r="G14" s="104">
        <v>104.14830142531919</v>
      </c>
      <c r="H14" s="104">
        <v>104.12109441901951</v>
      </c>
      <c r="I14" s="104">
        <v>104.23440580156131</v>
      </c>
      <c r="J14" s="104">
        <v>104.02035216644242</v>
      </c>
      <c r="K14" s="104">
        <v>104.02217187497182</v>
      </c>
      <c r="L14" s="104">
        <v>104.00019520515421</v>
      </c>
      <c r="M14" s="104">
        <v>103.95042010548059</v>
      </c>
      <c r="N14" s="104">
        <v>103.96142589536154</v>
      </c>
      <c r="O14" s="104">
        <v>104.00609555887708</v>
      </c>
      <c r="P14" s="104">
        <v>103.77745066844034</v>
      </c>
      <c r="Q14" s="104">
        <v>103.67976997536078</v>
      </c>
      <c r="R14" s="104">
        <v>103.67221623362764</v>
      </c>
      <c r="S14" s="104">
        <v>103.71659266169961</v>
      </c>
      <c r="T14" s="104">
        <v>103.65435158366698</v>
      </c>
      <c r="U14" s="104">
        <v>103.59775541328929</v>
      </c>
    </row>
    <row r="15" spans="1:16384" s="110" customFormat="1" ht="41.4">
      <c r="A15" s="246" t="s">
        <v>269</v>
      </c>
      <c r="B15" s="104">
        <v>100.53441673667265</v>
      </c>
      <c r="C15" s="104">
        <v>110.90962954559048</v>
      </c>
      <c r="D15" s="104">
        <v>105.90782928321387</v>
      </c>
      <c r="E15" s="104">
        <v>105.34784841808438</v>
      </c>
      <c r="F15" s="104">
        <v>104.94905917323152</v>
      </c>
      <c r="G15" s="104">
        <v>105.32003197610089</v>
      </c>
      <c r="H15" s="104">
        <v>105.39719336731299</v>
      </c>
      <c r="I15" s="104">
        <v>105.51660156383996</v>
      </c>
      <c r="J15" s="104">
        <v>105.27717843947755</v>
      </c>
      <c r="K15" s="104">
        <v>105.1587939604937</v>
      </c>
      <c r="L15" s="104">
        <v>105.17069147713624</v>
      </c>
      <c r="M15" s="104">
        <v>105.04343279001401</v>
      </c>
      <c r="N15" s="104">
        <v>105.0277505785171</v>
      </c>
      <c r="O15" s="104">
        <v>105.10395354357887</v>
      </c>
      <c r="P15" s="104">
        <v>104.89027769214536</v>
      </c>
      <c r="Q15" s="104">
        <v>104.87098918941477</v>
      </c>
      <c r="R15" s="104">
        <v>104.81943054079088</v>
      </c>
      <c r="S15" s="104">
        <v>104.78705273600917</v>
      </c>
      <c r="T15" s="104">
        <v>104.76920558954451</v>
      </c>
      <c r="U15" s="104">
        <v>104.66557630607315</v>
      </c>
    </row>
    <row r="16" spans="1:16384" s="110" customFormat="1">
      <c r="A16" s="247" t="s">
        <v>270</v>
      </c>
      <c r="B16" s="104">
        <v>92.711172337376837</v>
      </c>
      <c r="C16" s="104">
        <v>109.34490629611216</v>
      </c>
      <c r="D16" s="104">
        <v>106.0512134290948</v>
      </c>
      <c r="E16" s="104">
        <v>105.73750209809394</v>
      </c>
      <c r="F16" s="104">
        <v>105.37781675256213</v>
      </c>
      <c r="G16" s="104">
        <v>105.63917865650525</v>
      </c>
      <c r="H16" s="104">
        <v>105.6385535247019</v>
      </c>
      <c r="I16" s="104">
        <v>105.62354785235686</v>
      </c>
      <c r="J16" s="104">
        <v>105.37745356515269</v>
      </c>
      <c r="K16" s="104">
        <v>105.29623614583878</v>
      </c>
      <c r="L16" s="104">
        <v>105.37664171035399</v>
      </c>
      <c r="M16" s="104">
        <v>105.16319810414637</v>
      </c>
      <c r="N16" s="104">
        <v>105.16955268647432</v>
      </c>
      <c r="O16" s="104">
        <v>105.32370764612885</v>
      </c>
      <c r="P16" s="104">
        <v>105.30741397900003</v>
      </c>
      <c r="Q16" s="104">
        <v>105.20605219759358</v>
      </c>
      <c r="R16" s="104">
        <v>105.02570230880218</v>
      </c>
      <c r="S16" s="104">
        <v>104.88025791485762</v>
      </c>
      <c r="T16" s="104">
        <v>104.7324472207318</v>
      </c>
      <c r="U16" s="104">
        <v>104.6803674359378</v>
      </c>
    </row>
    <row r="17" spans="1:26" s="110" customFormat="1">
      <c r="A17" s="246" t="s">
        <v>271</v>
      </c>
      <c r="B17" s="104">
        <v>117.63963155631896</v>
      </c>
      <c r="C17" s="104">
        <v>126.15306150793477</v>
      </c>
      <c r="D17" s="104">
        <v>103.34105041746309</v>
      </c>
      <c r="E17" s="104">
        <v>101.47476909211903</v>
      </c>
      <c r="F17" s="104">
        <v>101.33950193194714</v>
      </c>
      <c r="G17" s="104">
        <v>103.24390232383342</v>
      </c>
      <c r="H17" s="104">
        <v>103.34753869430475</v>
      </c>
      <c r="I17" s="104">
        <v>103.49334947458448</v>
      </c>
      <c r="J17" s="104">
        <v>103.15438737214608</v>
      </c>
      <c r="K17" s="104">
        <v>103.07678077053066</v>
      </c>
      <c r="L17" s="104">
        <v>103.11723997057037</v>
      </c>
      <c r="M17" s="104">
        <v>103.51775184707097</v>
      </c>
      <c r="N17" s="104">
        <v>103.61747277605249</v>
      </c>
      <c r="O17" s="104">
        <v>103.61479175978113</v>
      </c>
      <c r="P17" s="104">
        <v>103.53132323049896</v>
      </c>
      <c r="Q17" s="104">
        <v>103.54071377820422</v>
      </c>
      <c r="R17" s="104">
        <v>103.51273092445355</v>
      </c>
      <c r="S17" s="104">
        <v>103.55068947447329</v>
      </c>
      <c r="T17" s="104">
        <v>103.59850999974866</v>
      </c>
      <c r="U17" s="104">
        <v>103.49552937350637</v>
      </c>
    </row>
    <row r="18" spans="1:26" s="110" customFormat="1" ht="58.5" customHeight="1">
      <c r="A18" s="246" t="s">
        <v>272</v>
      </c>
      <c r="B18" s="104">
        <v>99.466044922241593</v>
      </c>
      <c r="C18" s="104">
        <v>107.24720236253791</v>
      </c>
      <c r="D18" s="104">
        <v>106.31208013222913</v>
      </c>
      <c r="E18" s="104">
        <v>105.73827673577586</v>
      </c>
      <c r="F18" s="104">
        <v>105.5370157686913</v>
      </c>
      <c r="G18" s="104">
        <v>105.74415295863255</v>
      </c>
      <c r="H18" s="104">
        <v>105.84437356233319</v>
      </c>
      <c r="I18" s="104">
        <v>105.90635181748141</v>
      </c>
      <c r="J18" s="104">
        <v>105.66901218708477</v>
      </c>
      <c r="K18" s="104">
        <v>105.5811616207334</v>
      </c>
      <c r="L18" s="104">
        <v>105.66427660724136</v>
      </c>
      <c r="M18" s="104">
        <v>105.67183001213621</v>
      </c>
      <c r="N18" s="104">
        <v>105.67933240001892</v>
      </c>
      <c r="O18" s="104">
        <v>105.70854871004285</v>
      </c>
      <c r="P18" s="104">
        <v>105.64973692914963</v>
      </c>
      <c r="Q18" s="104">
        <v>105.44734804567342</v>
      </c>
      <c r="R18" s="104">
        <v>105.38903461663745</v>
      </c>
      <c r="S18" s="104">
        <v>105.25379824069157</v>
      </c>
      <c r="T18" s="104">
        <v>105.21824369074176</v>
      </c>
      <c r="U18" s="104">
        <v>105.01511966817277</v>
      </c>
    </row>
    <row r="19" spans="1:26" s="110" customFormat="1" ht="26.25" customHeight="1">
      <c r="A19" s="246" t="s">
        <v>273</v>
      </c>
      <c r="B19" s="104">
        <v>94.797306961676654</v>
      </c>
      <c r="C19" s="104">
        <v>104.76654757001684</v>
      </c>
      <c r="D19" s="104">
        <v>104.61423766655746</v>
      </c>
      <c r="E19" s="104">
        <v>104.05309994936944</v>
      </c>
      <c r="F19" s="104">
        <v>104.14157286021283</v>
      </c>
      <c r="G19" s="104">
        <v>104.34634080953506</v>
      </c>
      <c r="H19" s="104">
        <v>104.53914279301857</v>
      </c>
      <c r="I19" s="104">
        <v>104.47949169357331</v>
      </c>
      <c r="J19" s="104">
        <v>104.35016607791164</v>
      </c>
      <c r="K19" s="104">
        <v>104.33721776401734</v>
      </c>
      <c r="L19" s="104">
        <v>104.3811186836858</v>
      </c>
      <c r="M19" s="104">
        <v>104.3420850572052</v>
      </c>
      <c r="N19" s="104">
        <v>104.27553997188961</v>
      </c>
      <c r="O19" s="104">
        <v>104.20506507160444</v>
      </c>
      <c r="P19" s="104">
        <v>104.13426115417977</v>
      </c>
      <c r="Q19" s="104">
        <v>104.09064253398932</v>
      </c>
      <c r="R19" s="104">
        <v>104.08198137058935</v>
      </c>
      <c r="S19" s="104">
        <v>104.01179884831923</v>
      </c>
      <c r="T19" s="104">
        <v>103.97971165888882</v>
      </c>
      <c r="U19" s="104">
        <v>103.8949637672426</v>
      </c>
    </row>
    <row r="20" spans="1:26" s="111" customFormat="1" ht="27.6">
      <c r="A20" s="246" t="s">
        <v>274</v>
      </c>
      <c r="B20" s="104">
        <v>103.41621317632359</v>
      </c>
      <c r="C20" s="104">
        <v>101.21921254742124</v>
      </c>
      <c r="D20" s="104">
        <v>105.25406861743039</v>
      </c>
      <c r="E20" s="104">
        <v>104.63261262733761</v>
      </c>
      <c r="F20" s="104">
        <v>104.03714743871603</v>
      </c>
      <c r="G20" s="104">
        <v>104.44303194535132</v>
      </c>
      <c r="H20" s="104">
        <v>104.54335536923513</v>
      </c>
      <c r="I20" s="104">
        <v>104.64191272716035</v>
      </c>
      <c r="J20" s="104">
        <v>104.1801637836613</v>
      </c>
      <c r="K20" s="104">
        <v>104.08820627502037</v>
      </c>
      <c r="L20" s="104">
        <v>103.9964591433986</v>
      </c>
      <c r="M20" s="104">
        <v>104.22320683037447</v>
      </c>
      <c r="N20" s="104">
        <v>104.18440479832647</v>
      </c>
      <c r="O20" s="104">
        <v>104.13288332149912</v>
      </c>
      <c r="P20" s="104">
        <v>104.06872981682179</v>
      </c>
      <c r="Q20" s="104">
        <v>104.01672998018599</v>
      </c>
      <c r="R20" s="104">
        <v>103.96145317486116</v>
      </c>
      <c r="S20" s="104">
        <v>103.99157930763165</v>
      </c>
      <c r="T20" s="104">
        <v>103.89689328742655</v>
      </c>
      <c r="U20" s="104">
        <v>103.81125624839153</v>
      </c>
    </row>
    <row r="21" spans="1:26" s="110" customFormat="1" ht="27.6">
      <c r="A21" s="246" t="s">
        <v>275</v>
      </c>
      <c r="B21" s="104">
        <v>111.57573248051493</v>
      </c>
      <c r="C21" s="104">
        <v>118.61548445316015</v>
      </c>
      <c r="D21" s="104">
        <v>106.14148363320319</v>
      </c>
      <c r="E21" s="104">
        <v>104.86731084123053</v>
      </c>
      <c r="F21" s="104">
        <v>105.14277800449736</v>
      </c>
      <c r="G21" s="104">
        <v>105.44574954773258</v>
      </c>
      <c r="H21" s="104">
        <v>105.54769777958499</v>
      </c>
      <c r="I21" s="104">
        <v>105.63853602551529</v>
      </c>
      <c r="J21" s="104">
        <v>105.47369494422537</v>
      </c>
      <c r="K21" s="104">
        <v>105.28343906011212</v>
      </c>
      <c r="L21" s="104">
        <v>105.12912889566461</v>
      </c>
      <c r="M21" s="104">
        <v>105.49538565299403</v>
      </c>
      <c r="N21" s="104">
        <v>105.42196396605711</v>
      </c>
      <c r="O21" s="104">
        <v>105.39450319098458</v>
      </c>
      <c r="P21" s="104">
        <v>105.2516844311055</v>
      </c>
      <c r="Q21" s="104">
        <v>105.12987339848343</v>
      </c>
      <c r="R21" s="104">
        <v>105.01278677185968</v>
      </c>
      <c r="S21" s="104">
        <v>104.85580516813152</v>
      </c>
      <c r="T21" s="104">
        <v>104.63733035961224</v>
      </c>
      <c r="U21" s="104">
        <v>104.48352732625662</v>
      </c>
    </row>
    <row r="22" spans="1:26" s="110" customFormat="1" ht="27.6">
      <c r="A22" s="246" t="s">
        <v>276</v>
      </c>
      <c r="B22" s="104">
        <v>106.04808595670289</v>
      </c>
      <c r="C22" s="104">
        <v>114.12706658218544</v>
      </c>
      <c r="D22" s="104">
        <v>104.13213337564152</v>
      </c>
      <c r="E22" s="104">
        <v>104.73170472889626</v>
      </c>
      <c r="F22" s="104">
        <v>104.74016871185157</v>
      </c>
      <c r="G22" s="104">
        <v>105.24705158368526</v>
      </c>
      <c r="H22" s="104">
        <v>105.44159236038521</v>
      </c>
      <c r="I22" s="104">
        <v>105.57344946129383</v>
      </c>
      <c r="J22" s="104">
        <v>105.3796159736001</v>
      </c>
      <c r="K22" s="104">
        <v>105.19570117851374</v>
      </c>
      <c r="L22" s="104">
        <v>105.21688094157092</v>
      </c>
      <c r="M22" s="104">
        <v>105.26259294054545</v>
      </c>
      <c r="N22" s="104">
        <v>105.15991686436786</v>
      </c>
      <c r="O22" s="104">
        <v>105.16782818829196</v>
      </c>
      <c r="P22" s="104">
        <v>105.09766841735981</v>
      </c>
      <c r="Q22" s="104">
        <v>105.04236253411958</v>
      </c>
      <c r="R22" s="104">
        <v>104.93552316553179</v>
      </c>
      <c r="S22" s="104">
        <v>104.92803463425355</v>
      </c>
      <c r="T22" s="104">
        <v>104.92032680922885</v>
      </c>
      <c r="U22" s="104">
        <v>104.87262997570717</v>
      </c>
    </row>
    <row r="23" spans="1:26" s="110" customFormat="1">
      <c r="A23" s="246" t="s">
        <v>277</v>
      </c>
      <c r="B23" s="104">
        <v>107.71909740481243</v>
      </c>
      <c r="C23" s="104">
        <v>105.5466817123021</v>
      </c>
      <c r="D23" s="104">
        <v>105.42983205665944</v>
      </c>
      <c r="E23" s="104">
        <v>105.13644759170558</v>
      </c>
      <c r="F23" s="104">
        <v>104.74495786209168</v>
      </c>
      <c r="G23" s="104">
        <v>105.04582786758219</v>
      </c>
      <c r="H23" s="104">
        <v>105.14182978830944</v>
      </c>
      <c r="I23" s="104">
        <v>105.2523365187142</v>
      </c>
      <c r="J23" s="104">
        <v>104.9740603323833</v>
      </c>
      <c r="K23" s="104">
        <v>104.99574477918206</v>
      </c>
      <c r="L23" s="104">
        <v>104.85547363600999</v>
      </c>
      <c r="M23" s="104">
        <v>104.82340444363848</v>
      </c>
      <c r="N23" s="104">
        <v>104.7907747729933</v>
      </c>
      <c r="O23" s="104">
        <v>104.81262891282924</v>
      </c>
      <c r="P23" s="104">
        <v>104.68226029695674</v>
      </c>
      <c r="Q23" s="104">
        <v>104.66665924088856</v>
      </c>
      <c r="R23" s="104">
        <v>104.62057899836077</v>
      </c>
      <c r="S23" s="104">
        <v>104.58390918989704</v>
      </c>
      <c r="T23" s="104">
        <v>104.54833128731289</v>
      </c>
      <c r="U23" s="104">
        <v>104.41422714852045</v>
      </c>
    </row>
    <row r="24" spans="1:26" ht="27.6">
      <c r="A24" s="248" t="s">
        <v>278</v>
      </c>
      <c r="B24" s="104">
        <v>107.04189995968693</v>
      </c>
      <c r="C24" s="104">
        <v>104.7283011751514</v>
      </c>
      <c r="D24" s="104">
        <v>106.14639141792451</v>
      </c>
      <c r="E24" s="104">
        <v>104.21085884406911</v>
      </c>
      <c r="F24" s="104">
        <v>104.03368576059584</v>
      </c>
      <c r="G24" s="104">
        <v>104.0332213518043</v>
      </c>
      <c r="H24" s="104">
        <v>103.93143203785024</v>
      </c>
      <c r="I24" s="104">
        <v>103.94599881514883</v>
      </c>
      <c r="J24" s="107">
        <v>103.95001512020147</v>
      </c>
      <c r="K24" s="107">
        <v>103.95227156447987</v>
      </c>
      <c r="L24" s="107">
        <v>103.94883365246994</v>
      </c>
      <c r="M24" s="107">
        <v>103.94093164594106</v>
      </c>
      <c r="N24" s="107">
        <v>103.93302339662172</v>
      </c>
      <c r="O24" s="107">
        <v>103.92721974118773</v>
      </c>
      <c r="P24" s="107">
        <v>103.92487234687547</v>
      </c>
      <c r="Q24" s="107">
        <v>103.92789574585781</v>
      </c>
      <c r="R24" s="107">
        <v>103.93327422549312</v>
      </c>
      <c r="S24" s="107">
        <v>103.93767710180769</v>
      </c>
      <c r="T24" s="107">
        <v>103.94531213762718</v>
      </c>
      <c r="U24" s="107">
        <v>103.94531213762718</v>
      </c>
    </row>
    <row r="25" spans="1:26" s="105" customFormat="1" ht="27.6">
      <c r="A25" s="239" t="s">
        <v>279</v>
      </c>
      <c r="B25" s="240">
        <v>114.15788308086756</v>
      </c>
      <c r="C25" s="240">
        <v>112.06858876538048</v>
      </c>
      <c r="D25" s="240">
        <v>104.9482521213489</v>
      </c>
      <c r="E25" s="240">
        <v>104.00647154043152</v>
      </c>
      <c r="F25" s="240">
        <v>104.04408026602701</v>
      </c>
      <c r="G25" s="240">
        <v>104.04417910930088</v>
      </c>
      <c r="H25" s="240">
        <v>103.97920103999998</v>
      </c>
      <c r="I25" s="240">
        <v>104.04675415648362</v>
      </c>
      <c r="J25" s="240">
        <v>103.99238906632527</v>
      </c>
      <c r="K25" s="240">
        <v>103.98717385791207</v>
      </c>
      <c r="L25" s="240">
        <v>103.97518675329411</v>
      </c>
      <c r="M25" s="240">
        <v>103.96319017855207</v>
      </c>
      <c r="N25" s="240">
        <v>103.95438620900335</v>
      </c>
      <c r="O25" s="240">
        <v>103.95082528291481</v>
      </c>
      <c r="P25" s="240">
        <v>103.9554116876173</v>
      </c>
      <c r="Q25" s="240">
        <v>103.96357067835444</v>
      </c>
      <c r="R25" s="240">
        <v>103.97024970839699</v>
      </c>
      <c r="S25" s="240">
        <v>103.98183182653317</v>
      </c>
      <c r="T25" s="240">
        <v>103.99339791253144</v>
      </c>
      <c r="U25" s="240">
        <v>103.99339791253144</v>
      </c>
    </row>
    <row r="26" spans="1:26" s="249" customFormat="1" ht="16.2">
      <c r="A26" s="114" t="s">
        <v>181</v>
      </c>
      <c r="B26" s="109">
        <v>100.286691519698</v>
      </c>
      <c r="C26" s="109">
        <v>100.20196609918692</v>
      </c>
      <c r="D26" s="109">
        <v>103.90490155806225</v>
      </c>
      <c r="E26" s="109">
        <v>103.28796875197533</v>
      </c>
      <c r="F26" s="109">
        <v>103.4089253221828</v>
      </c>
      <c r="G26" s="109">
        <v>103.61386549104559</v>
      </c>
      <c r="H26" s="109">
        <v>103.92785937192698</v>
      </c>
      <c r="I26" s="109">
        <v>104.07616407841959</v>
      </c>
      <c r="J26" s="109">
        <v>104.21457033639172</v>
      </c>
      <c r="K26" s="109">
        <v>104.29743274246182</v>
      </c>
      <c r="L26" s="109">
        <v>104.43287632418776</v>
      </c>
      <c r="M26" s="109">
        <v>104.47879117816663</v>
      </c>
      <c r="N26" s="109">
        <v>104.56762685052999</v>
      </c>
      <c r="O26" s="109">
        <v>104.66394885090719</v>
      </c>
      <c r="P26" s="109">
        <v>104.59683647745548</v>
      </c>
      <c r="Q26" s="109">
        <v>104.56454016690775</v>
      </c>
      <c r="R26" s="109">
        <v>104.4969194106082</v>
      </c>
      <c r="S26" s="109">
        <v>104.39396716372663</v>
      </c>
      <c r="T26" s="109">
        <v>104.29306019473827</v>
      </c>
      <c r="U26" s="109">
        <v>104.28247081497942</v>
      </c>
      <c r="V26" s="105"/>
      <c r="W26" s="105"/>
      <c r="X26" s="105"/>
      <c r="Y26" s="105"/>
      <c r="Z26" s="105"/>
    </row>
    <row r="27" spans="1:26" s="105" customFormat="1" ht="16.2">
      <c r="A27" s="114" t="s">
        <v>280</v>
      </c>
      <c r="B27" s="109">
        <v>104.41587229748035</v>
      </c>
      <c r="C27" s="109">
        <v>104.49153341106152</v>
      </c>
      <c r="D27" s="109">
        <v>104.50100830592109</v>
      </c>
      <c r="E27" s="109">
        <v>104.40205484081922</v>
      </c>
      <c r="F27" s="109">
        <v>104.28937094602033</v>
      </c>
      <c r="G27" s="109">
        <v>104.09612999857984</v>
      </c>
      <c r="H27" s="109">
        <v>103.99256560545949</v>
      </c>
      <c r="I27" s="109">
        <v>103.95555110870404</v>
      </c>
      <c r="J27" s="109">
        <v>103.94165103004615</v>
      </c>
      <c r="K27" s="109">
        <v>103.89901779035739</v>
      </c>
      <c r="L27" s="109">
        <v>103.86642683439861</v>
      </c>
      <c r="M27" s="109">
        <v>103.83810308363587</v>
      </c>
      <c r="N27" s="109">
        <v>103.80603079266204</v>
      </c>
      <c r="O27" s="109">
        <v>103.79881790749351</v>
      </c>
      <c r="P27" s="109">
        <v>103.77018843509569</v>
      </c>
      <c r="Q27" s="109">
        <v>103.7380338510894</v>
      </c>
      <c r="R27" s="109">
        <v>103.70562133918352</v>
      </c>
      <c r="S27" s="109">
        <v>103.6737843960895</v>
      </c>
      <c r="T27" s="109">
        <v>103.64187644511708</v>
      </c>
      <c r="U27" s="109">
        <v>103.61098774758723</v>
      </c>
    </row>
    <row r="28" spans="1:26" s="249" customFormat="1" ht="16.8">
      <c r="A28" s="114" t="s">
        <v>281</v>
      </c>
      <c r="B28" s="109">
        <v>103.69498560435535</v>
      </c>
      <c r="C28" s="109">
        <v>104.93430351985597</v>
      </c>
      <c r="D28" s="109">
        <v>105.04290538713221</v>
      </c>
      <c r="E28" s="109">
        <v>104.35592158531719</v>
      </c>
      <c r="F28" s="109">
        <v>104.23771168266786</v>
      </c>
      <c r="G28" s="109">
        <v>104.32005515472041</v>
      </c>
      <c r="H28" s="109">
        <v>104.3900921854208</v>
      </c>
      <c r="I28" s="109">
        <v>104.43006462723064</v>
      </c>
      <c r="J28" s="109">
        <v>104.33006462723064</v>
      </c>
      <c r="K28" s="109">
        <v>104.23006462723065</v>
      </c>
      <c r="L28" s="109">
        <v>104.13006462723065</v>
      </c>
      <c r="M28" s="109">
        <v>104.03006462723066</v>
      </c>
      <c r="N28" s="109">
        <v>104.03006462723066</v>
      </c>
      <c r="O28" s="109">
        <v>104.03006462723066</v>
      </c>
      <c r="P28" s="109">
        <v>104.03006462723066</v>
      </c>
      <c r="Q28" s="109">
        <v>104.03006462723066</v>
      </c>
      <c r="R28" s="109">
        <v>104.03006462723066</v>
      </c>
      <c r="S28" s="109">
        <v>104.03006462723066</v>
      </c>
      <c r="T28" s="109">
        <v>104.03006462723066</v>
      </c>
      <c r="U28" s="109">
        <v>104.03006462723066</v>
      </c>
      <c r="V28" s="105"/>
      <c r="W28" s="105"/>
      <c r="X28" s="105"/>
      <c r="Y28" s="105"/>
      <c r="Z28" s="105"/>
    </row>
    <row r="29" spans="1:26" s="249" customFormat="1" ht="16.2">
      <c r="A29" s="114" t="s">
        <v>117</v>
      </c>
      <c r="B29" s="109">
        <v>106</v>
      </c>
      <c r="C29" s="109">
        <v>105.20490024156956</v>
      </c>
      <c r="D29" s="109">
        <v>105.02184187855033</v>
      </c>
      <c r="E29" s="109">
        <v>105.05236902216575</v>
      </c>
      <c r="F29" s="109">
        <v>105.12714234840305</v>
      </c>
      <c r="G29" s="109">
        <v>105.03633877804704</v>
      </c>
      <c r="H29" s="109">
        <v>104.92673300748723</v>
      </c>
      <c r="I29" s="109">
        <v>104.72731065474261</v>
      </c>
      <c r="J29" s="109">
        <v>104.59423080876481</v>
      </c>
      <c r="K29" s="109">
        <v>104.60841788467178</v>
      </c>
      <c r="L29" s="109">
        <v>104.60498238005394</v>
      </c>
      <c r="M29" s="109">
        <v>104.61543786962289</v>
      </c>
      <c r="N29" s="109">
        <v>104.60146939774303</v>
      </c>
      <c r="O29" s="109">
        <v>104.65545624062253</v>
      </c>
      <c r="P29" s="109">
        <v>104.51334550401226</v>
      </c>
      <c r="Q29" s="109">
        <v>104.48145091589475</v>
      </c>
      <c r="R29" s="109">
        <v>104.36301700416995</v>
      </c>
      <c r="S29" s="109">
        <v>104.2258269089634</v>
      </c>
      <c r="T29" s="109">
        <v>104.10743463259816</v>
      </c>
      <c r="U29" s="109">
        <v>104.05223722631891</v>
      </c>
      <c r="V29" s="105"/>
      <c r="W29" s="105"/>
      <c r="X29" s="105"/>
      <c r="Y29" s="105"/>
      <c r="Z29" s="105"/>
    </row>
    <row r="30" spans="1:26" s="249" customFormat="1" ht="16.2">
      <c r="A30" s="114" t="s">
        <v>165</v>
      </c>
      <c r="B30" s="109">
        <v>103.97483497417524</v>
      </c>
      <c r="C30" s="109">
        <v>102.46329811206176</v>
      </c>
      <c r="D30" s="109">
        <v>104.60380517543548</v>
      </c>
      <c r="E30" s="109">
        <v>103.43907131151944</v>
      </c>
      <c r="F30" s="109">
        <v>104.00904477270694</v>
      </c>
      <c r="G30" s="109">
        <v>103.89503985550925</v>
      </c>
      <c r="H30" s="109">
        <v>103.96141743967992</v>
      </c>
      <c r="I30" s="109">
        <v>103.96408876666068</v>
      </c>
      <c r="J30" s="109">
        <v>103.9479914414069</v>
      </c>
      <c r="K30" s="109">
        <v>103.92133224453568</v>
      </c>
      <c r="L30" s="109">
        <v>103.89771033866248</v>
      </c>
      <c r="M30" s="109">
        <v>103.87394369188182</v>
      </c>
      <c r="N30" s="109">
        <v>103.85267397797152</v>
      </c>
      <c r="O30" s="109">
        <v>103.83341066741002</v>
      </c>
      <c r="P30" s="109">
        <v>103.80876279926932</v>
      </c>
      <c r="Q30" s="109">
        <v>103.79829567005392</v>
      </c>
      <c r="R30" s="109">
        <v>103.78708697121716</v>
      </c>
      <c r="S30" s="109">
        <v>103.78760984723617</v>
      </c>
      <c r="T30" s="109">
        <v>103.79661011766807</v>
      </c>
      <c r="U30" s="109">
        <v>103.7935421521436</v>
      </c>
      <c r="V30" s="105"/>
      <c r="W30" s="105"/>
      <c r="X30" s="105"/>
      <c r="Y30" s="105"/>
      <c r="Z30" s="105"/>
    </row>
    <row r="31" spans="1:26" s="249" customFormat="1" ht="16.2">
      <c r="A31" s="112" t="s">
        <v>182</v>
      </c>
      <c r="B31" s="109">
        <v>105.187243566326</v>
      </c>
      <c r="C31" s="109">
        <v>104.04172361127351</v>
      </c>
      <c r="D31" s="109">
        <v>105.19254365720738</v>
      </c>
      <c r="E31" s="109">
        <v>104.07319164148232</v>
      </c>
      <c r="F31" s="109">
        <v>104.40196101913423</v>
      </c>
      <c r="G31" s="109">
        <v>104.25415638152251</v>
      </c>
      <c r="H31" s="109">
        <v>104.15154583417581</v>
      </c>
      <c r="I31" s="109">
        <v>104.08402303747842</v>
      </c>
      <c r="J31" s="109">
        <v>104.08442699809865</v>
      </c>
      <c r="K31" s="109">
        <v>104.13342789708386</v>
      </c>
      <c r="L31" s="109">
        <v>104.15022475836919</v>
      </c>
      <c r="M31" s="109">
        <v>104.16702565142953</v>
      </c>
      <c r="N31" s="109">
        <v>104.1884184578315</v>
      </c>
      <c r="O31" s="109">
        <v>104.22281502747298</v>
      </c>
      <c r="P31" s="109">
        <v>104.26946109261854</v>
      </c>
      <c r="Q31" s="109">
        <v>104.31996077757303</v>
      </c>
      <c r="R31" s="109">
        <v>104.36589688645894</v>
      </c>
      <c r="S31" s="109">
        <v>104.39883109543908</v>
      </c>
      <c r="T31" s="109">
        <v>104.41031426889654</v>
      </c>
      <c r="U31" s="109">
        <v>104.39985755239492</v>
      </c>
      <c r="V31" s="105"/>
      <c r="W31" s="105"/>
      <c r="X31" s="105"/>
      <c r="Y31" s="105"/>
      <c r="Z31" s="105"/>
    </row>
    <row r="32" spans="1:26" s="105" customFormat="1" ht="16.2">
      <c r="A32" s="250" t="s">
        <v>183</v>
      </c>
      <c r="B32" s="240">
        <v>103.68333439177863</v>
      </c>
      <c r="C32" s="240">
        <v>102.72703489693991</v>
      </c>
      <c r="D32" s="240">
        <v>104.64508694363997</v>
      </c>
      <c r="E32" s="240">
        <v>103.42057222413483</v>
      </c>
      <c r="F32" s="240">
        <v>104.01121287538824</v>
      </c>
      <c r="G32" s="240">
        <v>103.99513515174199</v>
      </c>
      <c r="H32" s="240">
        <v>103.97992743489628</v>
      </c>
      <c r="I32" s="240">
        <v>103.98896610868395</v>
      </c>
      <c r="J32" s="240">
        <v>103.992</v>
      </c>
      <c r="K32" s="240">
        <v>103.98699999999999</v>
      </c>
      <c r="L32" s="240">
        <v>103.97499999999999</v>
      </c>
      <c r="M32" s="240">
        <v>103.96299999999999</v>
      </c>
      <c r="N32" s="240">
        <v>103.955</v>
      </c>
      <c r="O32" s="240">
        <v>103.95099999999999</v>
      </c>
      <c r="P32" s="240">
        <v>103.955</v>
      </c>
      <c r="Q32" s="240">
        <v>103.964</v>
      </c>
      <c r="R32" s="240">
        <v>103.97</v>
      </c>
      <c r="S32" s="240">
        <v>103.982</v>
      </c>
      <c r="T32" s="240">
        <v>103.99299999999999</v>
      </c>
      <c r="U32" s="240">
        <v>104.001</v>
      </c>
    </row>
    <row r="33" spans="1:21" s="253" customFormat="1" ht="16.8">
      <c r="A33" s="251" t="s">
        <v>282</v>
      </c>
      <c r="B33" s="109"/>
      <c r="C33" s="109"/>
      <c r="D33" s="109"/>
      <c r="E33" s="109"/>
      <c r="F33" s="104"/>
      <c r="G33" s="104"/>
      <c r="H33" s="104"/>
      <c r="I33" s="252"/>
      <c r="J33" s="252"/>
      <c r="K33" s="252"/>
      <c r="L33" s="252"/>
      <c r="M33" s="252"/>
      <c r="N33" s="252"/>
      <c r="O33" s="252"/>
      <c r="P33" s="252"/>
      <c r="Q33" s="252"/>
      <c r="R33" s="252"/>
      <c r="S33" s="252"/>
      <c r="T33" s="252"/>
      <c r="U33" s="252"/>
    </row>
    <row r="34" spans="1:21" s="108" customFormat="1" ht="16.2">
      <c r="A34" s="254"/>
      <c r="B34" s="255"/>
      <c r="C34" s="255"/>
      <c r="D34" s="255"/>
      <c r="E34" s="255"/>
      <c r="F34" s="255"/>
      <c r="G34" s="255"/>
      <c r="H34" s="255"/>
      <c r="I34" s="255"/>
      <c r="J34" s="255"/>
      <c r="K34" s="255"/>
      <c r="L34" s="255"/>
      <c r="M34" s="255"/>
      <c r="N34" s="255"/>
      <c r="O34" s="255"/>
      <c r="P34" s="255"/>
      <c r="Q34" s="255"/>
      <c r="R34" s="255"/>
      <c r="S34" s="255"/>
      <c r="T34" s="255"/>
      <c r="U34" s="255"/>
    </row>
    <row r="35" spans="1:21" s="106" customFormat="1" ht="16.2">
      <c r="A35" s="254"/>
      <c r="B35" s="104"/>
      <c r="C35" s="104"/>
      <c r="D35" s="104"/>
      <c r="E35" s="104"/>
      <c r="F35" s="256"/>
      <c r="G35" s="256"/>
      <c r="H35" s="256"/>
      <c r="I35" s="256"/>
      <c r="J35" s="256"/>
      <c r="K35" s="256"/>
      <c r="L35" s="256"/>
      <c r="M35" s="256"/>
      <c r="N35" s="256"/>
      <c r="O35" s="256"/>
    </row>
    <row r="36" spans="1:21" ht="15" customHeight="1">
      <c r="A36" s="254"/>
      <c r="B36" s="109"/>
      <c r="C36" s="109"/>
      <c r="D36" s="109"/>
      <c r="E36" s="109"/>
      <c r="F36" s="104"/>
      <c r="G36" s="104"/>
      <c r="H36" s="104"/>
      <c r="I36" s="104"/>
      <c r="J36" s="104"/>
      <c r="K36" s="104"/>
      <c r="L36" s="104"/>
      <c r="M36" s="104"/>
      <c r="N36" s="104"/>
      <c r="O36" s="104"/>
    </row>
    <row r="37" spans="1:21" ht="15" customHeight="1">
      <c r="A37" s="254"/>
      <c r="B37" s="257"/>
      <c r="C37" s="258"/>
      <c r="D37" s="258"/>
      <c r="E37" s="258"/>
      <c r="F37" s="257"/>
      <c r="G37" s="257"/>
      <c r="H37" s="257"/>
      <c r="I37" s="257"/>
      <c r="J37" s="257"/>
      <c r="K37" s="257"/>
      <c r="L37" s="257"/>
      <c r="M37" s="257"/>
      <c r="N37" s="257"/>
      <c r="O37" s="257"/>
    </row>
    <row r="38" spans="1:21" ht="15" customHeight="1">
      <c r="A38" s="254"/>
      <c r="B38" s="109"/>
      <c r="C38" s="109"/>
      <c r="D38" s="109"/>
      <c r="E38" s="109"/>
      <c r="F38" s="259"/>
      <c r="G38" s="259"/>
      <c r="H38" s="259"/>
      <c r="I38" s="259"/>
      <c r="J38" s="259"/>
      <c r="K38" s="259"/>
      <c r="L38" s="259"/>
      <c r="M38" s="259"/>
      <c r="N38" s="259"/>
      <c r="O38" s="259"/>
    </row>
    <row r="39" spans="1:21" ht="12.75" customHeight="1">
      <c r="A39" s="254"/>
      <c r="B39" s="260"/>
      <c r="C39" s="260"/>
      <c r="D39" s="260"/>
    </row>
    <row r="40" spans="1:21" ht="12.75" customHeight="1">
      <c r="A40" s="254"/>
      <c r="B40" s="260"/>
      <c r="C40" s="260"/>
      <c r="D40" s="260"/>
    </row>
    <row r="41" spans="1:21" ht="12.75" customHeight="1">
      <c r="A41" s="261"/>
      <c r="B41" s="260"/>
      <c r="C41" s="260"/>
      <c r="D41" s="260"/>
      <c r="F41" s="104"/>
      <c r="G41" s="104"/>
      <c r="H41" s="104"/>
      <c r="I41" s="104"/>
      <c r="J41" s="104"/>
      <c r="K41" s="104"/>
      <c r="L41" s="104"/>
      <c r="M41" s="104"/>
      <c r="N41" s="104"/>
      <c r="O41" s="104"/>
    </row>
    <row r="42" spans="1:21" ht="12.75" customHeight="1">
      <c r="A42" s="254"/>
      <c r="B42" s="260"/>
      <c r="C42" s="260"/>
      <c r="D42" s="260"/>
      <c r="F42" s="104"/>
      <c r="G42" s="104"/>
      <c r="H42" s="104"/>
      <c r="I42" s="104"/>
      <c r="J42" s="104"/>
      <c r="K42" s="104"/>
      <c r="L42" s="104"/>
      <c r="M42" s="104"/>
      <c r="N42" s="104"/>
      <c r="O42" s="104"/>
    </row>
    <row r="43" spans="1:21" ht="12.75" customHeight="1">
      <c r="A43" s="254"/>
      <c r="B43" s="260"/>
      <c r="C43" s="260"/>
      <c r="D43" s="260"/>
    </row>
    <row r="44" spans="1:21" ht="12.75" customHeight="1">
      <c r="A44" s="254"/>
      <c r="B44" s="260"/>
      <c r="C44" s="260"/>
      <c r="D44" s="260"/>
    </row>
    <row r="45" spans="1:21" ht="20.100000000000001" customHeight="1">
      <c r="B45" s="262"/>
      <c r="C45" s="262"/>
      <c r="D45" s="262"/>
      <c r="E45" s="263"/>
      <c r="F45" s="264"/>
      <c r="G45" s="264"/>
      <c r="H45" s="264"/>
      <c r="I45" s="264"/>
      <c r="J45" s="264"/>
      <c r="K45" s="264"/>
      <c r="L45" s="264"/>
      <c r="M45" s="264"/>
      <c r="N45" s="264"/>
      <c r="O45" s="264"/>
    </row>
    <row r="46" spans="1:21">
      <c r="A46" s="263"/>
      <c r="B46" s="262"/>
      <c r="C46" s="262"/>
      <c r="D46" s="262"/>
      <c r="E46" s="265"/>
      <c r="F46" s="264"/>
      <c r="G46" s="264"/>
      <c r="H46" s="264"/>
      <c r="I46" s="264"/>
      <c r="J46" s="264"/>
      <c r="K46" s="264"/>
      <c r="L46" s="264"/>
      <c r="M46" s="264"/>
      <c r="N46" s="264"/>
      <c r="O46" s="264"/>
    </row>
    <row r="47" spans="1:21">
      <c r="A47" s="262"/>
      <c r="B47" s="266"/>
      <c r="C47" s="266"/>
      <c r="D47" s="266"/>
      <c r="E47" s="265"/>
      <c r="F47" s="264"/>
      <c r="G47" s="264"/>
      <c r="H47" s="264"/>
      <c r="I47" s="264"/>
      <c r="J47" s="264"/>
      <c r="K47" s="264"/>
      <c r="L47" s="264"/>
      <c r="M47" s="264"/>
      <c r="N47" s="264"/>
      <c r="O47" s="264"/>
    </row>
    <row r="48" spans="1:21">
      <c r="A48" s="262"/>
      <c r="B48" s="266"/>
      <c r="C48" s="266"/>
      <c r="D48" s="266"/>
      <c r="E48" s="265"/>
      <c r="F48" s="265"/>
      <c r="G48" s="267"/>
      <c r="H48" s="266"/>
      <c r="I48" s="266"/>
      <c r="J48" s="266"/>
      <c r="K48" s="266"/>
      <c r="L48" s="266"/>
      <c r="M48" s="266"/>
      <c r="N48" s="266"/>
      <c r="O48" s="266"/>
    </row>
    <row r="49" spans="1:15">
      <c r="A49" s="262"/>
      <c r="B49" s="266"/>
      <c r="C49" s="266"/>
      <c r="D49" s="266"/>
      <c r="E49" s="265"/>
      <c r="F49" s="265"/>
      <c r="G49" s="267"/>
      <c r="H49" s="266"/>
      <c r="I49" s="266"/>
      <c r="J49" s="266"/>
      <c r="K49" s="266"/>
      <c r="L49" s="266"/>
      <c r="M49" s="266"/>
      <c r="N49" s="266"/>
      <c r="O49" s="266"/>
    </row>
    <row r="50" spans="1:15" ht="21" customHeight="1">
      <c r="A50" s="262"/>
      <c r="B50" s="266"/>
      <c r="C50" s="266"/>
      <c r="D50" s="266"/>
      <c r="E50" s="265"/>
      <c r="F50" s="265"/>
      <c r="G50" s="267"/>
      <c r="H50" s="266"/>
      <c r="I50" s="266"/>
      <c r="J50" s="266"/>
      <c r="K50" s="266"/>
      <c r="L50" s="266"/>
      <c r="M50" s="266"/>
      <c r="N50" s="266"/>
      <c r="O50" s="266"/>
    </row>
    <row r="51" spans="1:15">
      <c r="A51" s="115"/>
      <c r="B51" s="268"/>
      <c r="C51" s="268"/>
      <c r="D51" s="268"/>
      <c r="E51" s="265"/>
      <c r="F51" s="265"/>
      <c r="G51" s="269"/>
      <c r="H51" s="268"/>
      <c r="I51" s="268"/>
      <c r="J51" s="268"/>
      <c r="K51" s="268"/>
      <c r="L51" s="268"/>
      <c r="M51" s="268"/>
      <c r="N51" s="268"/>
      <c r="O51" s="268"/>
    </row>
    <row r="52" spans="1:15">
      <c r="A52" s="115"/>
      <c r="B52" s="270"/>
      <c r="C52" s="270"/>
      <c r="D52" s="270"/>
      <c r="E52" s="265"/>
      <c r="F52" s="265"/>
      <c r="G52" s="269"/>
      <c r="H52" s="270"/>
      <c r="I52" s="270"/>
      <c r="J52" s="270"/>
      <c r="K52" s="270"/>
      <c r="L52" s="270"/>
      <c r="M52" s="270"/>
      <c r="N52" s="270"/>
      <c r="O52" s="270"/>
    </row>
    <row r="53" spans="1:15" ht="18.75" customHeight="1">
      <c r="A53" s="115"/>
      <c r="B53" s="271"/>
      <c r="C53" s="271"/>
      <c r="D53" s="271"/>
      <c r="E53" s="265"/>
      <c r="F53" s="265"/>
      <c r="G53" s="269"/>
      <c r="H53" s="271"/>
      <c r="I53" s="271"/>
      <c r="J53" s="271"/>
      <c r="K53" s="271"/>
      <c r="L53" s="271"/>
      <c r="M53" s="271"/>
      <c r="N53" s="271"/>
      <c r="O53" s="271"/>
    </row>
    <row r="54" spans="1:15">
      <c r="A54" s="115"/>
      <c r="B54" s="271"/>
      <c r="C54" s="271"/>
      <c r="D54" s="271"/>
      <c r="E54" s="265"/>
      <c r="F54" s="265"/>
      <c r="G54" s="269"/>
      <c r="L54" s="271"/>
      <c r="M54" s="271"/>
      <c r="N54" s="271"/>
      <c r="O54" s="271"/>
    </row>
    <row r="55" spans="1:15">
      <c r="A55" s="115"/>
      <c r="B55" s="271"/>
      <c r="C55" s="271"/>
      <c r="D55" s="271"/>
      <c r="E55" s="265"/>
      <c r="F55" s="265"/>
      <c r="G55" s="269"/>
      <c r="H55" s="271"/>
      <c r="I55" s="271"/>
      <c r="J55" s="271"/>
      <c r="K55" s="271"/>
      <c r="L55" s="271"/>
      <c r="M55" s="271"/>
      <c r="N55" s="271"/>
      <c r="O55" s="271"/>
    </row>
    <row r="56" spans="1:15">
      <c r="A56" s="115"/>
      <c r="B56" s="272"/>
      <c r="C56" s="272"/>
      <c r="D56" s="272"/>
      <c r="E56" s="265"/>
      <c r="F56" s="265"/>
      <c r="G56" s="269"/>
      <c r="H56" s="272"/>
      <c r="I56" s="272"/>
      <c r="J56" s="272"/>
      <c r="K56" s="272"/>
      <c r="L56" s="272"/>
      <c r="M56" s="272"/>
      <c r="N56" s="272"/>
      <c r="O56" s="272"/>
    </row>
    <row r="57" spans="1:15">
      <c r="A57" s="115"/>
      <c r="B57" s="271"/>
      <c r="C57" s="271"/>
      <c r="D57" s="271"/>
      <c r="E57" s="265"/>
      <c r="F57" s="265"/>
      <c r="G57" s="269"/>
      <c r="H57" s="271"/>
      <c r="I57" s="271"/>
      <c r="J57" s="271"/>
      <c r="K57" s="271"/>
      <c r="L57" s="271"/>
      <c r="M57" s="271"/>
      <c r="N57" s="271"/>
      <c r="O57" s="271"/>
    </row>
    <row r="58" spans="1:15">
      <c r="A58" s="115"/>
      <c r="B58" s="272"/>
      <c r="C58" s="272"/>
      <c r="D58" s="272"/>
      <c r="E58" s="265"/>
      <c r="F58" s="265"/>
      <c r="G58" s="269"/>
      <c r="H58" s="272"/>
      <c r="I58" s="272"/>
      <c r="J58" s="272"/>
      <c r="K58" s="272"/>
      <c r="L58" s="272"/>
      <c r="M58" s="272"/>
      <c r="N58" s="272"/>
      <c r="O58" s="272"/>
    </row>
    <row r="59" spans="1:15">
      <c r="A59" s="273"/>
      <c r="B59" s="265"/>
      <c r="C59" s="265"/>
      <c r="D59" s="265"/>
      <c r="E59" s="265"/>
      <c r="F59" s="265"/>
      <c r="G59" s="269"/>
      <c r="H59" s="265"/>
      <c r="I59" s="265"/>
      <c r="J59" s="265"/>
      <c r="K59" s="265"/>
      <c r="L59" s="265"/>
      <c r="M59" s="265"/>
      <c r="N59" s="265"/>
      <c r="O59" s="265"/>
    </row>
    <row r="60" spans="1:15">
      <c r="A60" s="115"/>
      <c r="E60" s="265"/>
      <c r="F60" s="265"/>
      <c r="G60" s="269"/>
    </row>
    <row r="61" spans="1:15">
      <c r="A61" s="115"/>
    </row>
    <row r="62" spans="1:15">
      <c r="A62" s="115"/>
      <c r="B62" s="274"/>
      <c r="C62" s="274"/>
      <c r="D62" s="274"/>
      <c r="E62" s="274"/>
      <c r="F62" s="274"/>
      <c r="G62" s="274"/>
      <c r="H62" s="274"/>
      <c r="I62" s="274"/>
      <c r="J62" s="274"/>
      <c r="K62" s="274"/>
      <c r="L62" s="274"/>
      <c r="M62" s="274"/>
      <c r="N62" s="274"/>
      <c r="O62" s="274"/>
    </row>
    <row r="63" spans="1:15">
      <c r="A63" s="115"/>
      <c r="B63" s="274"/>
      <c r="C63" s="274"/>
      <c r="D63" s="274"/>
      <c r="E63" s="274"/>
      <c r="F63" s="274"/>
      <c r="G63" s="274"/>
      <c r="H63" s="274"/>
      <c r="I63" s="274"/>
      <c r="J63" s="274"/>
      <c r="K63" s="274"/>
      <c r="L63" s="274"/>
      <c r="M63" s="274"/>
      <c r="N63" s="274"/>
      <c r="O63" s="274"/>
    </row>
    <row r="64" spans="1:15" ht="42" customHeight="1">
      <c r="A64" s="273"/>
      <c r="B64" s="275"/>
      <c r="C64" s="275"/>
      <c r="D64" s="275"/>
      <c r="E64" s="275"/>
      <c r="F64" s="275"/>
      <c r="G64" s="275"/>
      <c r="H64" s="275"/>
      <c r="I64" s="275"/>
      <c r="J64" s="275"/>
      <c r="K64" s="275"/>
      <c r="L64" s="275"/>
      <c r="M64" s="275"/>
      <c r="N64" s="275"/>
      <c r="O64" s="275"/>
    </row>
    <row r="65" spans="1:15">
      <c r="A65" s="115"/>
      <c r="B65" s="275"/>
      <c r="C65" s="275"/>
      <c r="D65" s="275"/>
      <c r="E65" s="275"/>
      <c r="F65" s="275"/>
      <c r="G65" s="275"/>
      <c r="H65" s="275"/>
      <c r="I65" s="275"/>
      <c r="J65" s="275"/>
      <c r="K65" s="275"/>
      <c r="L65" s="275"/>
      <c r="M65" s="275"/>
      <c r="N65" s="275"/>
      <c r="O65" s="275"/>
    </row>
    <row r="66" spans="1:15">
      <c r="A66" s="115"/>
      <c r="B66" s="275"/>
      <c r="C66" s="275"/>
      <c r="D66" s="275"/>
      <c r="E66" s="275"/>
      <c r="F66" s="275"/>
      <c r="G66" s="275"/>
      <c r="H66" s="275"/>
      <c r="I66" s="275"/>
      <c r="J66" s="275"/>
      <c r="K66" s="275"/>
      <c r="L66" s="275"/>
      <c r="M66" s="275"/>
      <c r="N66" s="275"/>
      <c r="O66" s="275"/>
    </row>
    <row r="67" spans="1:15">
      <c r="A67" s="273"/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4"/>
      <c r="M67" s="274"/>
      <c r="N67" s="274"/>
      <c r="O67" s="274"/>
    </row>
    <row r="68" spans="1:15">
      <c r="A68" s="273"/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4"/>
      <c r="M68" s="274"/>
      <c r="N68" s="274"/>
      <c r="O68" s="274"/>
    </row>
    <row r="69" spans="1:15">
      <c r="A69" s="273"/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4"/>
      <c r="M69" s="274"/>
      <c r="N69" s="274"/>
      <c r="O69" s="274"/>
    </row>
    <row r="70" spans="1:15">
      <c r="A70" s="273"/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4"/>
      <c r="M70" s="274"/>
      <c r="N70" s="274"/>
      <c r="O70" s="274"/>
    </row>
    <row r="71" spans="1:15">
      <c r="A71" s="115"/>
    </row>
    <row r="72" spans="1:15">
      <c r="A72" s="115"/>
    </row>
    <row r="73" spans="1:15">
      <c r="A73" s="115"/>
      <c r="B73" s="265"/>
      <c r="C73" s="276"/>
      <c r="D73" s="276"/>
      <c r="E73" s="276"/>
      <c r="F73" s="276"/>
      <c r="G73" s="276"/>
      <c r="H73" s="276"/>
      <c r="I73" s="276"/>
      <c r="J73" s="276"/>
      <c r="K73" s="276"/>
      <c r="L73" s="276"/>
      <c r="M73" s="276"/>
      <c r="N73" s="276"/>
      <c r="O73" s="276"/>
    </row>
    <row r="74" spans="1:15">
      <c r="A74" s="277"/>
      <c r="B74" s="265"/>
      <c r="C74" s="265"/>
      <c r="D74" s="265"/>
      <c r="E74" s="265"/>
      <c r="F74" s="265"/>
      <c r="G74" s="265"/>
      <c r="H74" s="265"/>
      <c r="I74" s="265"/>
      <c r="J74" s="265"/>
      <c r="K74" s="265"/>
      <c r="L74" s="265"/>
      <c r="M74" s="265"/>
      <c r="N74" s="265"/>
      <c r="O74" s="265"/>
    </row>
    <row r="75" spans="1:15">
      <c r="A75" s="277"/>
      <c r="B75" s="265"/>
      <c r="C75" s="265"/>
      <c r="D75" s="265"/>
      <c r="E75" s="265"/>
      <c r="F75" s="265"/>
      <c r="G75" s="265"/>
      <c r="H75" s="265"/>
      <c r="I75" s="265"/>
      <c r="J75" s="265"/>
      <c r="K75" s="265"/>
      <c r="L75" s="265"/>
      <c r="M75" s="265"/>
      <c r="N75" s="265"/>
      <c r="O75" s="265"/>
    </row>
    <row r="77" spans="1:15">
      <c r="A77" s="273"/>
    </row>
    <row r="78" spans="1:15">
      <c r="A78" s="278"/>
    </row>
    <row r="80" spans="1:15">
      <c r="A80" s="115"/>
    </row>
    <row r="81" spans="1:1">
      <c r="A81" s="115"/>
    </row>
    <row r="82" spans="1:1">
      <c r="A82" s="115"/>
    </row>
    <row r="83" spans="1:1">
      <c r="A83" s="115"/>
    </row>
    <row r="84" spans="1:1">
      <c r="A84" s="115"/>
    </row>
    <row r="85" spans="1:1">
      <c r="A85" s="115"/>
    </row>
    <row r="86" spans="1:1">
      <c r="A86" s="115"/>
    </row>
    <row r="87" spans="1:1">
      <c r="A87" s="115"/>
    </row>
    <row r="88" spans="1:1">
      <c r="A88" s="115"/>
    </row>
    <row r="89" spans="1:1">
      <c r="A89" s="115"/>
    </row>
    <row r="90" spans="1:1">
      <c r="A90" s="115"/>
    </row>
    <row r="91" spans="1:1">
      <c r="A91" s="115"/>
    </row>
    <row r="92" spans="1:1">
      <c r="A92" s="115"/>
    </row>
    <row r="93" spans="1:1">
      <c r="A93" s="115"/>
    </row>
    <row r="94" spans="1:1">
      <c r="A94" s="115"/>
    </row>
    <row r="95" spans="1:1">
      <c r="A95" s="115"/>
    </row>
  </sheetData>
  <sheetProtection algorithmName="SHA-512" hashValue="ZqP4GO39QVAm68oO44AcKWvQi3BPXF6hAm931BgRLDWrzdDboA3r5AZX6vezJwz2venX12k6s/pxeaGRlOLXlA==" saltValue="j0+g+pb4wUalQG5QD0unMA==" spinCount="100000" sheet="1" objects="1" scenarios="1"/>
  <mergeCells count="1">
    <mergeCell ref="A2:T2"/>
  </mergeCells>
  <printOptions horizontalCentered="1" gridLines="1"/>
  <pageMargins left="0" right="0" top="0.39370078740157483" bottom="0.39370078740157483" header="0" footer="0"/>
  <pageSetup paperSize="9" scale="62" orientation="landscape" r:id="rId1"/>
  <headerFooter alignWithMargins="0"/>
  <rowBreaks count="1" manualBreakCount="1">
    <brk id="20" max="2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Лист17">
    <tabColor rgb="FFFF0000"/>
  </sheetPr>
  <dimension ref="A1:N98"/>
  <sheetViews>
    <sheetView showGridLines="0" zoomScale="65" zoomScaleNormal="65" workbookViewId="0">
      <pane ySplit="9" topLeftCell="A10" activePane="bottomLeft" state="frozen"/>
      <selection pane="bottomLeft" activeCell="E15" sqref="E15"/>
    </sheetView>
  </sheetViews>
  <sheetFormatPr defaultColWidth="11.77734375" defaultRowHeight="14.4"/>
  <cols>
    <col min="1" max="1" width="45.77734375" style="5" customWidth="1"/>
    <col min="2" max="16384" width="11.77734375" style="6"/>
  </cols>
  <sheetData>
    <row r="1" spans="1:14">
      <c r="A1" s="89" t="s">
        <v>14</v>
      </c>
    </row>
    <row r="2" spans="1:14">
      <c r="A2" s="433" t="s">
        <v>103</v>
      </c>
      <c r="B2" s="433"/>
      <c r="C2" s="433"/>
    </row>
    <row r="3" spans="1:14">
      <c r="B3" s="11" t="s">
        <v>105</v>
      </c>
      <c r="C3" s="11" t="s">
        <v>106</v>
      </c>
    </row>
    <row r="4" spans="1:14">
      <c r="A4" s="5" t="s">
        <v>17</v>
      </c>
      <c r="B4" s="8">
        <v>0</v>
      </c>
      <c r="C4" s="8">
        <v>0.02</v>
      </c>
    </row>
    <row r="5" spans="1:14">
      <c r="A5" s="5" t="s">
        <v>228</v>
      </c>
      <c r="B5" s="8">
        <v>0</v>
      </c>
      <c r="C5" s="8">
        <v>0.02</v>
      </c>
    </row>
    <row r="6" spans="1:14">
      <c r="A6" s="5" t="s">
        <v>186</v>
      </c>
      <c r="B6" s="8">
        <v>0</v>
      </c>
      <c r="C6" s="8">
        <v>5.0000000000000001E-3</v>
      </c>
    </row>
    <row r="7" spans="1:14">
      <c r="A7" s="5" t="s">
        <v>185</v>
      </c>
      <c r="B7" s="8">
        <v>0</v>
      </c>
      <c r="C7" s="8">
        <v>5.0000000000000001E-3</v>
      </c>
    </row>
    <row r="8" spans="1:14">
      <c r="A8" s="5" t="s">
        <v>23</v>
      </c>
      <c r="B8" s="8">
        <v>0</v>
      </c>
      <c r="C8" s="8">
        <v>0.02</v>
      </c>
    </row>
    <row r="9" spans="1:14">
      <c r="A9" s="5" t="s">
        <v>1</v>
      </c>
      <c r="B9" s="8">
        <v>0</v>
      </c>
      <c r="C9" s="8">
        <v>5.0000000000000001E-3</v>
      </c>
    </row>
    <row r="10" spans="1:14">
      <c r="A10" s="83" t="s">
        <v>121</v>
      </c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84"/>
      <c r="M10" s="85"/>
      <c r="N10" s="7"/>
    </row>
    <row r="11" spans="1:14">
      <c r="A11" s="86" t="s">
        <v>120</v>
      </c>
      <c r="B11" s="87"/>
      <c r="C11" s="88">
        <f>D11-$C$4</f>
        <v>-0.1</v>
      </c>
      <c r="D11" s="88">
        <f>E11-$C$4</f>
        <v>-0.08</v>
      </c>
      <c r="E11" s="88">
        <f>F11-$C$4</f>
        <v>-0.06</v>
      </c>
      <c r="F11" s="88">
        <f>G11-$C$4</f>
        <v>-0.04</v>
      </c>
      <c r="G11" s="88">
        <f>H11-$C$4</f>
        <v>-0.02</v>
      </c>
      <c r="H11" s="88">
        <v>0</v>
      </c>
      <c r="I11" s="88">
        <f>H11+$C$4</f>
        <v>0.02</v>
      </c>
      <c r="J11" s="88">
        <f>I11+$C$4</f>
        <v>0.04</v>
      </c>
      <c r="K11" s="88">
        <f>J11+$C$4</f>
        <v>0.06</v>
      </c>
      <c r="L11" s="88">
        <f>K11+$C$4</f>
        <v>0.08</v>
      </c>
      <c r="M11" s="88">
        <f>L11+$C$4</f>
        <v>0.1</v>
      </c>
    </row>
    <row r="12" spans="1:14">
      <c r="A12" s="55"/>
      <c r="B12" s="48"/>
      <c r="C12" s="56"/>
      <c r="D12" s="56"/>
      <c r="E12" s="56"/>
      <c r="F12" s="56"/>
      <c r="G12" s="56"/>
      <c r="H12" s="56"/>
      <c r="I12" s="56"/>
      <c r="J12" s="56"/>
      <c r="K12" s="56"/>
      <c r="L12" s="56"/>
      <c r="M12" s="56"/>
    </row>
    <row r="13" spans="1:14">
      <c r="A13" s="47"/>
      <c r="B13" s="57"/>
      <c r="C13" s="48"/>
      <c r="D13" s="48"/>
      <c r="E13" s="48"/>
      <c r="F13" s="48"/>
      <c r="G13" s="48"/>
      <c r="H13" s="48"/>
      <c r="I13" s="48"/>
      <c r="J13" s="48"/>
      <c r="K13" s="48"/>
      <c r="L13" s="48"/>
      <c r="M13" s="48"/>
    </row>
    <row r="14" spans="1:14">
      <c r="A14" s="47"/>
      <c r="B14" s="97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</row>
    <row r="15" spans="1:14">
      <c r="A15" s="47"/>
      <c r="B15" s="58"/>
      <c r="C15" s="59"/>
      <c r="D15" s="59"/>
      <c r="E15" s="59"/>
      <c r="F15" s="59"/>
      <c r="G15" s="59"/>
      <c r="H15" s="59"/>
      <c r="I15" s="59"/>
      <c r="J15" s="59"/>
      <c r="K15" s="59"/>
      <c r="L15" s="59"/>
      <c r="M15" s="59"/>
    </row>
    <row r="16" spans="1:14">
      <c r="A16" s="47"/>
      <c r="B16" s="58"/>
      <c r="C16" s="59"/>
      <c r="D16" s="59"/>
      <c r="E16" s="59"/>
      <c r="F16" s="59"/>
      <c r="G16" s="59"/>
      <c r="H16" s="59"/>
      <c r="I16" s="59"/>
      <c r="J16" s="59"/>
      <c r="K16" s="59"/>
      <c r="L16" s="59"/>
      <c r="M16" s="59"/>
    </row>
    <row r="17" spans="1:13">
      <c r="A17" s="55"/>
      <c r="B17" s="48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</row>
    <row r="18" spans="1:13">
      <c r="A18" s="47"/>
      <c r="B18" s="57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</row>
    <row r="19" spans="1:13">
      <c r="A19" s="47"/>
      <c r="B19" s="97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</row>
    <row r="20" spans="1:13">
      <c r="A20" s="47"/>
      <c r="B20" s="58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</row>
    <row r="21" spans="1:13">
      <c r="A21" s="47"/>
      <c r="B21" s="58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</row>
    <row r="22" spans="1:13">
      <c r="A22" s="55"/>
      <c r="B22" s="48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</row>
    <row r="23" spans="1:13">
      <c r="A23" s="47"/>
      <c r="B23" s="58"/>
      <c r="C23" s="59"/>
      <c r="D23" s="59"/>
      <c r="E23" s="59"/>
      <c r="F23" s="59"/>
      <c r="G23" s="59"/>
      <c r="H23" s="59"/>
      <c r="I23" s="59"/>
      <c r="J23" s="59"/>
      <c r="K23" s="59"/>
      <c r="L23" s="59"/>
      <c r="M23" s="59"/>
    </row>
    <row r="25" spans="1:13">
      <c r="A25" s="83" t="s">
        <v>330</v>
      </c>
      <c r="B25" s="84"/>
      <c r="C25" s="84"/>
      <c r="D25" s="84"/>
      <c r="E25" s="84"/>
      <c r="F25" s="84"/>
      <c r="G25" s="84"/>
      <c r="H25" s="84"/>
      <c r="I25" s="84"/>
      <c r="J25" s="84"/>
      <c r="K25" s="84"/>
      <c r="L25" s="84"/>
      <c r="M25" s="85"/>
    </row>
    <row r="26" spans="1:13">
      <c r="A26" s="86" t="s">
        <v>120</v>
      </c>
      <c r="B26" s="87"/>
      <c r="C26" s="88">
        <f>D26-$C$5</f>
        <v>-0.1</v>
      </c>
      <c r="D26" s="88">
        <f>E26-$C$5</f>
        <v>-0.08</v>
      </c>
      <c r="E26" s="88">
        <f>F26-$C$5</f>
        <v>-0.06</v>
      </c>
      <c r="F26" s="88">
        <f>G26-$C$5</f>
        <v>-0.04</v>
      </c>
      <c r="G26" s="88">
        <f>H26-$C$5</f>
        <v>-0.02</v>
      </c>
      <c r="H26" s="88">
        <v>0</v>
      </c>
      <c r="I26" s="88">
        <f>H26+$C$5</f>
        <v>0.02</v>
      </c>
      <c r="J26" s="88">
        <f>I26+$C$5</f>
        <v>0.04</v>
      </c>
      <c r="K26" s="88">
        <f>J26+$C$5</f>
        <v>0.06</v>
      </c>
      <c r="L26" s="88">
        <f>K26+$C$5</f>
        <v>0.08</v>
      </c>
      <c r="M26" s="88">
        <f>L26+$C$5</f>
        <v>0.1</v>
      </c>
    </row>
    <row r="27" spans="1:13">
      <c r="A27" s="55"/>
      <c r="B27" s="48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</row>
    <row r="28" spans="1:13">
      <c r="A28" s="47"/>
      <c r="B28" s="57"/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</row>
    <row r="29" spans="1:13">
      <c r="A29" s="47"/>
      <c r="B29" s="97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</row>
    <row r="30" spans="1:13">
      <c r="A30" s="47"/>
      <c r="B30" s="58"/>
      <c r="C30" s="59"/>
      <c r="D30" s="59"/>
      <c r="E30" s="59"/>
      <c r="F30" s="59"/>
      <c r="G30" s="59"/>
      <c r="H30" s="59"/>
      <c r="I30" s="59"/>
      <c r="J30" s="59"/>
      <c r="K30" s="59"/>
      <c r="L30" s="59"/>
      <c r="M30" s="59"/>
    </row>
    <row r="31" spans="1:13">
      <c r="A31" s="47"/>
      <c r="B31" s="58"/>
      <c r="C31" s="59"/>
      <c r="D31" s="59"/>
      <c r="E31" s="59"/>
      <c r="F31" s="59"/>
      <c r="G31" s="59"/>
      <c r="H31" s="59"/>
      <c r="I31" s="59"/>
      <c r="J31" s="59"/>
      <c r="K31" s="59"/>
      <c r="L31" s="59"/>
      <c r="M31" s="59"/>
    </row>
    <row r="32" spans="1:13">
      <c r="A32" s="55"/>
      <c r="B32" s="48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</row>
    <row r="33" spans="1:13">
      <c r="A33" s="47"/>
      <c r="B33" s="57"/>
      <c r="C33" s="48"/>
      <c r="D33" s="48"/>
      <c r="E33" s="48"/>
      <c r="F33" s="48"/>
      <c r="G33" s="48"/>
      <c r="H33" s="48"/>
      <c r="I33" s="48"/>
      <c r="J33" s="48"/>
      <c r="K33" s="48"/>
      <c r="L33" s="48"/>
      <c r="M33" s="48"/>
    </row>
    <row r="34" spans="1:13">
      <c r="A34" s="47"/>
      <c r="B34" s="97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</row>
    <row r="35" spans="1:13">
      <c r="A35" s="47"/>
      <c r="B35" s="58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</row>
    <row r="36" spans="1:13">
      <c r="A36" s="47"/>
      <c r="B36" s="58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</row>
    <row r="37" spans="1:13">
      <c r="A37" s="55"/>
      <c r="B37" s="48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</row>
    <row r="38" spans="1:13">
      <c r="A38" s="47"/>
      <c r="B38" s="58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</row>
    <row r="40" spans="1:13">
      <c r="A40" s="83" t="s">
        <v>187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5"/>
    </row>
    <row r="41" spans="1:13">
      <c r="A41" s="86" t="s">
        <v>120</v>
      </c>
      <c r="B41" s="87"/>
      <c r="C41" s="88">
        <f>D41-$C$6</f>
        <v>-2.5000000000000001E-2</v>
      </c>
      <c r="D41" s="88">
        <f>E41-$C$6</f>
        <v>-0.02</v>
      </c>
      <c r="E41" s="88">
        <f>F41-$C$6</f>
        <v>-1.4999999999999999E-2</v>
      </c>
      <c r="F41" s="88">
        <f>G41-$C$6</f>
        <v>-0.01</v>
      </c>
      <c r="G41" s="88">
        <f>H41-$C$6</f>
        <v>-5.0000000000000001E-3</v>
      </c>
      <c r="H41" s="88">
        <v>0</v>
      </c>
      <c r="I41" s="88">
        <f>H41+$C$6</f>
        <v>5.0000000000000001E-3</v>
      </c>
      <c r="J41" s="88">
        <f>I41+$C$6</f>
        <v>0.01</v>
      </c>
      <c r="K41" s="88">
        <f>J41+$C$6</f>
        <v>1.4999999999999999E-2</v>
      </c>
      <c r="L41" s="88">
        <f>K41+$C$6</f>
        <v>0.02</v>
      </c>
      <c r="M41" s="88">
        <f>L41+$C$6</f>
        <v>2.5000000000000001E-2</v>
      </c>
    </row>
    <row r="42" spans="1:13">
      <c r="A42" s="55"/>
      <c r="B42" s="48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</row>
    <row r="43" spans="1:13">
      <c r="A43" s="47"/>
      <c r="B43" s="57"/>
      <c r="C43" s="48"/>
      <c r="D43" s="48"/>
      <c r="E43" s="48"/>
      <c r="F43" s="48"/>
      <c r="G43" s="48"/>
      <c r="H43" s="48"/>
      <c r="I43" s="48"/>
      <c r="J43" s="48"/>
      <c r="K43" s="48"/>
      <c r="L43" s="48"/>
      <c r="M43" s="48"/>
    </row>
    <row r="44" spans="1:13">
      <c r="A44" s="47"/>
      <c r="B44" s="97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</row>
    <row r="45" spans="1:13">
      <c r="A45" s="47"/>
      <c r="B45" s="58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</row>
    <row r="46" spans="1:13">
      <c r="A46" s="47"/>
      <c r="B46" s="58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</row>
    <row r="47" spans="1:13">
      <c r="A47" s="55"/>
      <c r="B47" s="48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</row>
    <row r="48" spans="1:13">
      <c r="A48" s="47"/>
      <c r="B48" s="57"/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</row>
    <row r="49" spans="1:13">
      <c r="A49" s="47"/>
      <c r="B49" s="97"/>
      <c r="C49" s="49"/>
      <c r="D49" s="49"/>
      <c r="E49" s="49"/>
      <c r="F49" s="49"/>
      <c r="G49" s="49"/>
      <c r="H49" s="49"/>
      <c r="I49" s="49"/>
      <c r="J49" s="49"/>
      <c r="K49" s="49"/>
      <c r="L49" s="49"/>
      <c r="M49" s="49"/>
    </row>
    <row r="50" spans="1:13">
      <c r="A50" s="47"/>
      <c r="B50" s="58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</row>
    <row r="51" spans="1:13">
      <c r="A51" s="47"/>
      <c r="B51" s="58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</row>
    <row r="52" spans="1:13">
      <c r="A52" s="55"/>
      <c r="B52" s="48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</row>
    <row r="53" spans="1:13">
      <c r="A53" s="47"/>
      <c r="B53" s="58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</row>
    <row r="55" spans="1:13">
      <c r="A55" s="83" t="s">
        <v>188</v>
      </c>
      <c r="B55" s="84"/>
      <c r="C55" s="84"/>
      <c r="D55" s="84"/>
      <c r="E55" s="84"/>
      <c r="F55" s="84"/>
      <c r="G55" s="84"/>
      <c r="H55" s="84"/>
      <c r="I55" s="84"/>
      <c r="J55" s="84"/>
      <c r="K55" s="84"/>
      <c r="L55" s="84"/>
      <c r="M55" s="85"/>
    </row>
    <row r="56" spans="1:13">
      <c r="A56" s="86" t="s">
        <v>120</v>
      </c>
      <c r="B56" s="87"/>
      <c r="C56" s="88">
        <f>D56-$C$6</f>
        <v>-2.5000000000000001E-2</v>
      </c>
      <c r="D56" s="88">
        <f>E56-$C$6</f>
        <v>-0.02</v>
      </c>
      <c r="E56" s="88">
        <f>F56-$C$6</f>
        <v>-1.4999999999999999E-2</v>
      </c>
      <c r="F56" s="88">
        <f>G56-$C$6</f>
        <v>-0.01</v>
      </c>
      <c r="G56" s="88">
        <f>H56-$C$6</f>
        <v>-5.0000000000000001E-3</v>
      </c>
      <c r="H56" s="88">
        <v>0</v>
      </c>
      <c r="I56" s="88">
        <f>H56+$C$6</f>
        <v>5.0000000000000001E-3</v>
      </c>
      <c r="J56" s="88">
        <f>I56+$C$6</f>
        <v>0.01</v>
      </c>
      <c r="K56" s="88">
        <f>J56+$C$6</f>
        <v>1.4999999999999999E-2</v>
      </c>
      <c r="L56" s="88">
        <f>K56+$C$6</f>
        <v>0.02</v>
      </c>
      <c r="M56" s="88">
        <f>L56+$C$6</f>
        <v>2.5000000000000001E-2</v>
      </c>
    </row>
    <row r="57" spans="1:13">
      <c r="A57" s="55"/>
      <c r="B57" s="48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</row>
    <row r="58" spans="1:13">
      <c r="A58" s="47"/>
      <c r="B58" s="57"/>
      <c r="C58" s="48"/>
      <c r="D58" s="48"/>
      <c r="E58" s="48"/>
      <c r="F58" s="48"/>
      <c r="G58" s="48"/>
      <c r="H58" s="48"/>
      <c r="I58" s="48"/>
      <c r="J58" s="48"/>
      <c r="K58" s="48"/>
      <c r="L58" s="48"/>
      <c r="M58" s="48"/>
    </row>
    <row r="59" spans="1:13">
      <c r="A59" s="47"/>
      <c r="B59" s="97"/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</row>
    <row r="60" spans="1:13">
      <c r="A60" s="47"/>
      <c r="B60" s="58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</row>
    <row r="61" spans="1:13">
      <c r="A61" s="47"/>
      <c r="B61" s="58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</row>
    <row r="62" spans="1:13">
      <c r="A62" s="55"/>
      <c r="B62" s="48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</row>
    <row r="63" spans="1:13">
      <c r="A63" s="47"/>
      <c r="B63" s="57"/>
      <c r="C63" s="48"/>
      <c r="D63" s="48"/>
      <c r="E63" s="48"/>
      <c r="F63" s="48"/>
      <c r="G63" s="48"/>
      <c r="H63" s="48"/>
      <c r="I63" s="48"/>
      <c r="J63" s="48"/>
      <c r="K63" s="48"/>
      <c r="L63" s="48"/>
      <c r="M63" s="48"/>
    </row>
    <row r="64" spans="1:13">
      <c r="A64" s="47"/>
      <c r="B64" s="97"/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</row>
    <row r="65" spans="1:13">
      <c r="A65" s="47"/>
      <c r="B65" s="58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</row>
    <row r="66" spans="1:13">
      <c r="A66" s="47"/>
      <c r="B66" s="58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</row>
    <row r="67" spans="1:13">
      <c r="A67" s="55"/>
      <c r="B67" s="48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</row>
    <row r="68" spans="1:13">
      <c r="A68" s="47"/>
      <c r="B68" s="58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</row>
    <row r="70" spans="1:13">
      <c r="A70" s="83" t="s">
        <v>148</v>
      </c>
      <c r="B70" s="84"/>
      <c r="C70" s="84"/>
      <c r="D70" s="84"/>
      <c r="E70" s="84"/>
      <c r="F70" s="84"/>
      <c r="G70" s="84"/>
      <c r="H70" s="84"/>
      <c r="I70" s="84"/>
      <c r="J70" s="84"/>
      <c r="K70" s="84"/>
      <c r="L70" s="84"/>
      <c r="M70" s="85"/>
    </row>
    <row r="71" spans="1:13">
      <c r="A71" s="86" t="s">
        <v>120</v>
      </c>
      <c r="B71" s="87"/>
      <c r="C71" s="88">
        <f>D71-$C$8</f>
        <v>-0.1</v>
      </c>
      <c r="D71" s="88">
        <f>E71-$C$8</f>
        <v>-0.08</v>
      </c>
      <c r="E71" s="88">
        <f>F71-$C$8</f>
        <v>-0.06</v>
      </c>
      <c r="F71" s="88">
        <f>G71-$C$8</f>
        <v>-0.04</v>
      </c>
      <c r="G71" s="88">
        <f>H71-$C$8</f>
        <v>-0.02</v>
      </c>
      <c r="H71" s="88">
        <v>0</v>
      </c>
      <c r="I71" s="88">
        <f>H71+$C$8</f>
        <v>0.02</v>
      </c>
      <c r="J71" s="88">
        <f>I71+$C$8</f>
        <v>0.04</v>
      </c>
      <c r="K71" s="88">
        <f>J71+$C$8</f>
        <v>0.06</v>
      </c>
      <c r="L71" s="88">
        <f>K71+$C$8</f>
        <v>0.08</v>
      </c>
      <c r="M71" s="88">
        <f>L71+$C$8</f>
        <v>0.1</v>
      </c>
    </row>
    <row r="72" spans="1:13">
      <c r="A72" s="55"/>
      <c r="B72" s="48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</row>
    <row r="73" spans="1:13">
      <c r="A73" s="47"/>
      <c r="B73" s="57"/>
      <c r="C73" s="48"/>
      <c r="D73" s="48"/>
      <c r="E73" s="48"/>
      <c r="F73" s="48"/>
      <c r="G73" s="48"/>
      <c r="H73" s="48"/>
      <c r="I73" s="48"/>
      <c r="J73" s="48"/>
      <c r="K73" s="48"/>
      <c r="L73" s="48"/>
      <c r="M73" s="48"/>
    </row>
    <row r="74" spans="1:13">
      <c r="A74" s="47"/>
      <c r="B74" s="97"/>
      <c r="C74" s="49"/>
      <c r="D74" s="49"/>
      <c r="E74" s="49"/>
      <c r="F74" s="49"/>
      <c r="G74" s="49"/>
      <c r="H74" s="49"/>
      <c r="I74" s="49"/>
      <c r="J74" s="49"/>
      <c r="K74" s="49"/>
      <c r="L74" s="49"/>
      <c r="M74" s="49"/>
    </row>
    <row r="75" spans="1:13">
      <c r="A75" s="47"/>
      <c r="B75" s="58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</row>
    <row r="76" spans="1:13">
      <c r="A76" s="47"/>
      <c r="B76" s="58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</row>
    <row r="77" spans="1:13">
      <c r="A77" s="55"/>
      <c r="B77" s="48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</row>
    <row r="78" spans="1:13">
      <c r="A78" s="47"/>
      <c r="B78" s="57"/>
      <c r="C78" s="48"/>
      <c r="D78" s="48"/>
      <c r="E78" s="48"/>
      <c r="F78" s="48"/>
      <c r="G78" s="48"/>
      <c r="H78" s="48"/>
      <c r="I78" s="48"/>
      <c r="J78" s="48"/>
      <c r="K78" s="48"/>
      <c r="L78" s="48"/>
      <c r="M78" s="48"/>
    </row>
    <row r="79" spans="1:13">
      <c r="A79" s="47"/>
      <c r="B79" s="97"/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</row>
    <row r="80" spans="1:13">
      <c r="A80" s="47"/>
      <c r="B80" s="58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</row>
    <row r="81" spans="1:13">
      <c r="A81" s="47"/>
      <c r="B81" s="58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</row>
    <row r="82" spans="1:13">
      <c r="A82" s="55"/>
      <c r="B82" s="48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</row>
    <row r="83" spans="1:13">
      <c r="A83" s="47"/>
      <c r="B83" s="58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</row>
    <row r="85" spans="1:13">
      <c r="A85" s="83" t="s">
        <v>193</v>
      </c>
      <c r="B85" s="84"/>
      <c r="C85" s="84"/>
      <c r="D85" s="84"/>
      <c r="E85" s="84"/>
      <c r="F85" s="84"/>
      <c r="G85" s="84"/>
      <c r="H85" s="84"/>
      <c r="I85" s="84"/>
      <c r="J85" s="84"/>
      <c r="K85" s="84"/>
      <c r="L85" s="84"/>
      <c r="M85" s="85"/>
    </row>
    <row r="86" spans="1:13">
      <c r="A86" s="86" t="s">
        <v>120</v>
      </c>
      <c r="B86" s="87"/>
      <c r="C86" s="88">
        <f>D86-$C$9</f>
        <v>-2.5000000000000001E-2</v>
      </c>
      <c r="D86" s="88">
        <f>E86-$C$9</f>
        <v>-0.02</v>
      </c>
      <c r="E86" s="88">
        <f>F86-$C$9</f>
        <v>-1.4999999999999999E-2</v>
      </c>
      <c r="F86" s="88">
        <f>G86-$C$9</f>
        <v>-0.01</v>
      </c>
      <c r="G86" s="88">
        <f>H86-$C$9</f>
        <v>-5.0000000000000001E-3</v>
      </c>
      <c r="H86" s="88">
        <v>0</v>
      </c>
      <c r="I86" s="88">
        <f>H86+$C$9</f>
        <v>5.0000000000000001E-3</v>
      </c>
      <c r="J86" s="88">
        <f>I86+$C$9</f>
        <v>0.01</v>
      </c>
      <c r="K86" s="88">
        <f>J86+$C$9</f>
        <v>1.4999999999999999E-2</v>
      </c>
      <c r="L86" s="88">
        <f>K86+$C$9</f>
        <v>0.02</v>
      </c>
      <c r="M86" s="88">
        <f>L86+$C$9</f>
        <v>2.5000000000000001E-2</v>
      </c>
    </row>
    <row r="87" spans="1:13">
      <c r="A87" s="55"/>
      <c r="B87" s="48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</row>
    <row r="88" spans="1:13">
      <c r="A88" s="47"/>
      <c r="B88" s="57"/>
      <c r="C88" s="48"/>
      <c r="D88" s="48"/>
      <c r="E88" s="48"/>
      <c r="F88" s="48"/>
      <c r="G88" s="48"/>
      <c r="H88" s="48"/>
      <c r="I88" s="48"/>
      <c r="J88" s="48"/>
      <c r="K88" s="48"/>
      <c r="L88" s="48"/>
      <c r="M88" s="48"/>
    </row>
    <row r="89" spans="1:13">
      <c r="A89" s="47"/>
      <c r="B89" s="97"/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</row>
    <row r="90" spans="1:13">
      <c r="A90" s="47"/>
      <c r="B90" s="58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</row>
    <row r="91" spans="1:13">
      <c r="A91" s="47"/>
      <c r="B91" s="58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</row>
    <row r="92" spans="1:13">
      <c r="A92" s="55"/>
      <c r="B92" s="48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</row>
    <row r="93" spans="1:13">
      <c r="A93" s="47"/>
      <c r="B93" s="57"/>
      <c r="C93" s="48"/>
      <c r="D93" s="48"/>
      <c r="E93" s="48"/>
      <c r="F93" s="48"/>
      <c r="G93" s="48"/>
      <c r="H93" s="48"/>
      <c r="I93" s="48"/>
      <c r="J93" s="48"/>
      <c r="K93" s="48"/>
      <c r="L93" s="48"/>
      <c r="M93" s="48"/>
    </row>
    <row r="94" spans="1:13">
      <c r="A94" s="47"/>
      <c r="B94" s="97"/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</row>
    <row r="95" spans="1:13">
      <c r="A95" s="47"/>
      <c r="B95" s="58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</row>
    <row r="96" spans="1:13">
      <c r="A96" s="47"/>
      <c r="B96" s="58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</row>
    <row r="97" spans="1:13">
      <c r="A97" s="55"/>
      <c r="B97" s="48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</row>
    <row r="98" spans="1:13">
      <c r="A98" s="47"/>
      <c r="B98" s="58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</row>
  </sheetData>
  <sheetProtection algorithmName="SHA-512" hashValue="MpPcuYzHXtaoxN6+yvraQLoX61uiUOsB+miDrhRta77UFmHUOLgV/YWhKwuYwT1znB+BOI2D0/ODclnbjA1PJA==" saltValue="fybyW1Mn6tqFIXBQQwJP5g==" spinCount="100000" sheet="1" objects="1" scenarios="1"/>
  <mergeCells count="1">
    <mergeCell ref="A2:C2"/>
  </mergeCells>
  <hyperlinks>
    <hyperlink ref="A1" location="Содержание!A1" display="Содержание" xr:uid="{00000000-0004-0000-0C00-000000000000}"/>
  </hyperlinks>
  <pageMargins left="0.70866141732283472" right="0.70866141732283472" top="0.74803149606299213" bottom="0.74803149606299213" header="0.31496062992125984" footer="0.31496062992125984"/>
  <pageSetup paperSize="9" scale="46" orientation="landscape" r:id="rId1"/>
  <rowBreaks count="1" manualBreakCount="1">
    <brk id="69" max="12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3">
    <tabColor theme="0"/>
  </sheetPr>
  <dimension ref="B1:D23"/>
  <sheetViews>
    <sheetView showGridLines="0" topLeftCell="A2" zoomScale="80" zoomScaleNormal="80" zoomScaleSheetLayoutView="80" workbookViewId="0">
      <selection activeCell="C21" sqref="C21"/>
    </sheetView>
  </sheetViews>
  <sheetFormatPr defaultColWidth="9.109375" defaultRowHeight="14.4"/>
  <cols>
    <col min="1" max="1" width="3.21875" style="1" customWidth="1"/>
    <col min="2" max="2" width="32.44140625" style="2" customWidth="1"/>
    <col min="3" max="3" width="47.44140625" style="1" customWidth="1"/>
    <col min="4" max="4" width="35.44140625" style="1" customWidth="1"/>
    <col min="5" max="5" width="14.109375" style="1" customWidth="1"/>
    <col min="6" max="6" width="13.44140625" style="1" customWidth="1"/>
    <col min="7" max="16384" width="9.109375" style="1"/>
  </cols>
  <sheetData>
    <row r="1" spans="2:4" ht="18">
      <c r="B1" s="428" t="s">
        <v>14</v>
      </c>
      <c r="C1" s="428"/>
    </row>
    <row r="2" spans="2:4" ht="14.25" customHeight="1">
      <c r="B2" s="350"/>
      <c r="C2" s="121"/>
    </row>
    <row r="3" spans="2:4" s="359" customFormat="1" ht="15.6">
      <c r="B3" s="357" t="s">
        <v>345</v>
      </c>
      <c r="C3" s="358" t="s">
        <v>346</v>
      </c>
      <c r="D3" s="358" t="s">
        <v>369</v>
      </c>
    </row>
    <row r="4" spans="2:4" s="359" customFormat="1" ht="9.75" customHeight="1"/>
    <row r="5" spans="2:4" ht="15.6">
      <c r="B5" s="353" t="s">
        <v>340</v>
      </c>
      <c r="C5" s="354" t="s">
        <v>341</v>
      </c>
      <c r="D5" s="378" t="s">
        <v>370</v>
      </c>
    </row>
    <row r="6" spans="2:4" ht="15.6">
      <c r="B6" s="353"/>
      <c r="C6" s="354"/>
    </row>
    <row r="7" spans="2:4" ht="15.6">
      <c r="B7" s="351" t="s">
        <v>108</v>
      </c>
      <c r="C7" s="352" t="s">
        <v>107</v>
      </c>
      <c r="D7" s="378" t="s">
        <v>368</v>
      </c>
    </row>
    <row r="8" spans="2:4" ht="15.6">
      <c r="B8" s="354"/>
      <c r="C8" s="355"/>
      <c r="D8" s="378"/>
    </row>
    <row r="9" spans="2:4" ht="15.6">
      <c r="B9" s="349" t="s">
        <v>365</v>
      </c>
      <c r="C9" s="354" t="s">
        <v>366</v>
      </c>
      <c r="D9" s="378" t="s">
        <v>368</v>
      </c>
    </row>
    <row r="10" spans="2:4" ht="15.6">
      <c r="B10" s="355"/>
      <c r="C10" s="355"/>
      <c r="D10" s="378"/>
    </row>
    <row r="11" spans="2:4" ht="15.6">
      <c r="B11" s="349" t="s">
        <v>363</v>
      </c>
      <c r="C11" s="354" t="s">
        <v>343</v>
      </c>
      <c r="D11" s="378" t="s">
        <v>368</v>
      </c>
    </row>
    <row r="12" spans="2:4" ht="15.6">
      <c r="B12" s="349" t="s">
        <v>364</v>
      </c>
      <c r="C12" s="354" t="s">
        <v>344</v>
      </c>
      <c r="D12" s="378" t="s">
        <v>368</v>
      </c>
    </row>
    <row r="13" spans="2:4" ht="15.6">
      <c r="B13" s="349"/>
      <c r="C13" s="354"/>
      <c r="D13" s="378"/>
    </row>
    <row r="14" spans="2:4" ht="15.6">
      <c r="B14" s="349" t="s">
        <v>429</v>
      </c>
      <c r="C14" s="354" t="s">
        <v>430</v>
      </c>
      <c r="D14" s="378" t="s">
        <v>368</v>
      </c>
    </row>
    <row r="15" spans="2:4" ht="15.6">
      <c r="B15" s="349"/>
      <c r="C15" s="354"/>
      <c r="D15" s="378"/>
    </row>
    <row r="16" spans="2:4" ht="15.6">
      <c r="B16" s="356" t="s">
        <v>110</v>
      </c>
      <c r="C16" s="354" t="s">
        <v>342</v>
      </c>
      <c r="D16" s="378" t="s">
        <v>368</v>
      </c>
    </row>
    <row r="17" spans="2:4" ht="15.6">
      <c r="B17" s="354"/>
      <c r="C17" s="355"/>
      <c r="D17" s="378"/>
    </row>
    <row r="18" spans="2:4">
      <c r="B18" s="34"/>
      <c r="D18" s="378"/>
    </row>
    <row r="19" spans="2:4">
      <c r="B19" s="34" t="s">
        <v>347</v>
      </c>
      <c r="D19" s="378"/>
    </row>
    <row r="20" spans="2:4">
      <c r="B20" s="349" t="s">
        <v>348</v>
      </c>
      <c r="C20" s="2" t="s">
        <v>350</v>
      </c>
      <c r="D20" s="378" t="s">
        <v>367</v>
      </c>
    </row>
    <row r="21" spans="2:4">
      <c r="B21" s="348" t="s">
        <v>349</v>
      </c>
      <c r="C21" s="2" t="s">
        <v>351</v>
      </c>
      <c r="D21" s="378" t="s">
        <v>367</v>
      </c>
    </row>
    <row r="22" spans="2:4">
      <c r="B22" s="1"/>
    </row>
    <row r="23" spans="2:4">
      <c r="B23" s="1"/>
    </row>
  </sheetData>
  <sheetProtection algorithmName="SHA-512" hashValue="Gy8v2mgOIPlv6JcbliDSsnaMwWFN0fGExsWWOd1BP5zApxq+D+kuajlpcFv5hM7FuH45E5urDtJXGMIgM0/c5Q==" saltValue="f0uN1MwUIGphKmS6ZXMPQQ==" spinCount="100000" sheet="1" objects="1" scenarios="1"/>
  <mergeCells count="1">
    <mergeCell ref="B1:C1"/>
  </mergeCells>
  <hyperlinks>
    <hyperlink ref="B7" location="Макро!A1" display="Макро" xr:uid="{00000000-0004-0000-0100-000000000000}"/>
    <hyperlink ref="B5" location="'Исходные данные'!A1" display="'Исходные данные'!A1" xr:uid="{00000000-0004-0000-0100-000001000000}"/>
    <hyperlink ref="B16" location="Результаты!A1" display="Результаты!A1" xr:uid="{00000000-0004-0000-0100-000002000000}"/>
    <hyperlink ref="B9" location="Капзатраты_Выручка!A1" display="Выручка" xr:uid="{00000000-0004-0000-0100-000003000000}"/>
    <hyperlink ref="B20" location="'МЭР РФ - Индексы_2018-2036'!A1" display="МЭР РФ - Индексы_2018-2036'" xr:uid="{00000000-0004-0000-0100-000004000000}"/>
    <hyperlink ref="B21" location="'МЭР РФ - Дефляторы 2035 баз.'!A1" display="'МЭР РФ - Дефляторы 2035 баз.'!A1" xr:uid="{00000000-0004-0000-0100-000005000000}"/>
    <hyperlink ref="B11" location="Расчет_С_Фондом!A1" display="Расчет_С_Фондом" xr:uid="{00000000-0004-0000-0100-000006000000}"/>
    <hyperlink ref="B12" location="Расчет_БЕЗ_Фонда!A1" display="Расчет_БЕЗ_Фонда!A1" xr:uid="{00000000-0004-0000-0100-000007000000}"/>
    <hyperlink ref="B14" location="Бюджет_Эффективность!A1" display="Бюджет_Эффективность" xr:uid="{00000000-0004-0000-0100-000008000000}"/>
  </hyperlink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4">
    <tabColor rgb="FFFFFF99"/>
  </sheetPr>
  <dimension ref="A1:AX40"/>
  <sheetViews>
    <sheetView showGridLines="0" zoomScale="65" zoomScaleNormal="65" workbookViewId="0">
      <pane xSplit="2" ySplit="3" topLeftCell="C4" activePane="bottomRight" state="frozen"/>
      <selection sqref="A1:T1"/>
      <selection pane="topRight" sqref="A1:T1"/>
      <selection pane="bottomLeft" sqref="A1:T1"/>
      <selection pane="bottomRight" activeCell="A4" sqref="A4"/>
    </sheetView>
  </sheetViews>
  <sheetFormatPr defaultColWidth="11.77734375" defaultRowHeight="14.4"/>
  <cols>
    <col min="1" max="1" width="40.77734375" style="2" customWidth="1"/>
    <col min="2" max="16384" width="11.77734375" style="1"/>
  </cols>
  <sheetData>
    <row r="1" spans="1:41" ht="21">
      <c r="A1" s="377" t="s">
        <v>14</v>
      </c>
      <c r="C1" s="376" t="s">
        <v>368</v>
      </c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</row>
    <row r="2" spans="1:41">
      <c r="A2" s="13" t="s">
        <v>21</v>
      </c>
      <c r="B2" s="98" t="str">
        <f ca="1">Результаты!$C$27</f>
        <v>OK</v>
      </c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41">
      <c r="C3" s="4">
        <v>2017</v>
      </c>
      <c r="D3" s="4">
        <v>2018</v>
      </c>
      <c r="E3" s="4">
        <v>2019</v>
      </c>
      <c r="F3" s="4">
        <v>2020</v>
      </c>
      <c r="G3" s="4">
        <v>2021</v>
      </c>
      <c r="H3" s="4">
        <v>2022</v>
      </c>
      <c r="I3" s="4">
        <v>2023</v>
      </c>
      <c r="J3" s="4">
        <v>2024</v>
      </c>
      <c r="K3" s="4">
        <v>2025</v>
      </c>
      <c r="L3" s="4">
        <v>2026</v>
      </c>
      <c r="M3" s="4">
        <v>2027</v>
      </c>
      <c r="N3" s="4">
        <v>2028</v>
      </c>
      <c r="O3" s="4">
        <v>2029</v>
      </c>
      <c r="P3" s="4">
        <v>2030</v>
      </c>
      <c r="Q3" s="4">
        <v>2031</v>
      </c>
      <c r="R3" s="4">
        <v>2032</v>
      </c>
      <c r="S3" s="4">
        <v>2033</v>
      </c>
      <c r="T3" s="4">
        <v>2034</v>
      </c>
      <c r="U3" s="4">
        <v>2035</v>
      </c>
      <c r="V3" s="4">
        <v>2036</v>
      </c>
      <c r="W3" s="4">
        <v>2037</v>
      </c>
      <c r="X3" s="4">
        <v>2038</v>
      </c>
      <c r="Y3" s="4">
        <v>2039</v>
      </c>
      <c r="Z3" s="4">
        <v>2040</v>
      </c>
      <c r="AA3" s="4">
        <v>2041</v>
      </c>
      <c r="AB3" s="4">
        <v>2042</v>
      </c>
      <c r="AC3" s="4">
        <v>2043</v>
      </c>
      <c r="AD3" s="4">
        <v>2044</v>
      </c>
      <c r="AE3" s="4">
        <v>2045</v>
      </c>
      <c r="AF3" s="4">
        <v>2046</v>
      </c>
      <c r="AG3" s="4">
        <v>2047</v>
      </c>
      <c r="AH3" s="4">
        <v>2048</v>
      </c>
      <c r="AI3" s="4">
        <v>2049</v>
      </c>
      <c r="AJ3" s="4">
        <v>2050</v>
      </c>
      <c r="AK3" s="4">
        <v>2051</v>
      </c>
      <c r="AL3" s="4">
        <v>2052</v>
      </c>
      <c r="AM3" s="4">
        <v>2053</v>
      </c>
      <c r="AN3" s="4">
        <v>2054</v>
      </c>
      <c r="AO3" s="4">
        <v>2055</v>
      </c>
    </row>
    <row r="4" spans="1:41" s="232" customFormat="1">
      <c r="A4" s="231" t="s">
        <v>0</v>
      </c>
      <c r="B4" s="231"/>
      <c r="C4" s="231"/>
      <c r="D4" s="231"/>
      <c r="E4" s="231"/>
      <c r="F4" s="231"/>
      <c r="G4" s="231"/>
      <c r="H4" s="231"/>
      <c r="I4" s="231"/>
      <c r="J4" s="231"/>
      <c r="K4" s="231"/>
      <c r="L4" s="231"/>
      <c r="M4" s="231"/>
      <c r="N4" s="231"/>
      <c r="O4" s="231"/>
      <c r="P4" s="231"/>
      <c r="Q4" s="231"/>
      <c r="R4" s="231"/>
      <c r="S4" s="231"/>
      <c r="T4" s="231"/>
      <c r="U4" s="231"/>
      <c r="V4" s="231"/>
      <c r="W4" s="231"/>
      <c r="X4" s="231"/>
      <c r="Y4" s="231"/>
      <c r="Z4" s="231"/>
      <c r="AA4" s="231"/>
      <c r="AB4" s="231"/>
      <c r="AC4" s="23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</row>
    <row r="5" spans="1:41" s="79" customFormat="1">
      <c r="A5" s="78" t="s">
        <v>1</v>
      </c>
      <c r="C5" s="101" t="s">
        <v>222</v>
      </c>
      <c r="D5" s="101"/>
      <c r="F5" s="90"/>
    </row>
    <row r="6" spans="1:41">
      <c r="A6" s="2" t="s">
        <v>28</v>
      </c>
      <c r="B6" s="279" t="s">
        <v>29</v>
      </c>
      <c r="C6" s="280">
        <v>0</v>
      </c>
      <c r="D6" s="280">
        <v>0</v>
      </c>
      <c r="E6" s="280">
        <v>0</v>
      </c>
      <c r="F6" s="280">
        <v>0</v>
      </c>
      <c r="G6" s="280">
        <v>0</v>
      </c>
      <c r="H6" s="280">
        <v>0</v>
      </c>
      <c r="I6" s="280">
        <v>0</v>
      </c>
      <c r="J6" s="280">
        <v>0</v>
      </c>
      <c r="K6" s="280">
        <v>0</v>
      </c>
      <c r="L6" s="280">
        <v>0</v>
      </c>
      <c r="M6" s="280">
        <v>0</v>
      </c>
      <c r="N6" s="280">
        <v>0</v>
      </c>
      <c r="O6" s="280">
        <v>0</v>
      </c>
      <c r="P6" s="280">
        <v>0</v>
      </c>
      <c r="Q6" s="280">
        <v>0</v>
      </c>
      <c r="R6" s="280">
        <v>0</v>
      </c>
      <c r="S6" s="280">
        <v>0</v>
      </c>
      <c r="T6" s="280">
        <v>0</v>
      </c>
      <c r="U6" s="280">
        <v>0</v>
      </c>
      <c r="V6" s="280">
        <v>0</v>
      </c>
      <c r="W6" s="7">
        <f t="shared" ref="W6:AO6" si="0">V6</f>
        <v>0</v>
      </c>
      <c r="X6" s="7">
        <f t="shared" si="0"/>
        <v>0</v>
      </c>
      <c r="Y6" s="7">
        <f t="shared" si="0"/>
        <v>0</v>
      </c>
      <c r="Z6" s="7">
        <f t="shared" si="0"/>
        <v>0</v>
      </c>
      <c r="AA6" s="7">
        <f t="shared" si="0"/>
        <v>0</v>
      </c>
      <c r="AB6" s="7">
        <f t="shared" si="0"/>
        <v>0</v>
      </c>
      <c r="AC6" s="7">
        <f t="shared" si="0"/>
        <v>0</v>
      </c>
      <c r="AD6" s="7">
        <f t="shared" si="0"/>
        <v>0</v>
      </c>
      <c r="AE6" s="7">
        <f t="shared" si="0"/>
        <v>0</v>
      </c>
      <c r="AF6" s="7">
        <f t="shared" si="0"/>
        <v>0</v>
      </c>
      <c r="AG6" s="7">
        <f t="shared" si="0"/>
        <v>0</v>
      </c>
      <c r="AH6" s="7">
        <f t="shared" si="0"/>
        <v>0</v>
      </c>
      <c r="AI6" s="7">
        <f t="shared" si="0"/>
        <v>0</v>
      </c>
      <c r="AJ6" s="7">
        <f t="shared" si="0"/>
        <v>0</v>
      </c>
      <c r="AK6" s="7">
        <f t="shared" si="0"/>
        <v>0</v>
      </c>
      <c r="AL6" s="7">
        <f t="shared" si="0"/>
        <v>0</v>
      </c>
      <c r="AM6" s="7">
        <f t="shared" si="0"/>
        <v>0</v>
      </c>
      <c r="AN6" s="7">
        <f t="shared" si="0"/>
        <v>0</v>
      </c>
      <c r="AO6" s="7">
        <f t="shared" si="0"/>
        <v>0</v>
      </c>
    </row>
    <row r="7" spans="1:41">
      <c r="A7" s="2" t="s">
        <v>2</v>
      </c>
      <c r="B7" s="279" t="s">
        <v>2</v>
      </c>
      <c r="C7" s="280">
        <f>'МЭР РФ - Индексы_2018-2036'!C10/100-1</f>
        <v>3.6800000000000166E-2</v>
      </c>
      <c r="D7" s="280">
        <f>'МЭР РФ - Индексы_2018-2036'!D10/100-1</f>
        <v>2.7270000000000127E-2</v>
      </c>
      <c r="E7" s="280">
        <f>'МЭР РФ - Индексы_2018-2036'!E10/100-1</f>
        <v>4.644999999999988E-2</v>
      </c>
      <c r="F7" s="280">
        <f>'МЭР РФ - Индексы_2018-2036'!F10/100-1</f>
        <v>3.4210000000000074E-2</v>
      </c>
      <c r="G7" s="280">
        <f>'МЭР РФ - Индексы_2018-2036'!G10/100-1</f>
        <v>4.0109999999999868E-2</v>
      </c>
      <c r="H7" s="280">
        <f>'МЭР РФ - Индексы_2018-2036'!H10/100-1</f>
        <v>3.9950000000000152E-2</v>
      </c>
      <c r="I7" s="280">
        <f>'МЭР РФ - Индексы_2018-2036'!I10/100-1</f>
        <v>3.9800000000000058E-2</v>
      </c>
      <c r="J7" s="280">
        <f>'МЭР РФ - Индексы_2018-2036'!J10/100-1</f>
        <v>3.9889999999999981E-2</v>
      </c>
      <c r="K7" s="280">
        <f>'МЭР РФ - Индексы_2018-2036'!K10/100-1</f>
        <v>3.9919999999999956E-2</v>
      </c>
      <c r="L7" s="280">
        <f>'МЭР РФ - Индексы_2018-2036'!L10/100-1</f>
        <v>3.986999999999985E-2</v>
      </c>
      <c r="M7" s="280">
        <f>'МЭР РФ - Индексы_2018-2036'!M10/100-1</f>
        <v>3.9749999999999952E-2</v>
      </c>
      <c r="N7" s="280">
        <f>'МЭР РФ - Индексы_2018-2036'!N10/100-1</f>
        <v>3.9629999999999832E-2</v>
      </c>
      <c r="O7" s="280">
        <f>'МЭР РФ - Индексы_2018-2036'!O10/100-1</f>
        <v>3.9549999999999974E-2</v>
      </c>
      <c r="P7" s="280">
        <f>'МЭР РФ - Индексы_2018-2036'!P10/100-1</f>
        <v>3.9509999999999934E-2</v>
      </c>
      <c r="Q7" s="280">
        <f>'МЭР РФ - Индексы_2018-2036'!Q10/100-1</f>
        <v>3.9549999999999974E-2</v>
      </c>
      <c r="R7" s="280">
        <f>'МЭР РФ - Индексы_2018-2036'!R10/100-1</f>
        <v>3.9639999999999898E-2</v>
      </c>
      <c r="S7" s="280">
        <f>'МЭР РФ - Индексы_2018-2036'!S10/100-1</f>
        <v>3.9700000000000069E-2</v>
      </c>
      <c r="T7" s="280">
        <f>'МЭР РФ - Индексы_2018-2036'!T10/100-1</f>
        <v>3.9819999999999967E-2</v>
      </c>
      <c r="U7" s="280">
        <f>'МЭР РФ - Индексы_2018-2036'!U10/100-1</f>
        <v>3.9930000000000021E-2</v>
      </c>
      <c r="V7" s="280">
        <f>'МЭР РФ - Индексы_2018-2036'!V10/100-1</f>
        <v>4.0010000000000101E-2</v>
      </c>
      <c r="W7" s="7">
        <f t="shared" ref="W7:AO10" si="1">V7</f>
        <v>4.0010000000000101E-2</v>
      </c>
      <c r="X7" s="7">
        <f t="shared" si="1"/>
        <v>4.0010000000000101E-2</v>
      </c>
      <c r="Y7" s="7">
        <f t="shared" si="1"/>
        <v>4.0010000000000101E-2</v>
      </c>
      <c r="Z7" s="7">
        <f t="shared" si="1"/>
        <v>4.0010000000000101E-2</v>
      </c>
      <c r="AA7" s="7">
        <f t="shared" si="1"/>
        <v>4.0010000000000101E-2</v>
      </c>
      <c r="AB7" s="7">
        <f t="shared" si="1"/>
        <v>4.0010000000000101E-2</v>
      </c>
      <c r="AC7" s="7">
        <f t="shared" si="1"/>
        <v>4.0010000000000101E-2</v>
      </c>
      <c r="AD7" s="7">
        <f t="shared" si="1"/>
        <v>4.0010000000000101E-2</v>
      </c>
      <c r="AE7" s="7">
        <f t="shared" si="1"/>
        <v>4.0010000000000101E-2</v>
      </c>
      <c r="AF7" s="7">
        <f t="shared" si="1"/>
        <v>4.0010000000000101E-2</v>
      </c>
      <c r="AG7" s="7">
        <f t="shared" si="1"/>
        <v>4.0010000000000101E-2</v>
      </c>
      <c r="AH7" s="7">
        <f t="shared" si="1"/>
        <v>4.0010000000000101E-2</v>
      </c>
      <c r="AI7" s="7">
        <f t="shared" si="1"/>
        <v>4.0010000000000101E-2</v>
      </c>
      <c r="AJ7" s="7">
        <f t="shared" si="1"/>
        <v>4.0010000000000101E-2</v>
      </c>
      <c r="AK7" s="7">
        <f t="shared" si="1"/>
        <v>4.0010000000000101E-2</v>
      </c>
      <c r="AL7" s="7">
        <f t="shared" si="1"/>
        <v>4.0010000000000101E-2</v>
      </c>
      <c r="AM7" s="7">
        <f t="shared" si="1"/>
        <v>4.0010000000000101E-2</v>
      </c>
      <c r="AN7" s="7">
        <f t="shared" si="1"/>
        <v>4.0010000000000101E-2</v>
      </c>
      <c r="AO7" s="7">
        <f t="shared" si="1"/>
        <v>4.0010000000000101E-2</v>
      </c>
    </row>
    <row r="8" spans="1:41">
      <c r="A8" s="2" t="s">
        <v>284</v>
      </c>
      <c r="B8" s="279" t="s">
        <v>3</v>
      </c>
      <c r="C8" s="280">
        <f>'МЭР РФ - Дефляторы 2035 баз.'!B25/100-1</f>
        <v>0.14157883080867562</v>
      </c>
      <c r="D8" s="280">
        <f>'МЭР РФ - Дефляторы 2035 баз.'!C25/100-1</f>
        <v>0.12068588765380484</v>
      </c>
      <c r="E8" s="280">
        <f>'МЭР РФ - Дефляторы 2035 баз.'!D25/100-1</f>
        <v>4.9482521213489061E-2</v>
      </c>
      <c r="F8" s="280">
        <f>'МЭР РФ - Дефляторы 2035 баз.'!E25/100-1</f>
        <v>4.0064715404315221E-2</v>
      </c>
      <c r="G8" s="280">
        <f>'МЭР РФ - Дефляторы 2035 баз.'!F25/100-1</f>
        <v>4.0440802660270059E-2</v>
      </c>
      <c r="H8" s="280">
        <f>'МЭР РФ - Дефляторы 2035 баз.'!G25/100-1</f>
        <v>4.0441791093008828E-2</v>
      </c>
      <c r="I8" s="280">
        <f>'МЭР РФ - Дефляторы 2035 баз.'!H25/100-1</f>
        <v>3.97920103999998E-2</v>
      </c>
      <c r="J8" s="280">
        <f>'МЭР РФ - Дефляторы 2035 баз.'!I25/100-1</f>
        <v>4.0467541564836118E-2</v>
      </c>
      <c r="K8" s="280">
        <f>'МЭР РФ - Дефляторы 2035 баз.'!J25/100-1</f>
        <v>3.9923890663252637E-2</v>
      </c>
      <c r="L8" s="280">
        <f>'МЭР РФ - Дефляторы 2035 баз.'!K25/100-1</f>
        <v>3.9871738579120741E-2</v>
      </c>
      <c r="M8" s="280">
        <f>'МЭР РФ - Дефляторы 2035 баз.'!L25/100-1</f>
        <v>3.9751867532941132E-2</v>
      </c>
      <c r="N8" s="280">
        <f>'МЭР РФ - Дефляторы 2035 баз.'!M25/100-1</f>
        <v>3.9631901785520673E-2</v>
      </c>
      <c r="O8" s="280">
        <f>'МЭР РФ - Дефляторы 2035 баз.'!N25/100-1</f>
        <v>3.9543862090033466E-2</v>
      </c>
      <c r="P8" s="280">
        <f>'МЭР РФ - Дефляторы 2035 баз.'!O25/100-1</f>
        <v>3.9508252829148161E-2</v>
      </c>
      <c r="Q8" s="280">
        <f>'МЭР РФ - Дефляторы 2035 баз.'!P25/100-1</f>
        <v>3.9554116876173051E-2</v>
      </c>
      <c r="R8" s="280">
        <f>'МЭР РФ - Дефляторы 2035 баз.'!Q25/100-1</f>
        <v>3.9635706783544444E-2</v>
      </c>
      <c r="S8" s="280">
        <f>'МЭР РФ - Дефляторы 2035 баз.'!R25/100-1</f>
        <v>3.970249708396989E-2</v>
      </c>
      <c r="T8" s="280">
        <f>'МЭР РФ - Дефляторы 2035 баз.'!S25/100-1</f>
        <v>3.9818318265331776E-2</v>
      </c>
      <c r="U8" s="280">
        <f>'МЭР РФ - Дефляторы 2035 баз.'!T25/100-1</f>
        <v>3.9933979125314378E-2</v>
      </c>
      <c r="V8" s="280">
        <f>'МЭР РФ - Дефляторы 2035 баз.'!U25/100-1</f>
        <v>3.9933979125314378E-2</v>
      </c>
      <c r="W8" s="7">
        <f t="shared" ref="W8:AF8" si="2">V8</f>
        <v>3.9933979125314378E-2</v>
      </c>
      <c r="X8" s="7">
        <f t="shared" si="2"/>
        <v>3.9933979125314378E-2</v>
      </c>
      <c r="Y8" s="7">
        <f t="shared" si="2"/>
        <v>3.9933979125314378E-2</v>
      </c>
      <c r="Z8" s="7">
        <f t="shared" si="2"/>
        <v>3.9933979125314378E-2</v>
      </c>
      <c r="AA8" s="7">
        <f t="shared" si="2"/>
        <v>3.9933979125314378E-2</v>
      </c>
      <c r="AB8" s="7">
        <f t="shared" si="2"/>
        <v>3.9933979125314378E-2</v>
      </c>
      <c r="AC8" s="7">
        <f t="shared" si="2"/>
        <v>3.9933979125314378E-2</v>
      </c>
      <c r="AD8" s="7">
        <f t="shared" si="2"/>
        <v>3.9933979125314378E-2</v>
      </c>
      <c r="AE8" s="7">
        <f t="shared" si="2"/>
        <v>3.9933979125314378E-2</v>
      </c>
      <c r="AF8" s="7">
        <f t="shared" si="2"/>
        <v>3.9933979125314378E-2</v>
      </c>
      <c r="AG8" s="7">
        <f t="shared" si="1"/>
        <v>3.9933979125314378E-2</v>
      </c>
      <c r="AH8" s="7">
        <f t="shared" si="1"/>
        <v>3.9933979125314378E-2</v>
      </c>
      <c r="AI8" s="7">
        <f t="shared" si="1"/>
        <v>3.9933979125314378E-2</v>
      </c>
      <c r="AJ8" s="7">
        <f t="shared" si="1"/>
        <v>3.9933979125314378E-2</v>
      </c>
      <c r="AK8" s="7">
        <f t="shared" si="1"/>
        <v>3.9933979125314378E-2</v>
      </c>
      <c r="AL8" s="7">
        <f t="shared" si="1"/>
        <v>3.9933979125314378E-2</v>
      </c>
      <c r="AM8" s="7">
        <f t="shared" si="1"/>
        <v>3.9933979125314378E-2</v>
      </c>
      <c r="AN8" s="7">
        <f t="shared" si="1"/>
        <v>3.9933979125314378E-2</v>
      </c>
      <c r="AO8" s="7">
        <f t="shared" si="1"/>
        <v>3.9933979125314378E-2</v>
      </c>
    </row>
    <row r="9" spans="1:41">
      <c r="A9" s="2" t="s">
        <v>283</v>
      </c>
      <c r="B9" s="279" t="s">
        <v>4</v>
      </c>
      <c r="C9" s="280">
        <f>'МЭР РФ - Дефляторы 2035 баз.'!B24/100-1</f>
        <v>7.0418999596869369E-2</v>
      </c>
      <c r="D9" s="280">
        <f>'МЭР РФ - Дефляторы 2035 баз.'!C24/100-1</f>
        <v>4.7283011751513948E-2</v>
      </c>
      <c r="E9" s="280">
        <f>'МЭР РФ - Дефляторы 2035 баз.'!D24/100-1</f>
        <v>6.1463914179245016E-2</v>
      </c>
      <c r="F9" s="280">
        <f>'МЭР РФ - Дефляторы 2035 баз.'!E24/100-1</f>
        <v>4.2108588440691097E-2</v>
      </c>
      <c r="G9" s="280">
        <f>'МЭР РФ - Дефляторы 2035 баз.'!F24/100-1</f>
        <v>4.0336857605958398E-2</v>
      </c>
      <c r="H9" s="280">
        <f>'МЭР РФ - Дефляторы 2035 баз.'!G24/100-1</f>
        <v>4.0332213518043059E-2</v>
      </c>
      <c r="I9" s="280">
        <f>'МЭР РФ - Дефляторы 2035 баз.'!H24/100-1</f>
        <v>3.9314320378502465E-2</v>
      </c>
      <c r="J9" s="280">
        <f>'МЭР РФ - Дефляторы 2035 баз.'!I24/100-1</f>
        <v>3.9459988151488323E-2</v>
      </c>
      <c r="K9" s="280">
        <f>'МЭР РФ - Дефляторы 2035 баз.'!J24/100-1</f>
        <v>3.9500151202014777E-2</v>
      </c>
      <c r="L9" s="280">
        <f>'МЭР РФ - Дефляторы 2035 баз.'!K24/100-1</f>
        <v>3.9522715644798811E-2</v>
      </c>
      <c r="M9" s="280">
        <f>'МЭР РФ - Дефляторы 2035 баз.'!L24/100-1</f>
        <v>3.9488336524699408E-2</v>
      </c>
      <c r="N9" s="280">
        <f>'МЭР РФ - Дефляторы 2035 баз.'!M24/100-1</f>
        <v>3.9409316459410704E-2</v>
      </c>
      <c r="O9" s="280">
        <f>'МЭР РФ - Дефляторы 2035 баз.'!N24/100-1</f>
        <v>3.9330233966217154E-2</v>
      </c>
      <c r="P9" s="280">
        <f>'МЭР РФ - Дефляторы 2035 баз.'!O24/100-1</f>
        <v>3.9272197411877263E-2</v>
      </c>
      <c r="Q9" s="280">
        <f>'МЭР РФ - Дефляторы 2035 баз.'!P24/100-1</f>
        <v>3.9248723468754854E-2</v>
      </c>
      <c r="R9" s="280">
        <f>'МЭР РФ - Дефляторы 2035 баз.'!Q24/100-1</f>
        <v>3.9278957458578123E-2</v>
      </c>
      <c r="S9" s="280">
        <f>'МЭР РФ - Дефляторы 2035 баз.'!R24/100-1</f>
        <v>3.9332742254931219E-2</v>
      </c>
      <c r="T9" s="280">
        <f>'МЭР РФ - Дефляторы 2035 баз.'!S24/100-1</f>
        <v>3.9376771018077017E-2</v>
      </c>
      <c r="U9" s="280">
        <f>'МЭР РФ - Дефляторы 2035 баз.'!T24/100-1</f>
        <v>3.9453121376271882E-2</v>
      </c>
      <c r="V9" s="280">
        <f>'МЭР РФ - Дефляторы 2035 баз.'!U24/100-1</f>
        <v>3.9453121376271882E-2</v>
      </c>
      <c r="W9" s="7">
        <f t="shared" si="1"/>
        <v>3.9453121376271882E-2</v>
      </c>
      <c r="X9" s="7">
        <f t="shared" si="1"/>
        <v>3.9453121376271882E-2</v>
      </c>
      <c r="Y9" s="7">
        <f t="shared" si="1"/>
        <v>3.9453121376271882E-2</v>
      </c>
      <c r="Z9" s="7">
        <f t="shared" si="1"/>
        <v>3.9453121376271882E-2</v>
      </c>
      <c r="AA9" s="7">
        <f t="shared" si="1"/>
        <v>3.9453121376271882E-2</v>
      </c>
      <c r="AB9" s="7">
        <f t="shared" si="1"/>
        <v>3.9453121376271882E-2</v>
      </c>
      <c r="AC9" s="7">
        <f t="shared" si="1"/>
        <v>3.9453121376271882E-2</v>
      </c>
      <c r="AD9" s="7">
        <f t="shared" si="1"/>
        <v>3.9453121376271882E-2</v>
      </c>
      <c r="AE9" s="7">
        <f t="shared" si="1"/>
        <v>3.9453121376271882E-2</v>
      </c>
      <c r="AF9" s="7">
        <f t="shared" si="1"/>
        <v>3.9453121376271882E-2</v>
      </c>
      <c r="AG9" s="7">
        <f t="shared" si="1"/>
        <v>3.9453121376271882E-2</v>
      </c>
      <c r="AH9" s="7">
        <f t="shared" si="1"/>
        <v>3.9453121376271882E-2</v>
      </c>
      <c r="AI9" s="7">
        <f t="shared" si="1"/>
        <v>3.9453121376271882E-2</v>
      </c>
      <c r="AJ9" s="7">
        <f t="shared" si="1"/>
        <v>3.9453121376271882E-2</v>
      </c>
      <c r="AK9" s="7">
        <f t="shared" si="1"/>
        <v>3.9453121376271882E-2</v>
      </c>
      <c r="AL9" s="7">
        <f t="shared" si="1"/>
        <v>3.9453121376271882E-2</v>
      </c>
      <c r="AM9" s="7">
        <f t="shared" si="1"/>
        <v>3.9453121376271882E-2</v>
      </c>
      <c r="AN9" s="7">
        <f t="shared" si="1"/>
        <v>3.9453121376271882E-2</v>
      </c>
      <c r="AO9" s="7">
        <f t="shared" si="1"/>
        <v>3.9453121376271882E-2</v>
      </c>
    </row>
    <row r="10" spans="1:41">
      <c r="A10" s="2" t="s">
        <v>256</v>
      </c>
      <c r="B10" s="279" t="s">
        <v>5</v>
      </c>
      <c r="C10" s="280">
        <f>'МЭР РФ - Индексы_2018-2036'!C25/100-1</f>
        <v>3.6949856043553497E-2</v>
      </c>
      <c r="D10" s="280">
        <f>'МЭР РФ - Индексы_2018-2036'!D25/100-1</f>
        <v>4.9343035198559759E-2</v>
      </c>
      <c r="E10" s="280">
        <f>'МЭР РФ - Индексы_2018-2036'!E25/100-1</f>
        <v>5.0429053871322127E-2</v>
      </c>
      <c r="F10" s="280">
        <f>'МЭР РФ - Индексы_2018-2036'!F25/100-1</f>
        <v>4.3559215853171906E-2</v>
      </c>
      <c r="G10" s="280">
        <f>'МЭР РФ - Индексы_2018-2036'!G25/100-1</f>
        <v>4.2377116826678662E-2</v>
      </c>
      <c r="H10" s="280">
        <f>'МЭР РФ - Индексы_2018-2036'!H25/100-1</f>
        <v>4.3200551547204036E-2</v>
      </c>
      <c r="I10" s="280">
        <f>'МЭР РФ - Индексы_2018-2036'!I25/100-1</f>
        <v>4.3900921854207908E-2</v>
      </c>
      <c r="J10" s="280">
        <f>'МЭР РФ - Индексы_2018-2036'!J25/100-1</f>
        <v>4.4300646272306343E-2</v>
      </c>
      <c r="K10" s="280">
        <f>'МЭР РФ - Индексы_2018-2036'!K25/100-1</f>
        <v>4.3300646272306453E-2</v>
      </c>
      <c r="L10" s="280">
        <f>'МЭР РФ - Индексы_2018-2036'!L25/100-1</f>
        <v>4.2300646272306563E-2</v>
      </c>
      <c r="M10" s="280">
        <f>'МЭР РФ - Индексы_2018-2036'!M25/100-1</f>
        <v>4.1300646272306452E-2</v>
      </c>
      <c r="N10" s="280">
        <f>'МЭР РФ - Индексы_2018-2036'!N25/100-1</f>
        <v>4.0300646272306562E-2</v>
      </c>
      <c r="O10" s="280">
        <f>'МЭР РФ - Индексы_2018-2036'!O25/100-1</f>
        <v>4.0300646272306562E-2</v>
      </c>
      <c r="P10" s="280">
        <f>'МЭР РФ - Индексы_2018-2036'!P25/100-1</f>
        <v>4.0300646272306562E-2</v>
      </c>
      <c r="Q10" s="280">
        <f>'МЭР РФ - Индексы_2018-2036'!Q25/100-1</f>
        <v>4.0300646272306562E-2</v>
      </c>
      <c r="R10" s="280">
        <f>'МЭР РФ - Индексы_2018-2036'!R25/100-1</f>
        <v>4.0300646272306562E-2</v>
      </c>
      <c r="S10" s="280">
        <f>'МЭР РФ - Индексы_2018-2036'!S25/100-1</f>
        <v>4.0300646272306562E-2</v>
      </c>
      <c r="T10" s="280">
        <f>'МЭР РФ - Индексы_2018-2036'!T25/100-1</f>
        <v>4.0300646272306562E-2</v>
      </c>
      <c r="U10" s="280">
        <f>'МЭР РФ - Индексы_2018-2036'!U25/100-1</f>
        <v>4.0300646272306562E-2</v>
      </c>
      <c r="V10" s="280">
        <f>'МЭР РФ - Индексы_2018-2036'!V25/100-1</f>
        <v>4.0300646272306562E-2</v>
      </c>
      <c r="W10" s="7">
        <f t="shared" si="1"/>
        <v>4.0300646272306562E-2</v>
      </c>
      <c r="X10" s="7">
        <f t="shared" si="1"/>
        <v>4.0300646272306562E-2</v>
      </c>
      <c r="Y10" s="7">
        <f t="shared" si="1"/>
        <v>4.0300646272306562E-2</v>
      </c>
      <c r="Z10" s="7">
        <f t="shared" si="1"/>
        <v>4.0300646272306562E-2</v>
      </c>
      <c r="AA10" s="7">
        <f t="shared" si="1"/>
        <v>4.0300646272306562E-2</v>
      </c>
      <c r="AB10" s="7">
        <f t="shared" si="1"/>
        <v>4.0300646272306562E-2</v>
      </c>
      <c r="AC10" s="7">
        <f t="shared" si="1"/>
        <v>4.0300646272306562E-2</v>
      </c>
      <c r="AD10" s="7">
        <f t="shared" si="1"/>
        <v>4.0300646272306562E-2</v>
      </c>
      <c r="AE10" s="7">
        <f t="shared" si="1"/>
        <v>4.0300646272306562E-2</v>
      </c>
      <c r="AF10" s="7">
        <f t="shared" si="1"/>
        <v>4.0300646272306562E-2</v>
      </c>
      <c r="AG10" s="7">
        <f t="shared" si="1"/>
        <v>4.0300646272306562E-2</v>
      </c>
      <c r="AH10" s="7">
        <f t="shared" si="1"/>
        <v>4.0300646272306562E-2</v>
      </c>
      <c r="AI10" s="7">
        <f t="shared" si="1"/>
        <v>4.0300646272306562E-2</v>
      </c>
      <c r="AJ10" s="7">
        <f t="shared" si="1"/>
        <v>4.0300646272306562E-2</v>
      </c>
      <c r="AK10" s="7">
        <f t="shared" si="1"/>
        <v>4.0300646272306562E-2</v>
      </c>
      <c r="AL10" s="7">
        <f t="shared" si="1"/>
        <v>4.0300646272306562E-2</v>
      </c>
      <c r="AM10" s="7">
        <f t="shared" si="1"/>
        <v>4.0300646272306562E-2</v>
      </c>
      <c r="AN10" s="7">
        <f t="shared" si="1"/>
        <v>4.0300646272306562E-2</v>
      </c>
      <c r="AO10" s="7">
        <f t="shared" si="1"/>
        <v>4.0300646272306562E-2</v>
      </c>
    </row>
    <row r="11" spans="1:41">
      <c r="C11" s="71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</row>
    <row r="12" spans="1:41">
      <c r="C12" s="71"/>
      <c r="D12" s="71"/>
      <c r="E12" s="71"/>
      <c r="F12" s="71"/>
      <c r="G12" s="71"/>
      <c r="H12" s="71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</row>
    <row r="13" spans="1:41">
      <c r="C13" s="71"/>
      <c r="D13" s="71"/>
      <c r="E13" s="71"/>
      <c r="F13" s="71"/>
      <c r="G13" s="71"/>
      <c r="H13" s="71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</row>
    <row r="14" spans="1:41">
      <c r="C14" s="124"/>
    </row>
    <row r="15" spans="1:41" s="232" customFormat="1">
      <c r="A15" s="231" t="s">
        <v>285</v>
      </c>
      <c r="B15" s="231"/>
      <c r="C15" s="231"/>
      <c r="D15" s="231"/>
      <c r="E15" s="231"/>
      <c r="F15" s="231"/>
      <c r="G15" s="231"/>
      <c r="H15" s="231"/>
      <c r="I15" s="231"/>
      <c r="J15" s="231"/>
      <c r="K15" s="231"/>
      <c r="L15" s="231"/>
      <c r="M15" s="231"/>
      <c r="N15" s="231"/>
      <c r="O15" s="231"/>
      <c r="P15" s="231"/>
      <c r="Q15" s="231"/>
      <c r="R15" s="231"/>
      <c r="S15" s="231"/>
      <c r="T15" s="231"/>
      <c r="U15" s="231"/>
      <c r="V15" s="231"/>
      <c r="W15" s="231"/>
      <c r="X15" s="231"/>
      <c r="Y15" s="231"/>
      <c r="Z15" s="231"/>
      <c r="AA15" s="231"/>
      <c r="AB15" s="231"/>
      <c r="AC15" s="231"/>
      <c r="AD15" s="231"/>
      <c r="AE15" s="231"/>
      <c r="AF15" s="231"/>
      <c r="AG15" s="231"/>
      <c r="AH15" s="231"/>
      <c r="AI15" s="231"/>
      <c r="AJ15" s="231"/>
      <c r="AK15" s="231"/>
      <c r="AL15" s="231"/>
      <c r="AM15" s="231"/>
      <c r="AN15" s="231"/>
      <c r="AO15" s="231"/>
    </row>
    <row r="16" spans="1:41" s="79" customFormat="1">
      <c r="A16" s="78" t="s">
        <v>6</v>
      </c>
      <c r="B16" s="78" t="s">
        <v>45</v>
      </c>
    </row>
    <row r="17" spans="1:50">
      <c r="A17" s="2" t="s">
        <v>7</v>
      </c>
      <c r="B17" s="279" t="s">
        <v>46</v>
      </c>
      <c r="C17" s="280">
        <v>2.1999999999999999E-2</v>
      </c>
      <c r="D17" s="280">
        <v>2.1999999999999999E-2</v>
      </c>
      <c r="E17" s="280">
        <v>2.1999999999999999E-2</v>
      </c>
      <c r="F17" s="280">
        <v>2.1999999999999999E-2</v>
      </c>
      <c r="G17" s="280">
        <v>2.1999999999999999E-2</v>
      </c>
      <c r="H17" s="280">
        <v>2.1999999999999999E-2</v>
      </c>
      <c r="I17" s="280">
        <v>2.1999999999999999E-2</v>
      </c>
      <c r="J17" s="280">
        <v>2.1999999999999999E-2</v>
      </c>
      <c r="K17" s="280">
        <v>2.1999999999999999E-2</v>
      </c>
      <c r="L17" s="280">
        <v>2.1999999999999999E-2</v>
      </c>
      <c r="M17" s="280">
        <v>2.1999999999999999E-2</v>
      </c>
      <c r="N17" s="280">
        <v>2.1999999999999999E-2</v>
      </c>
      <c r="O17" s="280">
        <v>2.1999999999999999E-2</v>
      </c>
      <c r="P17" s="280">
        <v>2.1999999999999999E-2</v>
      </c>
      <c r="Q17" s="280">
        <v>2.1999999999999999E-2</v>
      </c>
      <c r="R17" s="280">
        <v>2.1999999999999999E-2</v>
      </c>
      <c r="S17" s="280">
        <v>2.1999999999999999E-2</v>
      </c>
      <c r="T17" s="280">
        <v>2.1999999999999999E-2</v>
      </c>
      <c r="U17" s="280">
        <v>2.1999999999999999E-2</v>
      </c>
      <c r="V17" s="280">
        <v>2.1999999999999999E-2</v>
      </c>
      <c r="W17" s="7">
        <f t="shared" ref="W17:AO22" si="3">V17</f>
        <v>2.1999999999999999E-2</v>
      </c>
      <c r="X17" s="7">
        <f t="shared" si="3"/>
        <v>2.1999999999999999E-2</v>
      </c>
      <c r="Y17" s="7">
        <f t="shared" si="3"/>
        <v>2.1999999999999999E-2</v>
      </c>
      <c r="Z17" s="7">
        <f t="shared" si="3"/>
        <v>2.1999999999999999E-2</v>
      </c>
      <c r="AA17" s="7">
        <f t="shared" si="3"/>
        <v>2.1999999999999999E-2</v>
      </c>
      <c r="AB17" s="7">
        <f t="shared" si="3"/>
        <v>2.1999999999999999E-2</v>
      </c>
      <c r="AC17" s="7">
        <f t="shared" si="3"/>
        <v>2.1999999999999999E-2</v>
      </c>
      <c r="AD17" s="7">
        <f t="shared" si="3"/>
        <v>2.1999999999999999E-2</v>
      </c>
      <c r="AE17" s="7">
        <f t="shared" si="3"/>
        <v>2.1999999999999999E-2</v>
      </c>
      <c r="AF17" s="7">
        <f t="shared" si="3"/>
        <v>2.1999999999999999E-2</v>
      </c>
      <c r="AG17" s="7">
        <f t="shared" si="3"/>
        <v>2.1999999999999999E-2</v>
      </c>
      <c r="AH17" s="7">
        <f t="shared" si="3"/>
        <v>2.1999999999999999E-2</v>
      </c>
      <c r="AI17" s="7">
        <f t="shared" si="3"/>
        <v>2.1999999999999999E-2</v>
      </c>
      <c r="AJ17" s="7">
        <f t="shared" si="3"/>
        <v>2.1999999999999999E-2</v>
      </c>
      <c r="AK17" s="7">
        <f t="shared" si="3"/>
        <v>2.1999999999999999E-2</v>
      </c>
      <c r="AL17" s="7">
        <f t="shared" si="3"/>
        <v>2.1999999999999999E-2</v>
      </c>
      <c r="AM17" s="7">
        <f t="shared" si="3"/>
        <v>2.1999999999999999E-2</v>
      </c>
      <c r="AN17" s="7">
        <f t="shared" si="3"/>
        <v>2.1999999999999999E-2</v>
      </c>
      <c r="AO17" s="7">
        <f t="shared" si="3"/>
        <v>2.1999999999999999E-2</v>
      </c>
    </row>
    <row r="18" spans="1:50">
      <c r="A18" s="2" t="s">
        <v>8</v>
      </c>
      <c r="B18" s="279" t="s">
        <v>47</v>
      </c>
      <c r="C18" s="280">
        <v>0.18</v>
      </c>
      <c r="D18" s="280">
        <v>0.18</v>
      </c>
      <c r="E18" s="280">
        <v>0.2</v>
      </c>
      <c r="F18" s="280">
        <v>0.2</v>
      </c>
      <c r="G18" s="280">
        <v>0.2</v>
      </c>
      <c r="H18" s="280">
        <v>0.2</v>
      </c>
      <c r="I18" s="280">
        <v>0.2</v>
      </c>
      <c r="J18" s="280">
        <v>0.2</v>
      </c>
      <c r="K18" s="280">
        <v>0.2</v>
      </c>
      <c r="L18" s="280">
        <v>0.2</v>
      </c>
      <c r="M18" s="280">
        <v>0.2</v>
      </c>
      <c r="N18" s="280">
        <v>0.2</v>
      </c>
      <c r="O18" s="280">
        <v>0.2</v>
      </c>
      <c r="P18" s="280">
        <v>0.2</v>
      </c>
      <c r="Q18" s="280">
        <v>0.2</v>
      </c>
      <c r="R18" s="280">
        <v>0.2</v>
      </c>
      <c r="S18" s="280">
        <v>0.2</v>
      </c>
      <c r="T18" s="280">
        <v>0.2</v>
      </c>
      <c r="U18" s="280">
        <v>0.2</v>
      </c>
      <c r="V18" s="280">
        <v>0.2</v>
      </c>
      <c r="W18" s="7">
        <f t="shared" ref="W18:AF18" si="4">V18</f>
        <v>0.2</v>
      </c>
      <c r="X18" s="7">
        <f t="shared" si="4"/>
        <v>0.2</v>
      </c>
      <c r="Y18" s="7">
        <f t="shared" si="4"/>
        <v>0.2</v>
      </c>
      <c r="Z18" s="7">
        <f t="shared" si="4"/>
        <v>0.2</v>
      </c>
      <c r="AA18" s="7">
        <f t="shared" si="4"/>
        <v>0.2</v>
      </c>
      <c r="AB18" s="7">
        <f t="shared" si="4"/>
        <v>0.2</v>
      </c>
      <c r="AC18" s="7">
        <f t="shared" si="4"/>
        <v>0.2</v>
      </c>
      <c r="AD18" s="7">
        <f t="shared" si="4"/>
        <v>0.2</v>
      </c>
      <c r="AE18" s="7">
        <f t="shared" si="4"/>
        <v>0.2</v>
      </c>
      <c r="AF18" s="7">
        <f t="shared" si="4"/>
        <v>0.2</v>
      </c>
      <c r="AG18" s="7">
        <f t="shared" si="3"/>
        <v>0.2</v>
      </c>
      <c r="AH18" s="7">
        <f t="shared" si="3"/>
        <v>0.2</v>
      </c>
      <c r="AI18" s="7">
        <f t="shared" si="3"/>
        <v>0.2</v>
      </c>
      <c r="AJ18" s="7">
        <f t="shared" si="3"/>
        <v>0.2</v>
      </c>
      <c r="AK18" s="7">
        <f t="shared" si="3"/>
        <v>0.2</v>
      </c>
      <c r="AL18" s="7">
        <f t="shared" si="3"/>
        <v>0.2</v>
      </c>
      <c r="AM18" s="7">
        <f t="shared" si="3"/>
        <v>0.2</v>
      </c>
      <c r="AN18" s="7">
        <f t="shared" si="3"/>
        <v>0.2</v>
      </c>
      <c r="AO18" s="7">
        <f t="shared" si="3"/>
        <v>0.2</v>
      </c>
    </row>
    <row r="19" spans="1:50">
      <c r="A19" s="2" t="s">
        <v>9</v>
      </c>
      <c r="B19" s="279"/>
      <c r="C19" s="280">
        <v>0.2</v>
      </c>
      <c r="D19" s="280">
        <v>0.2</v>
      </c>
      <c r="E19" s="280">
        <v>0.2</v>
      </c>
      <c r="F19" s="280">
        <v>0.2</v>
      </c>
      <c r="G19" s="280">
        <v>0.2</v>
      </c>
      <c r="H19" s="280">
        <v>0.2</v>
      </c>
      <c r="I19" s="280">
        <v>0.2</v>
      </c>
      <c r="J19" s="280">
        <v>0.2</v>
      </c>
      <c r="K19" s="280">
        <v>0.2</v>
      </c>
      <c r="L19" s="280">
        <v>0.2</v>
      </c>
      <c r="M19" s="280">
        <v>0.2</v>
      </c>
      <c r="N19" s="280">
        <v>0.2</v>
      </c>
      <c r="O19" s="280">
        <v>0.2</v>
      </c>
      <c r="P19" s="280">
        <v>0.2</v>
      </c>
      <c r="Q19" s="280">
        <v>0.2</v>
      </c>
      <c r="R19" s="280">
        <v>0.2</v>
      </c>
      <c r="S19" s="280">
        <v>0.2</v>
      </c>
      <c r="T19" s="280">
        <v>0.2</v>
      </c>
      <c r="U19" s="280">
        <v>0.2</v>
      </c>
      <c r="V19" s="280">
        <v>0.2</v>
      </c>
      <c r="W19" s="7">
        <f t="shared" si="3"/>
        <v>0.2</v>
      </c>
      <c r="X19" s="7">
        <f t="shared" si="3"/>
        <v>0.2</v>
      </c>
      <c r="Y19" s="7">
        <f t="shared" si="3"/>
        <v>0.2</v>
      </c>
      <c r="Z19" s="7">
        <f t="shared" si="3"/>
        <v>0.2</v>
      </c>
      <c r="AA19" s="7">
        <f t="shared" si="3"/>
        <v>0.2</v>
      </c>
      <c r="AB19" s="7">
        <f t="shared" si="3"/>
        <v>0.2</v>
      </c>
      <c r="AC19" s="7">
        <f t="shared" si="3"/>
        <v>0.2</v>
      </c>
      <c r="AD19" s="7">
        <f t="shared" si="3"/>
        <v>0.2</v>
      </c>
      <c r="AE19" s="7">
        <f t="shared" si="3"/>
        <v>0.2</v>
      </c>
      <c r="AF19" s="7">
        <f t="shared" si="3"/>
        <v>0.2</v>
      </c>
      <c r="AG19" s="7">
        <f t="shared" si="3"/>
        <v>0.2</v>
      </c>
      <c r="AH19" s="7">
        <f t="shared" si="3"/>
        <v>0.2</v>
      </c>
      <c r="AI19" s="7">
        <f t="shared" si="3"/>
        <v>0.2</v>
      </c>
      <c r="AJ19" s="7">
        <f t="shared" si="3"/>
        <v>0.2</v>
      </c>
      <c r="AK19" s="7">
        <f t="shared" si="3"/>
        <v>0.2</v>
      </c>
      <c r="AL19" s="7">
        <f t="shared" si="3"/>
        <v>0.2</v>
      </c>
      <c r="AM19" s="7">
        <f t="shared" si="3"/>
        <v>0.2</v>
      </c>
      <c r="AN19" s="7">
        <f t="shared" si="3"/>
        <v>0.2</v>
      </c>
      <c r="AO19" s="7">
        <f t="shared" si="3"/>
        <v>0.2</v>
      </c>
    </row>
    <row r="20" spans="1:50">
      <c r="A20" s="2" t="s">
        <v>48</v>
      </c>
      <c r="B20" s="279" t="s">
        <v>46</v>
      </c>
      <c r="C20" s="281">
        <v>0.18</v>
      </c>
      <c r="D20" s="281">
        <v>0.18</v>
      </c>
      <c r="E20" s="281">
        <v>0.18</v>
      </c>
      <c r="F20" s="281">
        <v>0.18</v>
      </c>
      <c r="G20" s="281">
        <v>0.18</v>
      </c>
      <c r="H20" s="281">
        <v>0.18</v>
      </c>
      <c r="I20" s="281">
        <v>0.18</v>
      </c>
      <c r="J20" s="281">
        <v>0.18</v>
      </c>
      <c r="K20" s="281">
        <v>0.18</v>
      </c>
      <c r="L20" s="281">
        <v>0.18</v>
      </c>
      <c r="M20" s="281">
        <v>0.18</v>
      </c>
      <c r="N20" s="281">
        <v>0.18</v>
      </c>
      <c r="O20" s="281">
        <v>0.18</v>
      </c>
      <c r="P20" s="281">
        <v>0.18</v>
      </c>
      <c r="Q20" s="281">
        <v>0.18</v>
      </c>
      <c r="R20" s="281">
        <v>0.18</v>
      </c>
      <c r="S20" s="281">
        <v>0.18</v>
      </c>
      <c r="T20" s="281">
        <v>0.18</v>
      </c>
      <c r="U20" s="281">
        <v>0.18</v>
      </c>
      <c r="V20" s="281">
        <v>0.18</v>
      </c>
      <c r="W20" s="32">
        <f t="shared" si="3"/>
        <v>0.18</v>
      </c>
      <c r="X20" s="32">
        <f t="shared" si="3"/>
        <v>0.18</v>
      </c>
      <c r="Y20" s="32">
        <f t="shared" si="3"/>
        <v>0.18</v>
      </c>
      <c r="Z20" s="32">
        <f t="shared" si="3"/>
        <v>0.18</v>
      </c>
      <c r="AA20" s="32">
        <f t="shared" si="3"/>
        <v>0.18</v>
      </c>
      <c r="AB20" s="32">
        <f t="shared" si="3"/>
        <v>0.18</v>
      </c>
      <c r="AC20" s="32">
        <f t="shared" si="3"/>
        <v>0.18</v>
      </c>
      <c r="AD20" s="32">
        <f t="shared" si="3"/>
        <v>0.18</v>
      </c>
      <c r="AE20" s="32">
        <f t="shared" si="3"/>
        <v>0.18</v>
      </c>
      <c r="AF20" s="32">
        <f t="shared" si="3"/>
        <v>0.18</v>
      </c>
      <c r="AG20" s="32">
        <f t="shared" si="3"/>
        <v>0.18</v>
      </c>
      <c r="AH20" s="32">
        <f t="shared" si="3"/>
        <v>0.18</v>
      </c>
      <c r="AI20" s="32">
        <f t="shared" si="3"/>
        <v>0.18</v>
      </c>
      <c r="AJ20" s="32">
        <f t="shared" si="3"/>
        <v>0.18</v>
      </c>
      <c r="AK20" s="32">
        <f t="shared" si="3"/>
        <v>0.18</v>
      </c>
      <c r="AL20" s="32">
        <f t="shared" si="3"/>
        <v>0.18</v>
      </c>
      <c r="AM20" s="32">
        <f t="shared" si="3"/>
        <v>0.18</v>
      </c>
      <c r="AN20" s="32">
        <f t="shared" si="3"/>
        <v>0.18</v>
      </c>
      <c r="AO20" s="32">
        <f t="shared" si="3"/>
        <v>0.18</v>
      </c>
    </row>
    <row r="21" spans="1:50">
      <c r="A21" s="2" t="s">
        <v>49</v>
      </c>
      <c r="B21" s="279" t="s">
        <v>47</v>
      </c>
      <c r="C21" s="281">
        <v>0.02</v>
      </c>
      <c r="D21" s="281">
        <v>0.02</v>
      </c>
      <c r="E21" s="281">
        <v>0.02</v>
      </c>
      <c r="F21" s="281">
        <v>0.02</v>
      </c>
      <c r="G21" s="281">
        <v>0.02</v>
      </c>
      <c r="H21" s="281">
        <v>0.02</v>
      </c>
      <c r="I21" s="281">
        <v>0.02</v>
      </c>
      <c r="J21" s="281">
        <v>0.02</v>
      </c>
      <c r="K21" s="281">
        <v>0.02</v>
      </c>
      <c r="L21" s="281">
        <v>0.02</v>
      </c>
      <c r="M21" s="281">
        <v>0.02</v>
      </c>
      <c r="N21" s="281">
        <v>0.02</v>
      </c>
      <c r="O21" s="281">
        <v>0.02</v>
      </c>
      <c r="P21" s="281">
        <v>0.02</v>
      </c>
      <c r="Q21" s="281">
        <v>0.02</v>
      </c>
      <c r="R21" s="281">
        <v>0.02</v>
      </c>
      <c r="S21" s="281">
        <v>0.02</v>
      </c>
      <c r="T21" s="281">
        <v>0.02</v>
      </c>
      <c r="U21" s="281">
        <v>0.02</v>
      </c>
      <c r="V21" s="281">
        <v>0.02</v>
      </c>
      <c r="W21" s="32">
        <f t="shared" si="3"/>
        <v>0.02</v>
      </c>
      <c r="X21" s="32">
        <f t="shared" si="3"/>
        <v>0.02</v>
      </c>
      <c r="Y21" s="32">
        <f t="shared" si="3"/>
        <v>0.02</v>
      </c>
      <c r="Z21" s="32">
        <f t="shared" si="3"/>
        <v>0.02</v>
      </c>
      <c r="AA21" s="32">
        <f t="shared" si="3"/>
        <v>0.02</v>
      </c>
      <c r="AB21" s="32">
        <f t="shared" si="3"/>
        <v>0.02</v>
      </c>
      <c r="AC21" s="32">
        <f t="shared" si="3"/>
        <v>0.02</v>
      </c>
      <c r="AD21" s="32">
        <f t="shared" si="3"/>
        <v>0.02</v>
      </c>
      <c r="AE21" s="32">
        <f t="shared" si="3"/>
        <v>0.02</v>
      </c>
      <c r="AF21" s="32">
        <f t="shared" si="3"/>
        <v>0.02</v>
      </c>
      <c r="AG21" s="32">
        <f t="shared" si="3"/>
        <v>0.02</v>
      </c>
      <c r="AH21" s="32">
        <f t="shared" si="3"/>
        <v>0.02</v>
      </c>
      <c r="AI21" s="32">
        <f t="shared" si="3"/>
        <v>0.02</v>
      </c>
      <c r="AJ21" s="32">
        <f t="shared" si="3"/>
        <v>0.02</v>
      </c>
      <c r="AK21" s="32">
        <f t="shared" si="3"/>
        <v>0.02</v>
      </c>
      <c r="AL21" s="32">
        <f t="shared" si="3"/>
        <v>0.02</v>
      </c>
      <c r="AM21" s="32">
        <f t="shared" si="3"/>
        <v>0.02</v>
      </c>
      <c r="AN21" s="32">
        <f t="shared" si="3"/>
        <v>0.02</v>
      </c>
      <c r="AO21" s="32">
        <f t="shared" si="3"/>
        <v>0.02</v>
      </c>
    </row>
    <row r="22" spans="1:50">
      <c r="A22" s="2" t="s">
        <v>10</v>
      </c>
      <c r="B22" s="279" t="s">
        <v>46</v>
      </c>
      <c r="C22" s="280">
        <v>0.13</v>
      </c>
      <c r="D22" s="280">
        <v>0.13</v>
      </c>
      <c r="E22" s="280">
        <v>0.13</v>
      </c>
      <c r="F22" s="280">
        <v>0.13</v>
      </c>
      <c r="G22" s="280">
        <v>0.13</v>
      </c>
      <c r="H22" s="280">
        <v>0.13</v>
      </c>
      <c r="I22" s="280">
        <v>0.13</v>
      </c>
      <c r="J22" s="280">
        <v>0.13</v>
      </c>
      <c r="K22" s="280">
        <v>0.13</v>
      </c>
      <c r="L22" s="280">
        <v>0.13</v>
      </c>
      <c r="M22" s="280">
        <v>0.13</v>
      </c>
      <c r="N22" s="280">
        <v>0.13</v>
      </c>
      <c r="O22" s="280">
        <v>0.13</v>
      </c>
      <c r="P22" s="280">
        <v>0.13</v>
      </c>
      <c r="Q22" s="280">
        <v>0.13</v>
      </c>
      <c r="R22" s="280">
        <v>0.13</v>
      </c>
      <c r="S22" s="280">
        <v>0.13</v>
      </c>
      <c r="T22" s="280">
        <v>0.13</v>
      </c>
      <c r="U22" s="280">
        <v>0.13</v>
      </c>
      <c r="V22" s="280">
        <v>0.13</v>
      </c>
      <c r="W22" s="7">
        <f t="shared" si="3"/>
        <v>0.13</v>
      </c>
      <c r="X22" s="7">
        <f t="shared" si="3"/>
        <v>0.13</v>
      </c>
      <c r="Y22" s="7">
        <f t="shared" si="3"/>
        <v>0.13</v>
      </c>
      <c r="Z22" s="7">
        <f t="shared" si="3"/>
        <v>0.13</v>
      </c>
      <c r="AA22" s="7">
        <f t="shared" si="3"/>
        <v>0.13</v>
      </c>
      <c r="AB22" s="7">
        <f t="shared" si="3"/>
        <v>0.13</v>
      </c>
      <c r="AC22" s="7">
        <f t="shared" si="3"/>
        <v>0.13</v>
      </c>
      <c r="AD22" s="7">
        <f t="shared" si="3"/>
        <v>0.13</v>
      </c>
      <c r="AE22" s="7">
        <f t="shared" si="3"/>
        <v>0.13</v>
      </c>
      <c r="AF22" s="7">
        <f t="shared" si="3"/>
        <v>0.13</v>
      </c>
      <c r="AG22" s="7">
        <f t="shared" si="3"/>
        <v>0.13</v>
      </c>
      <c r="AH22" s="7">
        <f t="shared" si="3"/>
        <v>0.13</v>
      </c>
      <c r="AI22" s="7">
        <f t="shared" si="3"/>
        <v>0.13</v>
      </c>
      <c r="AJ22" s="7">
        <f t="shared" si="3"/>
        <v>0.13</v>
      </c>
      <c r="AK22" s="7">
        <f t="shared" si="3"/>
        <v>0.13</v>
      </c>
      <c r="AL22" s="7">
        <f t="shared" si="3"/>
        <v>0.13</v>
      </c>
      <c r="AM22" s="7">
        <f t="shared" si="3"/>
        <v>0.13</v>
      </c>
      <c r="AN22" s="7">
        <f t="shared" si="3"/>
        <v>0.13</v>
      </c>
      <c r="AO22" s="7">
        <f t="shared" si="3"/>
        <v>0.13</v>
      </c>
    </row>
    <row r="24" spans="1:50" s="79" customFormat="1">
      <c r="A24" s="78" t="s">
        <v>149</v>
      </c>
    </row>
    <row r="25" spans="1:50">
      <c r="A25" s="2" t="s">
        <v>11</v>
      </c>
      <c r="C25" s="280">
        <v>0.22</v>
      </c>
      <c r="D25" s="280">
        <v>0.22</v>
      </c>
      <c r="E25" s="280">
        <v>0.22</v>
      </c>
      <c r="F25" s="280">
        <v>0.22</v>
      </c>
      <c r="G25" s="280">
        <v>0.22</v>
      </c>
      <c r="H25" s="280">
        <v>0.22</v>
      </c>
      <c r="I25" s="280">
        <v>0.22</v>
      </c>
      <c r="J25" s="280">
        <v>0.22</v>
      </c>
      <c r="K25" s="280">
        <v>0.22</v>
      </c>
      <c r="L25" s="280">
        <v>0.22</v>
      </c>
      <c r="M25" s="280">
        <v>0.22</v>
      </c>
      <c r="N25" s="280">
        <v>0.22</v>
      </c>
      <c r="O25" s="280">
        <v>0.22</v>
      </c>
      <c r="P25" s="280">
        <v>0.22</v>
      </c>
      <c r="Q25" s="280">
        <v>0.22</v>
      </c>
      <c r="R25" s="280">
        <v>0.22</v>
      </c>
      <c r="S25" s="280">
        <v>0.22</v>
      </c>
      <c r="T25" s="280">
        <v>0.22</v>
      </c>
      <c r="U25" s="280">
        <v>0.22</v>
      </c>
      <c r="V25" s="280">
        <v>0.22</v>
      </c>
      <c r="W25" s="7">
        <f t="shared" ref="W25:AO27" si="5">V25</f>
        <v>0.22</v>
      </c>
      <c r="X25" s="7">
        <f t="shared" si="5"/>
        <v>0.22</v>
      </c>
      <c r="Y25" s="7">
        <f t="shared" si="5"/>
        <v>0.22</v>
      </c>
      <c r="Z25" s="7">
        <f t="shared" si="5"/>
        <v>0.22</v>
      </c>
      <c r="AA25" s="7">
        <f t="shared" si="5"/>
        <v>0.22</v>
      </c>
      <c r="AB25" s="7">
        <f t="shared" si="5"/>
        <v>0.22</v>
      </c>
      <c r="AC25" s="7">
        <f t="shared" si="5"/>
        <v>0.22</v>
      </c>
      <c r="AD25" s="7">
        <f t="shared" si="5"/>
        <v>0.22</v>
      </c>
      <c r="AE25" s="7">
        <f t="shared" si="5"/>
        <v>0.22</v>
      </c>
      <c r="AF25" s="7">
        <f t="shared" si="5"/>
        <v>0.22</v>
      </c>
      <c r="AG25" s="7">
        <f t="shared" si="5"/>
        <v>0.22</v>
      </c>
      <c r="AH25" s="7">
        <f t="shared" si="5"/>
        <v>0.22</v>
      </c>
      <c r="AI25" s="7">
        <f t="shared" si="5"/>
        <v>0.22</v>
      </c>
      <c r="AJ25" s="7">
        <f t="shared" si="5"/>
        <v>0.22</v>
      </c>
      <c r="AK25" s="7">
        <f t="shared" si="5"/>
        <v>0.22</v>
      </c>
      <c r="AL25" s="7">
        <f t="shared" si="5"/>
        <v>0.22</v>
      </c>
      <c r="AM25" s="7">
        <f t="shared" si="5"/>
        <v>0.22</v>
      </c>
      <c r="AN25" s="7">
        <f t="shared" si="5"/>
        <v>0.22</v>
      </c>
      <c r="AO25" s="7">
        <f t="shared" si="5"/>
        <v>0.22</v>
      </c>
    </row>
    <row r="26" spans="1:50">
      <c r="A26" s="2" t="s">
        <v>12</v>
      </c>
      <c r="C26" s="280">
        <v>2.9000000000000001E-2</v>
      </c>
      <c r="D26" s="280">
        <v>2.9000000000000001E-2</v>
      </c>
      <c r="E26" s="280">
        <v>2.9000000000000001E-2</v>
      </c>
      <c r="F26" s="280">
        <v>2.9000000000000001E-2</v>
      </c>
      <c r="G26" s="280">
        <v>2.9000000000000001E-2</v>
      </c>
      <c r="H26" s="280">
        <v>2.9000000000000001E-2</v>
      </c>
      <c r="I26" s="280">
        <v>2.9000000000000001E-2</v>
      </c>
      <c r="J26" s="280">
        <v>2.9000000000000001E-2</v>
      </c>
      <c r="K26" s="280">
        <v>2.9000000000000001E-2</v>
      </c>
      <c r="L26" s="280">
        <v>2.9000000000000001E-2</v>
      </c>
      <c r="M26" s="280">
        <v>2.9000000000000001E-2</v>
      </c>
      <c r="N26" s="280">
        <v>2.9000000000000001E-2</v>
      </c>
      <c r="O26" s="280">
        <v>2.9000000000000001E-2</v>
      </c>
      <c r="P26" s="280">
        <v>2.9000000000000001E-2</v>
      </c>
      <c r="Q26" s="280">
        <v>2.9000000000000001E-2</v>
      </c>
      <c r="R26" s="280">
        <v>2.9000000000000001E-2</v>
      </c>
      <c r="S26" s="280">
        <v>2.9000000000000001E-2</v>
      </c>
      <c r="T26" s="280">
        <v>2.9000000000000001E-2</v>
      </c>
      <c r="U26" s="280">
        <v>2.9000000000000001E-2</v>
      </c>
      <c r="V26" s="280">
        <v>2.9000000000000001E-2</v>
      </c>
      <c r="W26" s="7">
        <f t="shared" ref="W26:AF26" si="6">V26</f>
        <v>2.9000000000000001E-2</v>
      </c>
      <c r="X26" s="7">
        <f t="shared" si="6"/>
        <v>2.9000000000000001E-2</v>
      </c>
      <c r="Y26" s="7">
        <f t="shared" si="6"/>
        <v>2.9000000000000001E-2</v>
      </c>
      <c r="Z26" s="7">
        <f t="shared" si="6"/>
        <v>2.9000000000000001E-2</v>
      </c>
      <c r="AA26" s="7">
        <f t="shared" si="6"/>
        <v>2.9000000000000001E-2</v>
      </c>
      <c r="AB26" s="7">
        <f t="shared" si="6"/>
        <v>2.9000000000000001E-2</v>
      </c>
      <c r="AC26" s="7">
        <f t="shared" si="6"/>
        <v>2.9000000000000001E-2</v>
      </c>
      <c r="AD26" s="7">
        <f t="shared" si="6"/>
        <v>2.9000000000000001E-2</v>
      </c>
      <c r="AE26" s="7">
        <f t="shared" si="6"/>
        <v>2.9000000000000001E-2</v>
      </c>
      <c r="AF26" s="7">
        <f t="shared" si="6"/>
        <v>2.9000000000000001E-2</v>
      </c>
      <c r="AG26" s="7">
        <f t="shared" si="5"/>
        <v>2.9000000000000001E-2</v>
      </c>
      <c r="AH26" s="7">
        <f t="shared" si="5"/>
        <v>2.9000000000000001E-2</v>
      </c>
      <c r="AI26" s="7">
        <f t="shared" si="5"/>
        <v>2.9000000000000001E-2</v>
      </c>
      <c r="AJ26" s="7">
        <f t="shared" si="5"/>
        <v>2.9000000000000001E-2</v>
      </c>
      <c r="AK26" s="7">
        <f t="shared" si="5"/>
        <v>2.9000000000000001E-2</v>
      </c>
      <c r="AL26" s="7">
        <f t="shared" si="5"/>
        <v>2.9000000000000001E-2</v>
      </c>
      <c r="AM26" s="7">
        <f t="shared" si="5"/>
        <v>2.9000000000000001E-2</v>
      </c>
      <c r="AN26" s="7">
        <f t="shared" si="5"/>
        <v>2.9000000000000001E-2</v>
      </c>
      <c r="AO26" s="7">
        <f t="shared" si="5"/>
        <v>2.9000000000000001E-2</v>
      </c>
    </row>
    <row r="27" spans="1:50">
      <c r="A27" s="2" t="s">
        <v>13</v>
      </c>
      <c r="C27" s="280">
        <v>5.0999999999999997E-2</v>
      </c>
      <c r="D27" s="280">
        <v>5.0999999999999997E-2</v>
      </c>
      <c r="E27" s="280">
        <v>5.0999999999999997E-2</v>
      </c>
      <c r="F27" s="280">
        <v>5.0999999999999997E-2</v>
      </c>
      <c r="G27" s="280">
        <v>5.0999999999999997E-2</v>
      </c>
      <c r="H27" s="280">
        <v>5.0999999999999997E-2</v>
      </c>
      <c r="I27" s="280">
        <v>5.0999999999999997E-2</v>
      </c>
      <c r="J27" s="280">
        <v>5.0999999999999997E-2</v>
      </c>
      <c r="K27" s="280">
        <v>5.0999999999999997E-2</v>
      </c>
      <c r="L27" s="280">
        <v>5.0999999999999997E-2</v>
      </c>
      <c r="M27" s="280">
        <v>5.0999999999999997E-2</v>
      </c>
      <c r="N27" s="280">
        <v>5.0999999999999997E-2</v>
      </c>
      <c r="O27" s="280">
        <v>5.0999999999999997E-2</v>
      </c>
      <c r="P27" s="280">
        <v>5.0999999999999997E-2</v>
      </c>
      <c r="Q27" s="280">
        <v>5.0999999999999997E-2</v>
      </c>
      <c r="R27" s="280">
        <v>5.0999999999999997E-2</v>
      </c>
      <c r="S27" s="280">
        <v>5.0999999999999997E-2</v>
      </c>
      <c r="T27" s="280">
        <v>5.0999999999999997E-2</v>
      </c>
      <c r="U27" s="280">
        <v>5.0999999999999997E-2</v>
      </c>
      <c r="V27" s="280">
        <v>5.0999999999999997E-2</v>
      </c>
      <c r="W27" s="7">
        <f t="shared" si="5"/>
        <v>5.0999999999999997E-2</v>
      </c>
      <c r="X27" s="7">
        <f t="shared" si="5"/>
        <v>5.0999999999999997E-2</v>
      </c>
      <c r="Y27" s="7">
        <f t="shared" si="5"/>
        <v>5.0999999999999997E-2</v>
      </c>
      <c r="Z27" s="7">
        <f t="shared" si="5"/>
        <v>5.0999999999999997E-2</v>
      </c>
      <c r="AA27" s="7">
        <f t="shared" si="5"/>
        <v>5.0999999999999997E-2</v>
      </c>
      <c r="AB27" s="7">
        <f t="shared" si="5"/>
        <v>5.0999999999999997E-2</v>
      </c>
      <c r="AC27" s="7">
        <f t="shared" si="5"/>
        <v>5.0999999999999997E-2</v>
      </c>
      <c r="AD27" s="7">
        <f t="shared" si="5"/>
        <v>5.0999999999999997E-2</v>
      </c>
      <c r="AE27" s="7">
        <f t="shared" si="5"/>
        <v>5.0999999999999997E-2</v>
      </c>
      <c r="AF27" s="7">
        <f t="shared" si="5"/>
        <v>5.0999999999999997E-2</v>
      </c>
      <c r="AG27" s="7">
        <f t="shared" si="5"/>
        <v>5.0999999999999997E-2</v>
      </c>
      <c r="AH27" s="7">
        <f t="shared" si="5"/>
        <v>5.0999999999999997E-2</v>
      </c>
      <c r="AI27" s="7">
        <f t="shared" si="5"/>
        <v>5.0999999999999997E-2</v>
      </c>
      <c r="AJ27" s="7">
        <f t="shared" si="5"/>
        <v>5.0999999999999997E-2</v>
      </c>
      <c r="AK27" s="7">
        <f t="shared" si="5"/>
        <v>5.0999999999999997E-2</v>
      </c>
      <c r="AL27" s="7">
        <f t="shared" si="5"/>
        <v>5.0999999999999997E-2</v>
      </c>
      <c r="AM27" s="7">
        <f t="shared" si="5"/>
        <v>5.0999999999999997E-2</v>
      </c>
      <c r="AN27" s="7">
        <f t="shared" si="5"/>
        <v>5.0999999999999997E-2</v>
      </c>
      <c r="AO27" s="7">
        <f t="shared" si="5"/>
        <v>5.0999999999999997E-2</v>
      </c>
    </row>
    <row r="28" spans="1:50"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</row>
    <row r="30" spans="1:50" s="232" customFormat="1">
      <c r="A30" s="231"/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231"/>
      <c r="X30" s="231"/>
      <c r="Y30" s="231"/>
      <c r="Z30" s="231"/>
      <c r="AA30" s="231"/>
      <c r="AB30" s="231"/>
      <c r="AC30" s="231"/>
      <c r="AD30" s="231"/>
      <c r="AE30" s="231"/>
      <c r="AF30" s="231"/>
      <c r="AG30" s="231"/>
      <c r="AH30" s="231"/>
      <c r="AI30" s="231"/>
      <c r="AJ30" s="231"/>
      <c r="AK30" s="231"/>
      <c r="AL30" s="231"/>
      <c r="AM30" s="231"/>
      <c r="AN30" s="231"/>
      <c r="AO30" s="231"/>
    </row>
    <row r="31" spans="1:50"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</row>
    <row r="32" spans="1:50"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</row>
    <row r="33" spans="9:50">
      <c r="K33" s="94"/>
      <c r="L33" s="94"/>
      <c r="M33" s="94"/>
      <c r="N33" s="94"/>
      <c r="O33" s="94"/>
      <c r="P33" s="94"/>
      <c r="Q33" s="94"/>
      <c r="R33" s="94"/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/>
      <c r="AE33" s="94"/>
      <c r="AF33" s="94"/>
      <c r="AG33" s="94"/>
      <c r="AH33" s="94"/>
      <c r="AI33" s="94"/>
      <c r="AJ33" s="94"/>
      <c r="AK33" s="94"/>
      <c r="AL33" s="94"/>
      <c r="AM33" s="94"/>
      <c r="AN33" s="94"/>
      <c r="AO33" s="94"/>
      <c r="AP33" s="94"/>
      <c r="AQ33" s="94"/>
      <c r="AR33" s="94"/>
      <c r="AS33" s="94"/>
      <c r="AT33" s="94"/>
      <c r="AU33" s="94"/>
      <c r="AV33" s="94"/>
      <c r="AW33" s="94"/>
      <c r="AX33" s="94"/>
    </row>
    <row r="34" spans="9:50">
      <c r="K34" s="94"/>
      <c r="L34" s="94"/>
      <c r="M34" s="94"/>
      <c r="N34" s="94"/>
      <c r="O34" s="94"/>
      <c r="P34" s="94"/>
      <c r="Q34" s="94"/>
      <c r="R34" s="94"/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/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/>
      <c r="AX34" s="94"/>
    </row>
    <row r="35" spans="9:50">
      <c r="I35" s="94"/>
      <c r="J35" s="94"/>
      <c r="K35" s="94"/>
      <c r="L35" s="94"/>
      <c r="M35" s="94"/>
      <c r="N35" s="94"/>
      <c r="O35" s="94"/>
      <c r="P35" s="94"/>
      <c r="Q35" s="94"/>
      <c r="R35" s="94"/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/>
      <c r="AE35" s="94"/>
      <c r="AF35" s="94"/>
      <c r="AG35" s="94"/>
      <c r="AH35" s="94"/>
      <c r="AI35" s="94"/>
      <c r="AJ35" s="94"/>
      <c r="AK35" s="94"/>
      <c r="AL35" s="94"/>
      <c r="AM35" s="94"/>
      <c r="AN35" s="94"/>
      <c r="AO35" s="94"/>
      <c r="AP35" s="94"/>
      <c r="AQ35" s="94"/>
      <c r="AR35" s="94"/>
      <c r="AS35" s="94"/>
      <c r="AT35" s="94"/>
      <c r="AU35" s="94"/>
      <c r="AV35" s="94"/>
      <c r="AW35" s="94"/>
      <c r="AX35" s="94"/>
    </row>
    <row r="36" spans="9:50"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</row>
    <row r="37" spans="9:50"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</row>
    <row r="38" spans="9:50"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</row>
    <row r="39" spans="9:50"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</row>
    <row r="40" spans="9:50">
      <c r="K40" s="94"/>
      <c r="L40" s="94"/>
      <c r="M40" s="94"/>
      <c r="N40" s="94"/>
      <c r="O40" s="94"/>
      <c r="P40" s="94"/>
      <c r="Q40" s="94"/>
      <c r="R40" s="94"/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/>
      <c r="AH40" s="94"/>
      <c r="AI40" s="94"/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/>
      <c r="AV40" s="94"/>
      <c r="AW40" s="94"/>
      <c r="AX40" s="94"/>
    </row>
  </sheetData>
  <sheetProtection algorithmName="SHA-512" hashValue="46/69dbIFPEf9XT1vz2u6n+G4TB/WBEXnzzATJzVFen6/M1IqWfgqeyut3B9IK/14UiC0uRLk5MHceVM+50d4w==" saltValue="bGXyRCA/5k2/2Gh9mZ48AQ==" spinCount="100000" sheet="1" objects="1" scenarios="1"/>
  <conditionalFormatting sqref="B2">
    <cfRule type="containsText" dxfId="33" priority="1" operator="containsText" text="ERROR">
      <formula>NOT(ISERROR(SEARCH("ERROR",B2)))</formula>
    </cfRule>
  </conditionalFormatting>
  <hyperlinks>
    <hyperlink ref="A1" location="Содержание!A1" display="Содержание" xr:uid="{00000000-0004-0000-0200-000000000000}"/>
    <hyperlink ref="C5" r:id="rId1" xr:uid="{00000000-0004-0000-0200-000001000000}"/>
  </hyperlinks>
  <pageMargins left="0.70866141732283472" right="0.70866141732283472" top="0.74803149606299213" bottom="0.74803149606299213" header="0.31496062992125984" footer="0.31496062992125984"/>
  <pageSetup paperSize="9" scale="50" pageOrder="overThenDown" orientation="landscape" r:id="rId2"/>
  <colBreaks count="2" manualBreakCount="2">
    <brk id="17" max="1048575" man="1"/>
    <brk id="31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Лист5">
    <tabColor theme="4" tint="0.39997558519241921"/>
    <outlinePr summaryBelow="0" summaryRight="0"/>
  </sheetPr>
  <dimension ref="A1:GN546"/>
  <sheetViews>
    <sheetView showGridLines="0" tabSelected="1" zoomScale="75" zoomScaleNormal="75" zoomScaleSheetLayoutView="70" workbookViewId="0">
      <pane ySplit="2" topLeftCell="A3" activePane="bottomLeft" state="frozen"/>
      <selection sqref="A1:T1"/>
      <selection pane="bottomLeft" activeCell="C23" sqref="C23"/>
    </sheetView>
  </sheetViews>
  <sheetFormatPr defaultColWidth="11.77734375" defaultRowHeight="14.4" outlineLevelRow="1"/>
  <cols>
    <col min="1" max="1" width="68.5546875" style="5" customWidth="1"/>
    <col min="2" max="2" width="18.21875" style="6" customWidth="1"/>
    <col min="3" max="3" width="19.44140625" style="6" customWidth="1"/>
    <col min="4" max="4" width="14" style="6" customWidth="1"/>
    <col min="5" max="5" width="13.77734375" style="6" customWidth="1"/>
    <col min="6" max="6" width="12.44140625" style="6" customWidth="1"/>
    <col min="7" max="7" width="11.77734375" style="6"/>
    <col min="8" max="8" width="13" style="6" customWidth="1"/>
    <col min="9" max="27" width="11.77734375" style="6"/>
    <col min="28" max="193" width="11.77734375" style="360"/>
    <col min="194" max="16384" width="11.77734375" style="6"/>
  </cols>
  <sheetData>
    <row r="1" spans="1:193">
      <c r="A1" s="377" t="s">
        <v>14</v>
      </c>
    </row>
    <row r="2" spans="1:193">
      <c r="A2" s="13" t="s">
        <v>21</v>
      </c>
      <c r="B2" s="98" t="str">
        <f ca="1">Результаты!$C$27</f>
        <v>OK</v>
      </c>
    </row>
    <row r="3" spans="1:193" s="217" customFormat="1">
      <c r="A3" s="215" t="s">
        <v>433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6"/>
      <c r="R3" s="216"/>
      <c r="S3" s="216"/>
      <c r="T3" s="216"/>
      <c r="U3" s="216"/>
      <c r="V3" s="216"/>
      <c r="W3" s="216"/>
      <c r="AB3" s="361"/>
      <c r="AC3" s="361"/>
      <c r="AD3" s="361"/>
      <c r="AE3" s="361"/>
      <c r="AF3" s="361"/>
      <c r="AG3" s="361"/>
      <c r="AH3" s="361"/>
      <c r="AI3" s="361"/>
      <c r="AJ3" s="361"/>
      <c r="AK3" s="361"/>
      <c r="AL3" s="361"/>
      <c r="AM3" s="361"/>
      <c r="AN3" s="361"/>
      <c r="AO3" s="361"/>
      <c r="AP3" s="361"/>
      <c r="AQ3" s="361"/>
      <c r="AR3" s="361"/>
      <c r="AS3" s="361"/>
      <c r="AT3" s="361"/>
      <c r="AU3" s="361"/>
      <c r="AV3" s="361"/>
      <c r="AW3" s="361"/>
      <c r="AX3" s="361"/>
      <c r="AY3" s="361"/>
      <c r="AZ3" s="361"/>
      <c r="BA3" s="361"/>
      <c r="BB3" s="361"/>
      <c r="BC3" s="361"/>
      <c r="BD3" s="361"/>
      <c r="BE3" s="361"/>
      <c r="BF3" s="361"/>
      <c r="BG3" s="361"/>
      <c r="BH3" s="361"/>
      <c r="BI3" s="361"/>
      <c r="BJ3" s="361"/>
      <c r="BK3" s="361"/>
      <c r="BL3" s="361"/>
      <c r="BM3" s="361"/>
      <c r="BN3" s="361"/>
      <c r="BO3" s="361"/>
      <c r="BP3" s="361"/>
      <c r="BQ3" s="361"/>
      <c r="BR3" s="361"/>
      <c r="BS3" s="361"/>
      <c r="BT3" s="361"/>
      <c r="BU3" s="361"/>
      <c r="BV3" s="361"/>
      <c r="BW3" s="361"/>
      <c r="BX3" s="361"/>
      <c r="BY3" s="361"/>
      <c r="BZ3" s="361"/>
      <c r="CA3" s="361"/>
      <c r="CB3" s="361"/>
      <c r="CC3" s="361"/>
      <c r="CD3" s="361"/>
      <c r="CE3" s="361"/>
      <c r="CF3" s="361"/>
      <c r="CG3" s="361"/>
      <c r="CH3" s="361"/>
      <c r="CI3" s="361"/>
      <c r="CJ3" s="361"/>
      <c r="CK3" s="361"/>
      <c r="CL3" s="361"/>
      <c r="CM3" s="361"/>
      <c r="CN3" s="361"/>
      <c r="CO3" s="361"/>
      <c r="CP3" s="361"/>
      <c r="CQ3" s="361"/>
      <c r="CR3" s="361"/>
      <c r="CS3" s="361"/>
      <c r="CT3" s="361"/>
      <c r="CU3" s="361"/>
      <c r="CV3" s="361"/>
      <c r="CW3" s="361"/>
      <c r="CX3" s="361"/>
      <c r="CY3" s="361"/>
      <c r="CZ3" s="361"/>
      <c r="DA3" s="361"/>
      <c r="DB3" s="361"/>
      <c r="DC3" s="361"/>
      <c r="DD3" s="361"/>
      <c r="DE3" s="361"/>
      <c r="DF3" s="361"/>
      <c r="DG3" s="361"/>
      <c r="DH3" s="361"/>
      <c r="DI3" s="361"/>
      <c r="DJ3" s="361"/>
      <c r="DK3" s="361"/>
      <c r="DL3" s="361"/>
      <c r="DM3" s="361"/>
      <c r="DN3" s="361"/>
      <c r="DO3" s="361"/>
      <c r="DP3" s="361"/>
      <c r="DQ3" s="361"/>
      <c r="DR3" s="361"/>
      <c r="DS3" s="361"/>
      <c r="DT3" s="361"/>
      <c r="DU3" s="361"/>
      <c r="DV3" s="361"/>
      <c r="DW3" s="361"/>
      <c r="DX3" s="361"/>
      <c r="DY3" s="361"/>
      <c r="DZ3" s="361"/>
      <c r="EA3" s="361"/>
      <c r="EB3" s="361"/>
      <c r="EC3" s="361"/>
      <c r="ED3" s="361"/>
      <c r="EE3" s="361"/>
      <c r="EF3" s="361"/>
      <c r="EG3" s="361"/>
      <c r="EH3" s="361"/>
      <c r="EI3" s="361"/>
      <c r="EJ3" s="361"/>
      <c r="EK3" s="361"/>
      <c r="EL3" s="361"/>
      <c r="EM3" s="361"/>
      <c r="EN3" s="361"/>
      <c r="EO3" s="361"/>
      <c r="EP3" s="361"/>
      <c r="EQ3" s="361"/>
      <c r="ER3" s="361"/>
      <c r="ES3" s="361"/>
      <c r="ET3" s="361"/>
      <c r="EU3" s="361"/>
      <c r="EV3" s="361"/>
      <c r="EW3" s="361"/>
      <c r="EX3" s="361"/>
      <c r="EY3" s="361"/>
      <c r="EZ3" s="361"/>
      <c r="FA3" s="361"/>
      <c r="FB3" s="361"/>
      <c r="FC3" s="361"/>
      <c r="FD3" s="361"/>
      <c r="FE3" s="361"/>
      <c r="FF3" s="361"/>
      <c r="FG3" s="361"/>
      <c r="FH3" s="361"/>
      <c r="FI3" s="361"/>
      <c r="FJ3" s="361"/>
      <c r="FK3" s="361"/>
      <c r="FL3" s="361"/>
      <c r="FM3" s="361"/>
      <c r="FN3" s="361"/>
      <c r="FO3" s="361"/>
      <c r="FP3" s="361"/>
      <c r="FQ3" s="361"/>
      <c r="FR3" s="361"/>
      <c r="FS3" s="361"/>
      <c r="FT3" s="361"/>
      <c r="FU3" s="361"/>
      <c r="FV3" s="361"/>
      <c r="FW3" s="361"/>
      <c r="FX3" s="361"/>
      <c r="FY3" s="361"/>
      <c r="FZ3" s="361"/>
      <c r="GA3" s="361"/>
      <c r="GB3" s="361"/>
      <c r="GC3" s="361"/>
      <c r="GD3" s="361"/>
      <c r="GE3" s="361"/>
      <c r="GF3" s="361"/>
      <c r="GG3" s="361"/>
      <c r="GH3" s="361"/>
      <c r="GI3" s="361"/>
      <c r="GJ3" s="361"/>
      <c r="GK3" s="361"/>
    </row>
    <row r="4" spans="1:193" ht="8.85" customHeight="1">
      <c r="A4" s="291"/>
      <c r="B4" s="383"/>
      <c r="C4" s="383"/>
    </row>
    <row r="5" spans="1:193">
      <c r="A5" s="404"/>
      <c r="B5" s="302" t="s">
        <v>433</v>
      </c>
      <c r="C5" s="429"/>
      <c r="D5" s="429"/>
      <c r="E5" s="429"/>
      <c r="F5" s="429"/>
      <c r="G5" s="429"/>
      <c r="H5" s="429"/>
      <c r="I5" s="429"/>
      <c r="J5" s="429"/>
      <c r="K5" s="429"/>
      <c r="L5" s="429"/>
      <c r="M5" s="429"/>
      <c r="N5" s="429"/>
    </row>
    <row r="6" spans="1:193">
      <c r="A6" s="404"/>
      <c r="B6" s="302" t="s">
        <v>434</v>
      </c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</row>
    <row r="7" spans="1:193">
      <c r="A7" s="291"/>
      <c r="B7" s="383"/>
      <c r="C7" s="383"/>
    </row>
    <row r="8" spans="1:193" s="217" customFormat="1">
      <c r="A8" s="215" t="s">
        <v>25</v>
      </c>
      <c r="B8" s="216"/>
      <c r="C8" s="216"/>
      <c r="D8" s="216"/>
      <c r="E8" s="216"/>
      <c r="F8" s="216"/>
      <c r="G8" s="216"/>
      <c r="H8" s="216"/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AB8" s="361"/>
      <c r="AC8" s="361"/>
      <c r="AD8" s="361"/>
      <c r="AE8" s="361"/>
      <c r="AF8" s="361"/>
      <c r="AG8" s="361"/>
      <c r="AH8" s="361"/>
      <c r="AI8" s="361"/>
      <c r="AJ8" s="361"/>
      <c r="AK8" s="361"/>
      <c r="AL8" s="361"/>
      <c r="AM8" s="361"/>
      <c r="AN8" s="361"/>
      <c r="AO8" s="361"/>
      <c r="AP8" s="361"/>
      <c r="AQ8" s="361"/>
      <c r="AR8" s="361"/>
      <c r="AS8" s="361"/>
      <c r="AT8" s="361"/>
      <c r="AU8" s="361"/>
      <c r="AV8" s="361"/>
      <c r="AW8" s="361"/>
      <c r="AX8" s="361"/>
      <c r="AY8" s="361"/>
      <c r="AZ8" s="361"/>
      <c r="BA8" s="361"/>
      <c r="BB8" s="361"/>
      <c r="BC8" s="361"/>
      <c r="BD8" s="361"/>
      <c r="BE8" s="361"/>
      <c r="BF8" s="361"/>
      <c r="BG8" s="361"/>
      <c r="BH8" s="361"/>
      <c r="BI8" s="361"/>
      <c r="BJ8" s="361"/>
      <c r="BK8" s="361"/>
      <c r="BL8" s="361"/>
      <c r="BM8" s="361"/>
      <c r="BN8" s="361"/>
      <c r="BO8" s="361"/>
      <c r="BP8" s="361"/>
      <c r="BQ8" s="361"/>
      <c r="BR8" s="361"/>
      <c r="BS8" s="361"/>
      <c r="BT8" s="361"/>
      <c r="BU8" s="361"/>
      <c r="BV8" s="361"/>
      <c r="BW8" s="361"/>
      <c r="BX8" s="361"/>
      <c r="BY8" s="361"/>
      <c r="BZ8" s="361"/>
      <c r="CA8" s="361"/>
      <c r="CB8" s="361"/>
      <c r="CC8" s="361"/>
      <c r="CD8" s="361"/>
      <c r="CE8" s="361"/>
      <c r="CF8" s="361"/>
      <c r="CG8" s="361"/>
      <c r="CH8" s="361"/>
      <c r="CI8" s="361"/>
      <c r="CJ8" s="361"/>
      <c r="CK8" s="361"/>
      <c r="CL8" s="361"/>
      <c r="CM8" s="361"/>
      <c r="CN8" s="361"/>
      <c r="CO8" s="361"/>
      <c r="CP8" s="361"/>
      <c r="CQ8" s="361"/>
      <c r="CR8" s="361"/>
      <c r="CS8" s="361"/>
      <c r="CT8" s="361"/>
      <c r="CU8" s="361"/>
      <c r="CV8" s="361"/>
      <c r="CW8" s="361"/>
      <c r="CX8" s="361"/>
      <c r="CY8" s="361"/>
      <c r="CZ8" s="361"/>
      <c r="DA8" s="361"/>
      <c r="DB8" s="361"/>
      <c r="DC8" s="361"/>
      <c r="DD8" s="361"/>
      <c r="DE8" s="361"/>
      <c r="DF8" s="361"/>
      <c r="DG8" s="361"/>
      <c r="DH8" s="361"/>
      <c r="DI8" s="361"/>
      <c r="DJ8" s="361"/>
      <c r="DK8" s="361"/>
      <c r="DL8" s="361"/>
      <c r="DM8" s="361"/>
      <c r="DN8" s="361"/>
      <c r="DO8" s="361"/>
      <c r="DP8" s="361"/>
      <c r="DQ8" s="361"/>
      <c r="DR8" s="361"/>
      <c r="DS8" s="361"/>
      <c r="DT8" s="361"/>
      <c r="DU8" s="361"/>
      <c r="DV8" s="361"/>
      <c r="DW8" s="361"/>
      <c r="DX8" s="361"/>
      <c r="DY8" s="361"/>
      <c r="DZ8" s="361"/>
      <c r="EA8" s="361"/>
      <c r="EB8" s="361"/>
      <c r="EC8" s="361"/>
      <c r="ED8" s="361"/>
      <c r="EE8" s="361"/>
      <c r="EF8" s="361"/>
      <c r="EG8" s="361"/>
      <c r="EH8" s="361"/>
      <c r="EI8" s="361"/>
      <c r="EJ8" s="361"/>
      <c r="EK8" s="361"/>
      <c r="EL8" s="361"/>
      <c r="EM8" s="361"/>
      <c r="EN8" s="361"/>
      <c r="EO8" s="361"/>
      <c r="EP8" s="361"/>
      <c r="EQ8" s="361"/>
      <c r="ER8" s="361"/>
      <c r="ES8" s="361"/>
      <c r="ET8" s="361"/>
      <c r="EU8" s="361"/>
      <c r="EV8" s="361"/>
      <c r="EW8" s="361"/>
      <c r="EX8" s="361"/>
      <c r="EY8" s="361"/>
      <c r="EZ8" s="361"/>
      <c r="FA8" s="361"/>
      <c r="FB8" s="361"/>
      <c r="FC8" s="361"/>
      <c r="FD8" s="361"/>
      <c r="FE8" s="361"/>
      <c r="FF8" s="361"/>
      <c r="FG8" s="361"/>
      <c r="FH8" s="361"/>
      <c r="FI8" s="361"/>
      <c r="FJ8" s="361"/>
      <c r="FK8" s="361"/>
      <c r="FL8" s="361"/>
      <c r="FM8" s="361"/>
      <c r="FN8" s="361"/>
      <c r="FO8" s="361"/>
      <c r="FP8" s="361"/>
      <c r="FQ8" s="361"/>
      <c r="FR8" s="361"/>
      <c r="FS8" s="361"/>
      <c r="FT8" s="361"/>
      <c r="FU8" s="361"/>
      <c r="FV8" s="361"/>
      <c r="FW8" s="361"/>
      <c r="FX8" s="361"/>
      <c r="FY8" s="361"/>
      <c r="FZ8" s="361"/>
      <c r="GA8" s="361"/>
      <c r="GB8" s="361"/>
      <c r="GC8" s="361"/>
      <c r="GD8" s="361"/>
      <c r="GE8" s="361"/>
      <c r="GF8" s="361"/>
      <c r="GG8" s="361"/>
      <c r="GH8" s="361"/>
      <c r="GI8" s="361"/>
      <c r="GJ8" s="361"/>
      <c r="GK8" s="361"/>
    </row>
    <row r="9" spans="1:193" ht="4.5" customHeight="1">
      <c r="A9" s="13"/>
      <c r="B9" s="11"/>
      <c r="C9" s="11"/>
    </row>
    <row r="10" spans="1:193" ht="15.15" customHeight="1">
      <c r="A10" s="291" t="s">
        <v>331</v>
      </c>
      <c r="B10" s="288"/>
      <c r="C10" s="412">
        <v>2019</v>
      </c>
      <c r="E10" s="10">
        <f>DATE(C10,1,1)</f>
        <v>43466</v>
      </c>
      <c r="F10" s="5" t="s">
        <v>372</v>
      </c>
    </row>
    <row r="11" spans="1:193">
      <c r="A11" s="6"/>
      <c r="E11" s="10">
        <f>E10</f>
        <v>43466</v>
      </c>
      <c r="F11" s="5" t="s">
        <v>455</v>
      </c>
    </row>
    <row r="12" spans="1:193">
      <c r="A12" s="5" t="s">
        <v>459</v>
      </c>
      <c r="B12" s="6" t="s">
        <v>20</v>
      </c>
      <c r="C12" s="17">
        <f>B116-C10+1</f>
        <v>2</v>
      </c>
      <c r="E12" s="10">
        <f>DATE(B116,12,31)</f>
        <v>44196</v>
      </c>
      <c r="F12" s="5" t="s">
        <v>458</v>
      </c>
    </row>
    <row r="13" spans="1:193">
      <c r="A13" s="5" t="s">
        <v>332</v>
      </c>
      <c r="C13" s="412">
        <v>2021</v>
      </c>
      <c r="E13" s="10">
        <f>DATE(C13,1,1)</f>
        <v>44197</v>
      </c>
      <c r="F13" s="5" t="s">
        <v>456</v>
      </c>
    </row>
    <row r="14" spans="1:193" ht="17.25" customHeight="1">
      <c r="A14" s="5" t="s">
        <v>449</v>
      </c>
      <c r="C14" s="412">
        <f>C10+10</f>
        <v>2029</v>
      </c>
      <c r="E14" s="10">
        <f>DATE(C14,12,31)</f>
        <v>47483</v>
      </c>
      <c r="F14" s="5" t="s">
        <v>457</v>
      </c>
    </row>
    <row r="15" spans="1:193">
      <c r="A15" s="13"/>
      <c r="B15" s="11"/>
      <c r="C15" s="11"/>
    </row>
    <row r="16" spans="1:193" s="217" customFormat="1">
      <c r="A16" s="215" t="s">
        <v>70</v>
      </c>
      <c r="B16" s="216"/>
      <c r="C16" s="216"/>
      <c r="D16" s="216"/>
      <c r="E16" s="216"/>
      <c r="F16" s="216"/>
      <c r="G16" s="216"/>
      <c r="H16" s="216"/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AB16" s="361"/>
      <c r="AC16" s="361"/>
      <c r="AD16" s="361"/>
      <c r="AE16" s="361"/>
      <c r="AF16" s="361"/>
      <c r="AG16" s="361"/>
      <c r="AH16" s="361"/>
      <c r="AI16" s="361"/>
      <c r="AJ16" s="361"/>
      <c r="AK16" s="361"/>
      <c r="AL16" s="361"/>
      <c r="AM16" s="361"/>
      <c r="AN16" s="361"/>
      <c r="AO16" s="361"/>
      <c r="AP16" s="361"/>
      <c r="AQ16" s="361"/>
      <c r="AR16" s="361"/>
      <c r="AS16" s="361"/>
      <c r="AT16" s="361"/>
      <c r="AU16" s="361"/>
      <c r="AV16" s="361"/>
      <c r="AW16" s="361"/>
      <c r="AX16" s="361"/>
      <c r="AY16" s="361"/>
      <c r="AZ16" s="361"/>
      <c r="BA16" s="361"/>
      <c r="BB16" s="361"/>
      <c r="BC16" s="361"/>
      <c r="BD16" s="361"/>
      <c r="BE16" s="361"/>
      <c r="BF16" s="361"/>
      <c r="BG16" s="361"/>
      <c r="BH16" s="361"/>
      <c r="BI16" s="361"/>
      <c r="BJ16" s="361"/>
      <c r="BK16" s="361"/>
      <c r="BL16" s="361"/>
      <c r="BM16" s="361"/>
      <c r="BN16" s="361"/>
      <c r="BO16" s="361"/>
      <c r="BP16" s="361"/>
      <c r="BQ16" s="361"/>
      <c r="BR16" s="361"/>
      <c r="BS16" s="361"/>
      <c r="BT16" s="361"/>
      <c r="BU16" s="361"/>
      <c r="BV16" s="361"/>
      <c r="BW16" s="361"/>
      <c r="BX16" s="361"/>
      <c r="BY16" s="361"/>
      <c r="BZ16" s="361"/>
      <c r="CA16" s="361"/>
      <c r="CB16" s="361"/>
      <c r="CC16" s="361"/>
      <c r="CD16" s="361"/>
      <c r="CE16" s="361"/>
      <c r="CF16" s="361"/>
      <c r="CG16" s="361"/>
      <c r="CH16" s="361"/>
      <c r="CI16" s="361"/>
      <c r="CJ16" s="361"/>
      <c r="CK16" s="361"/>
      <c r="CL16" s="361"/>
      <c r="CM16" s="361"/>
      <c r="CN16" s="361"/>
      <c r="CO16" s="361"/>
      <c r="CP16" s="361"/>
      <c r="CQ16" s="361"/>
      <c r="CR16" s="361"/>
      <c r="CS16" s="361"/>
      <c r="CT16" s="361"/>
      <c r="CU16" s="361"/>
      <c r="CV16" s="361"/>
      <c r="CW16" s="361"/>
      <c r="CX16" s="361"/>
      <c r="CY16" s="361"/>
      <c r="CZ16" s="361"/>
      <c r="DA16" s="361"/>
      <c r="DB16" s="361"/>
      <c r="DC16" s="361"/>
      <c r="DD16" s="361"/>
      <c r="DE16" s="361"/>
      <c r="DF16" s="361"/>
      <c r="DG16" s="361"/>
      <c r="DH16" s="361"/>
      <c r="DI16" s="361"/>
      <c r="DJ16" s="361"/>
      <c r="DK16" s="361"/>
      <c r="DL16" s="361"/>
      <c r="DM16" s="361"/>
      <c r="DN16" s="361"/>
      <c r="DO16" s="361"/>
      <c r="DP16" s="361"/>
      <c r="DQ16" s="361"/>
      <c r="DR16" s="361"/>
      <c r="DS16" s="361"/>
      <c r="DT16" s="361"/>
      <c r="DU16" s="361"/>
      <c r="DV16" s="361"/>
      <c r="DW16" s="361"/>
      <c r="DX16" s="361"/>
      <c r="DY16" s="361"/>
      <c r="DZ16" s="361"/>
      <c r="EA16" s="361"/>
      <c r="EB16" s="361"/>
      <c r="EC16" s="361"/>
      <c r="ED16" s="361"/>
      <c r="EE16" s="361"/>
      <c r="EF16" s="361"/>
      <c r="EG16" s="361"/>
      <c r="EH16" s="361"/>
      <c r="EI16" s="361"/>
      <c r="EJ16" s="361"/>
      <c r="EK16" s="361"/>
      <c r="EL16" s="361"/>
      <c r="EM16" s="361"/>
      <c r="EN16" s="361"/>
      <c r="EO16" s="361"/>
      <c r="EP16" s="361"/>
      <c r="EQ16" s="361"/>
      <c r="ER16" s="361"/>
      <c r="ES16" s="361"/>
      <c r="ET16" s="361"/>
      <c r="EU16" s="361"/>
      <c r="EV16" s="361"/>
      <c r="EW16" s="361"/>
      <c r="EX16" s="361"/>
      <c r="EY16" s="361"/>
      <c r="EZ16" s="361"/>
      <c r="FA16" s="361"/>
      <c r="FB16" s="361"/>
      <c r="FC16" s="361"/>
      <c r="FD16" s="361"/>
      <c r="FE16" s="361"/>
      <c r="FF16" s="361"/>
      <c r="FG16" s="361"/>
      <c r="FH16" s="361"/>
      <c r="FI16" s="361"/>
      <c r="FJ16" s="361"/>
      <c r="FK16" s="361"/>
      <c r="FL16" s="361"/>
      <c r="FM16" s="361"/>
      <c r="FN16" s="361"/>
      <c r="FO16" s="361"/>
      <c r="FP16" s="361"/>
      <c r="FQ16" s="361"/>
      <c r="FR16" s="361"/>
      <c r="FS16" s="361"/>
      <c r="FT16" s="361"/>
      <c r="FU16" s="361"/>
      <c r="FV16" s="361"/>
      <c r="FW16" s="361"/>
      <c r="FX16" s="361"/>
      <c r="FY16" s="361"/>
      <c r="FZ16" s="361"/>
      <c r="GA16" s="361"/>
      <c r="GB16" s="361"/>
      <c r="GC16" s="361"/>
      <c r="GD16" s="361"/>
      <c r="GE16" s="361"/>
      <c r="GF16" s="361"/>
      <c r="GG16" s="361"/>
      <c r="GH16" s="361"/>
      <c r="GI16" s="361"/>
      <c r="GJ16" s="361"/>
      <c r="GK16" s="361"/>
    </row>
    <row r="17" spans="1:196" ht="8.25" customHeight="1">
      <c r="A17" s="13"/>
      <c r="B17" s="11"/>
      <c r="C17" s="11"/>
    </row>
    <row r="18" spans="1:196">
      <c r="A18" s="13" t="s">
        <v>73</v>
      </c>
      <c r="L18" s="13"/>
    </row>
    <row r="19" spans="1:196">
      <c r="A19" s="5" t="s">
        <v>190</v>
      </c>
      <c r="B19" s="6" t="s">
        <v>19</v>
      </c>
      <c r="C19" s="334">
        <v>0.11</v>
      </c>
      <c r="E19" s="312">
        <f>E11</f>
        <v>43466</v>
      </c>
      <c r="F19" s="5" t="s">
        <v>333</v>
      </c>
      <c r="J19" s="10">
        <f>'Исходные данные'!E12</f>
        <v>44196</v>
      </c>
      <c r="K19" s="5" t="s">
        <v>76</v>
      </c>
      <c r="L19" s="5"/>
      <c r="AB19" s="6"/>
      <c r="AC19" s="6"/>
      <c r="AD19" s="6"/>
      <c r="GL19" s="360"/>
      <c r="GM19" s="360"/>
      <c r="GN19" s="360"/>
    </row>
    <row r="20" spans="1:196">
      <c r="A20" s="5" t="s">
        <v>140</v>
      </c>
      <c r="B20" s="6" t="s">
        <v>20</v>
      </c>
      <c r="C20" s="333">
        <v>9</v>
      </c>
      <c r="E20" s="10">
        <f>EDATE(E19,C21*12)</f>
        <v>44197</v>
      </c>
      <c r="F20" s="5" t="s">
        <v>451</v>
      </c>
      <c r="J20" s="10">
        <f>EDATE(E19,12*(C20+C21))-1</f>
        <v>47483</v>
      </c>
      <c r="K20" s="5" t="s">
        <v>452</v>
      </c>
      <c r="L20" s="5"/>
      <c r="AB20" s="6"/>
      <c r="AC20" s="6"/>
      <c r="AD20" s="6"/>
      <c r="GL20" s="360"/>
      <c r="GM20" s="360"/>
      <c r="GN20" s="360"/>
    </row>
    <row r="21" spans="1:196">
      <c r="A21" s="5" t="s">
        <v>373</v>
      </c>
      <c r="B21" s="6" t="s">
        <v>20</v>
      </c>
      <c r="C21" s="333">
        <f>C12</f>
        <v>2</v>
      </c>
      <c r="E21" s="420">
        <v>0</v>
      </c>
      <c r="F21" s="5" t="s">
        <v>450</v>
      </c>
    </row>
    <row r="22" spans="1:196" ht="16.5" customHeight="1">
      <c r="A22" s="289" t="s">
        <v>334</v>
      </c>
    </row>
    <row r="23" spans="1:196">
      <c r="A23" s="5" t="s">
        <v>189</v>
      </c>
      <c r="B23" s="6" t="s">
        <v>19</v>
      </c>
      <c r="C23" s="336">
        <v>6.5000000000000002E-2</v>
      </c>
    </row>
    <row r="24" spans="1:196">
      <c r="A24" s="5" t="s">
        <v>192</v>
      </c>
      <c r="B24" s="6" t="s">
        <v>19</v>
      </c>
      <c r="C24" s="336">
        <f>C23+6%</f>
        <v>0.125</v>
      </c>
      <c r="D24" s="60"/>
    </row>
    <row r="25" spans="1:196">
      <c r="A25" s="5" t="s">
        <v>305</v>
      </c>
      <c r="B25" s="6" t="s">
        <v>19</v>
      </c>
      <c r="C25" s="33">
        <f>C23/2</f>
        <v>3.2500000000000001E-2</v>
      </c>
    </row>
    <row r="26" spans="1:196">
      <c r="A26" s="6"/>
    </row>
    <row r="28" spans="1:196" s="217" customFormat="1">
      <c r="A28" s="215" t="s">
        <v>328</v>
      </c>
      <c r="B28" s="215"/>
      <c r="C28" s="216"/>
      <c r="D28" s="216"/>
      <c r="E28" s="216"/>
      <c r="F28" s="405">
        <f>Расчет_С_Фондом!E$4</f>
        <v>2019</v>
      </c>
      <c r="G28" s="405">
        <f>Расчет_С_Фондом!F$4</f>
        <v>2020</v>
      </c>
      <c r="H28" s="405">
        <f>Расчет_С_Фондом!G$4</f>
        <v>2021</v>
      </c>
      <c r="I28" s="405">
        <f>Расчет_С_Фондом!H$4</f>
        <v>2022</v>
      </c>
      <c r="J28" s="405">
        <f>Расчет_С_Фондом!I$4</f>
        <v>2023</v>
      </c>
      <c r="K28" s="405">
        <f>Расчет_С_Фондом!J$4</f>
        <v>2024</v>
      </c>
      <c r="L28" s="405">
        <f>Расчет_С_Фондом!K$4</f>
        <v>2025</v>
      </c>
      <c r="M28" s="405">
        <f>Расчет_С_Фондом!L$4</f>
        <v>2026</v>
      </c>
      <c r="N28" s="405">
        <f>Расчет_С_Фондом!M$4</f>
        <v>2027</v>
      </c>
      <c r="O28" s="405">
        <f>Расчет_С_Фондом!N$4</f>
        <v>2028</v>
      </c>
      <c r="P28" s="405">
        <f>Расчет_С_Фондом!O$4</f>
        <v>2029</v>
      </c>
      <c r="Q28" s="405">
        <f>Расчет_С_Фондом!P$4</f>
        <v>2030</v>
      </c>
      <c r="R28" s="405">
        <f>Расчет_С_Фондом!Q$4</f>
        <v>2031</v>
      </c>
      <c r="S28" s="405">
        <f>Расчет_С_Фондом!R$4</f>
        <v>2032</v>
      </c>
      <c r="T28" s="405">
        <f>Расчет_С_Фондом!S$4</f>
        <v>2033</v>
      </c>
      <c r="U28" s="405">
        <f>Расчет_С_Фондом!T$4</f>
        <v>2034</v>
      </c>
      <c r="V28" s="405">
        <f>Расчет_С_Фондом!U$4</f>
        <v>2035</v>
      </c>
      <c r="W28" s="405">
        <f>Расчет_С_Фондом!V$4</f>
        <v>2036</v>
      </c>
      <c r="X28" s="405">
        <f>Расчет_С_Фондом!W$4</f>
        <v>2037</v>
      </c>
      <c r="Y28" s="405">
        <f>Расчет_С_Фондом!X$4</f>
        <v>2038</v>
      </c>
      <c r="Z28" s="405">
        <f>Расчет_С_Фондом!Y$4</f>
        <v>2039</v>
      </c>
      <c r="AA28" s="405">
        <f>Расчет_С_Фондом!Z$4</f>
        <v>2040</v>
      </c>
      <c r="AB28" s="362"/>
      <c r="AC28" s="362"/>
      <c r="AD28" s="362"/>
      <c r="AE28" s="362"/>
      <c r="AF28" s="362"/>
      <c r="AG28" s="362"/>
      <c r="AH28" s="362"/>
      <c r="AI28" s="362"/>
      <c r="AJ28" s="362"/>
      <c r="AK28" s="362"/>
      <c r="AL28" s="362"/>
      <c r="AM28" s="362"/>
      <c r="AN28" s="362"/>
      <c r="AO28" s="362"/>
      <c r="AP28" s="362"/>
      <c r="AQ28" s="362"/>
      <c r="AR28" s="362"/>
      <c r="AS28" s="362"/>
      <c r="AT28" s="362"/>
      <c r="AU28" s="362"/>
      <c r="AV28" s="362"/>
      <c r="AW28" s="362"/>
      <c r="AX28" s="362"/>
      <c r="AY28" s="362"/>
      <c r="AZ28" s="362"/>
      <c r="BA28" s="362"/>
      <c r="BB28" s="362"/>
      <c r="BC28" s="362"/>
      <c r="BD28" s="362"/>
      <c r="BE28" s="362"/>
      <c r="BF28" s="362"/>
      <c r="BG28" s="362"/>
      <c r="BH28" s="362"/>
      <c r="BI28" s="362"/>
      <c r="BJ28" s="362"/>
      <c r="BK28" s="362"/>
      <c r="BL28" s="362"/>
      <c r="BM28" s="362"/>
      <c r="BN28" s="362"/>
      <c r="BO28" s="362"/>
      <c r="BP28" s="362"/>
      <c r="BQ28" s="362"/>
      <c r="BR28" s="362"/>
      <c r="BS28" s="362"/>
      <c r="BT28" s="362"/>
      <c r="BU28" s="362"/>
      <c r="BV28" s="362"/>
      <c r="BW28" s="362"/>
      <c r="BX28" s="362"/>
      <c r="BY28" s="362"/>
      <c r="BZ28" s="362"/>
      <c r="CA28" s="362"/>
      <c r="CB28" s="362"/>
      <c r="CC28" s="362"/>
      <c r="CD28" s="362"/>
      <c r="CE28" s="362"/>
      <c r="CF28" s="362"/>
      <c r="CG28" s="362"/>
      <c r="CH28" s="362"/>
      <c r="CI28" s="362"/>
      <c r="CJ28" s="362"/>
      <c r="CK28" s="362"/>
      <c r="CL28" s="362"/>
      <c r="CM28" s="362"/>
      <c r="CN28" s="362"/>
      <c r="CO28" s="362"/>
      <c r="CP28" s="362"/>
      <c r="CQ28" s="362"/>
      <c r="CR28" s="362"/>
      <c r="CS28" s="362"/>
      <c r="CT28" s="362"/>
      <c r="CU28" s="362"/>
      <c r="CV28" s="362"/>
      <c r="CW28" s="362"/>
      <c r="CX28" s="362"/>
      <c r="CY28" s="362"/>
      <c r="CZ28" s="362"/>
      <c r="DA28" s="362"/>
      <c r="DB28" s="362"/>
      <c r="DC28" s="362"/>
      <c r="DD28" s="362"/>
      <c r="DE28" s="362"/>
      <c r="DF28" s="362"/>
      <c r="DG28" s="362"/>
      <c r="DH28" s="362"/>
      <c r="DI28" s="362"/>
      <c r="DJ28" s="362"/>
      <c r="DK28" s="362"/>
      <c r="DL28" s="362"/>
      <c r="DM28" s="362"/>
      <c r="DN28" s="362"/>
      <c r="DO28" s="362"/>
      <c r="DP28" s="362"/>
      <c r="DQ28" s="362"/>
      <c r="DR28" s="362"/>
      <c r="DS28" s="362"/>
      <c r="DT28" s="362"/>
      <c r="DU28" s="362"/>
      <c r="DV28" s="361"/>
      <c r="DW28" s="361"/>
      <c r="DX28" s="361"/>
      <c r="DY28" s="361"/>
      <c r="DZ28" s="361"/>
      <c r="EA28" s="361"/>
      <c r="EB28" s="361"/>
      <c r="EC28" s="361"/>
      <c r="ED28" s="361"/>
      <c r="EE28" s="361"/>
      <c r="EF28" s="361"/>
      <c r="EG28" s="361"/>
      <c r="EH28" s="361"/>
      <c r="EI28" s="361"/>
      <c r="EJ28" s="361"/>
      <c r="EK28" s="361"/>
      <c r="EL28" s="361"/>
      <c r="EM28" s="361"/>
      <c r="EN28" s="361"/>
      <c r="EO28" s="361"/>
      <c r="EP28" s="361"/>
      <c r="EQ28" s="361"/>
      <c r="ER28" s="361"/>
      <c r="ES28" s="361"/>
      <c r="ET28" s="361"/>
      <c r="EU28" s="361"/>
      <c r="EV28" s="361"/>
      <c r="EW28" s="361"/>
      <c r="EX28" s="361"/>
      <c r="EY28" s="361"/>
      <c r="EZ28" s="361"/>
      <c r="FA28" s="361"/>
      <c r="FB28" s="361"/>
      <c r="FC28" s="361"/>
      <c r="FD28" s="361"/>
      <c r="FE28" s="361"/>
      <c r="FF28" s="361"/>
      <c r="FG28" s="361"/>
      <c r="FH28" s="361"/>
      <c r="FI28" s="361"/>
      <c r="FJ28" s="361"/>
      <c r="FK28" s="361"/>
      <c r="FL28" s="361"/>
      <c r="FM28" s="361"/>
      <c r="FN28" s="361"/>
      <c r="FO28" s="361"/>
      <c r="FP28" s="361"/>
      <c r="FQ28" s="361"/>
      <c r="FR28" s="361"/>
      <c r="FS28" s="361"/>
      <c r="FT28" s="361"/>
      <c r="FU28" s="361"/>
      <c r="FV28" s="361"/>
      <c r="FW28" s="361"/>
      <c r="FX28" s="361"/>
      <c r="FY28" s="361"/>
      <c r="FZ28" s="361"/>
      <c r="GA28" s="361"/>
      <c r="GB28" s="361"/>
      <c r="GC28" s="361"/>
      <c r="GD28" s="361"/>
      <c r="GE28" s="361"/>
      <c r="GF28" s="361"/>
      <c r="GG28" s="361"/>
      <c r="GH28" s="361"/>
      <c r="GI28" s="361"/>
      <c r="GJ28" s="361"/>
      <c r="GK28" s="361"/>
    </row>
    <row r="29" spans="1:196" s="217" customFormat="1">
      <c r="A29" s="289" t="s">
        <v>286</v>
      </c>
      <c r="B29" s="5"/>
      <c r="C29" s="6"/>
      <c r="D29" s="6" t="s">
        <v>119</v>
      </c>
      <c r="E29" s="6"/>
      <c r="F29" s="333">
        <v>300000</v>
      </c>
      <c r="G29" s="70"/>
      <c r="H29" s="70"/>
      <c r="I29" s="70"/>
      <c r="J29" s="70"/>
      <c r="K29" s="70"/>
      <c r="L29" s="70"/>
      <c r="M29" s="70"/>
      <c r="N29" s="70"/>
      <c r="O29" s="70"/>
      <c r="P29" s="70"/>
      <c r="Q29" s="70"/>
      <c r="R29" s="70"/>
      <c r="S29" s="70"/>
      <c r="T29" s="70"/>
      <c r="U29" s="70"/>
      <c r="V29" s="70"/>
      <c r="W29" s="70"/>
      <c r="X29" s="70"/>
      <c r="Y29" s="70"/>
      <c r="Z29" s="70"/>
      <c r="AA29" s="70"/>
      <c r="AB29" s="362"/>
      <c r="AC29" s="362"/>
      <c r="AD29" s="362"/>
      <c r="AE29" s="362"/>
      <c r="AF29" s="362"/>
      <c r="AG29" s="362"/>
      <c r="AH29" s="362"/>
      <c r="AI29" s="362"/>
      <c r="AJ29" s="362"/>
      <c r="AK29" s="362"/>
      <c r="AL29" s="362"/>
      <c r="AM29" s="362"/>
      <c r="AN29" s="362"/>
      <c r="AO29" s="362"/>
      <c r="AP29" s="362"/>
      <c r="AQ29" s="362"/>
      <c r="AR29" s="362"/>
      <c r="AS29" s="362"/>
      <c r="AT29" s="362"/>
      <c r="AU29" s="362"/>
      <c r="AV29" s="362"/>
      <c r="AW29" s="362"/>
      <c r="AX29" s="362"/>
      <c r="AY29" s="362"/>
      <c r="AZ29" s="362"/>
      <c r="BA29" s="362"/>
      <c r="BB29" s="362"/>
      <c r="BC29" s="362"/>
      <c r="BD29" s="362"/>
      <c r="BE29" s="362"/>
      <c r="BF29" s="362"/>
      <c r="BG29" s="362"/>
      <c r="BH29" s="362"/>
      <c r="BI29" s="362"/>
      <c r="BJ29" s="362"/>
      <c r="BK29" s="362"/>
      <c r="BL29" s="362"/>
      <c r="BM29" s="362"/>
      <c r="BN29" s="362"/>
      <c r="BO29" s="362"/>
      <c r="BP29" s="362"/>
      <c r="BQ29" s="362"/>
      <c r="BR29" s="362"/>
      <c r="BS29" s="362"/>
      <c r="BT29" s="362"/>
      <c r="BU29" s="362"/>
      <c r="BV29" s="362"/>
      <c r="BW29" s="362"/>
      <c r="BX29" s="362"/>
      <c r="BY29" s="362"/>
      <c r="BZ29" s="362"/>
      <c r="CA29" s="362"/>
      <c r="CB29" s="362"/>
      <c r="CC29" s="362"/>
      <c r="CD29" s="362"/>
      <c r="CE29" s="362"/>
      <c r="CF29" s="362"/>
      <c r="CG29" s="362"/>
      <c r="CH29" s="362"/>
      <c r="CI29" s="362"/>
      <c r="CJ29" s="362"/>
      <c r="CK29" s="362"/>
      <c r="CL29" s="362"/>
      <c r="CM29" s="362"/>
      <c r="CN29" s="362"/>
      <c r="CO29" s="362"/>
      <c r="CP29" s="362"/>
      <c r="CQ29" s="362"/>
      <c r="CR29" s="362"/>
      <c r="CS29" s="362"/>
      <c r="CT29" s="362"/>
      <c r="CU29" s="362"/>
      <c r="CV29" s="362"/>
      <c r="CW29" s="362"/>
      <c r="CX29" s="362"/>
      <c r="CY29" s="362"/>
      <c r="CZ29" s="362"/>
      <c r="DA29" s="362"/>
      <c r="DB29" s="362"/>
      <c r="DC29" s="362"/>
      <c r="DD29" s="362"/>
      <c r="DE29" s="362"/>
      <c r="DF29" s="362"/>
      <c r="DG29" s="362"/>
      <c r="DH29" s="362"/>
      <c r="DI29" s="362"/>
      <c r="DJ29" s="362"/>
      <c r="DK29" s="362"/>
      <c r="DL29" s="362"/>
      <c r="DM29" s="362"/>
      <c r="DN29" s="362"/>
      <c r="DO29" s="362"/>
      <c r="DP29" s="362"/>
      <c r="DQ29" s="362"/>
      <c r="DR29" s="362"/>
      <c r="DS29" s="362"/>
      <c r="DT29" s="362"/>
      <c r="DU29" s="362"/>
      <c r="DV29" s="361"/>
      <c r="DW29" s="361"/>
      <c r="DX29" s="361"/>
      <c r="DY29" s="361"/>
      <c r="DZ29" s="361"/>
      <c r="EA29" s="361"/>
      <c r="EB29" s="361"/>
      <c r="EC29" s="361"/>
      <c r="ED29" s="361"/>
      <c r="EE29" s="361"/>
      <c r="EF29" s="361"/>
      <c r="EG29" s="361"/>
      <c r="EH29" s="361"/>
      <c r="EI29" s="361"/>
      <c r="EJ29" s="361"/>
      <c r="EK29" s="361"/>
      <c r="EL29" s="361"/>
      <c r="EM29" s="361"/>
      <c r="EN29" s="361"/>
      <c r="EO29" s="361"/>
      <c r="EP29" s="361"/>
      <c r="EQ29" s="361"/>
      <c r="ER29" s="361"/>
      <c r="ES29" s="361"/>
      <c r="ET29" s="361"/>
      <c r="EU29" s="361"/>
      <c r="EV29" s="361"/>
      <c r="EW29" s="361"/>
      <c r="EX29" s="361"/>
      <c r="EY29" s="361"/>
      <c r="EZ29" s="361"/>
      <c r="FA29" s="361"/>
      <c r="FB29" s="361"/>
      <c r="FC29" s="361"/>
      <c r="FD29" s="361"/>
      <c r="FE29" s="361"/>
      <c r="FF29" s="361"/>
      <c r="FG29" s="361"/>
      <c r="FH29" s="361"/>
      <c r="FI29" s="361"/>
      <c r="FJ29" s="361"/>
      <c r="FK29" s="361"/>
      <c r="FL29" s="361"/>
      <c r="FM29" s="361"/>
      <c r="FN29" s="361"/>
      <c r="FO29" s="361"/>
      <c r="FP29" s="361"/>
      <c r="FQ29" s="361"/>
      <c r="FR29" s="361"/>
      <c r="FS29" s="361"/>
      <c r="FT29" s="361"/>
      <c r="FU29" s="361"/>
      <c r="FV29" s="361"/>
      <c r="FW29" s="361"/>
      <c r="FX29" s="361"/>
      <c r="FY29" s="361"/>
      <c r="FZ29" s="361"/>
      <c r="GA29" s="361"/>
      <c r="GB29" s="361"/>
      <c r="GC29" s="361"/>
      <c r="GD29" s="361"/>
      <c r="GE29" s="361"/>
      <c r="GF29" s="361"/>
      <c r="GG29" s="361"/>
      <c r="GH29" s="361"/>
      <c r="GI29" s="361"/>
      <c r="GJ29" s="361"/>
      <c r="GK29" s="361"/>
    </row>
    <row r="30" spans="1:196" s="217" customFormat="1">
      <c r="A30" s="5"/>
      <c r="B30" s="5"/>
      <c r="C30" s="6"/>
      <c r="D30" s="6"/>
      <c r="E30" s="6"/>
      <c r="F30" s="70"/>
      <c r="G30" s="7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0"/>
      <c r="W30" s="70"/>
      <c r="X30" s="70"/>
      <c r="Y30" s="70"/>
      <c r="Z30" s="70"/>
      <c r="AA30" s="70"/>
      <c r="AB30" s="362"/>
      <c r="AC30" s="362"/>
      <c r="AD30" s="362"/>
      <c r="AE30" s="362"/>
      <c r="AF30" s="362"/>
      <c r="AG30" s="362"/>
      <c r="AH30" s="362"/>
      <c r="AI30" s="362"/>
      <c r="AJ30" s="362"/>
      <c r="AK30" s="362"/>
      <c r="AL30" s="362"/>
      <c r="AM30" s="362"/>
      <c r="AN30" s="362"/>
      <c r="AO30" s="362"/>
      <c r="AP30" s="362"/>
      <c r="AQ30" s="362"/>
      <c r="AR30" s="362"/>
      <c r="AS30" s="362"/>
      <c r="AT30" s="362"/>
      <c r="AU30" s="362"/>
      <c r="AV30" s="362"/>
      <c r="AW30" s="362"/>
      <c r="AX30" s="362"/>
      <c r="AY30" s="362"/>
      <c r="AZ30" s="362"/>
      <c r="BA30" s="362"/>
      <c r="BB30" s="362"/>
      <c r="BC30" s="362"/>
      <c r="BD30" s="362"/>
      <c r="BE30" s="362"/>
      <c r="BF30" s="362"/>
      <c r="BG30" s="362"/>
      <c r="BH30" s="362"/>
      <c r="BI30" s="362"/>
      <c r="BJ30" s="362"/>
      <c r="BK30" s="362"/>
      <c r="BL30" s="362"/>
      <c r="BM30" s="362"/>
      <c r="BN30" s="362"/>
      <c r="BO30" s="362"/>
      <c r="BP30" s="362"/>
      <c r="BQ30" s="362"/>
      <c r="BR30" s="362"/>
      <c r="BS30" s="362"/>
      <c r="BT30" s="362"/>
      <c r="BU30" s="362"/>
      <c r="BV30" s="362"/>
      <c r="BW30" s="362"/>
      <c r="BX30" s="362"/>
      <c r="BY30" s="362"/>
      <c r="BZ30" s="362"/>
      <c r="CA30" s="362"/>
      <c r="CB30" s="362"/>
      <c r="CC30" s="362"/>
      <c r="CD30" s="362"/>
      <c r="CE30" s="362"/>
      <c r="CF30" s="362"/>
      <c r="CG30" s="362"/>
      <c r="CH30" s="362"/>
      <c r="CI30" s="362"/>
      <c r="CJ30" s="362"/>
      <c r="CK30" s="362"/>
      <c r="CL30" s="362"/>
      <c r="CM30" s="362"/>
      <c r="CN30" s="362"/>
      <c r="CO30" s="362"/>
      <c r="CP30" s="362"/>
      <c r="CQ30" s="362"/>
      <c r="CR30" s="362"/>
      <c r="CS30" s="362"/>
      <c r="CT30" s="362"/>
      <c r="CU30" s="362"/>
      <c r="CV30" s="362"/>
      <c r="CW30" s="362"/>
      <c r="CX30" s="362"/>
      <c r="CY30" s="362"/>
      <c r="CZ30" s="362"/>
      <c r="DA30" s="362"/>
      <c r="DB30" s="362"/>
      <c r="DC30" s="362"/>
      <c r="DD30" s="362"/>
      <c r="DE30" s="362"/>
      <c r="DF30" s="362"/>
      <c r="DG30" s="362"/>
      <c r="DH30" s="362"/>
      <c r="DI30" s="362"/>
      <c r="DJ30" s="362"/>
      <c r="DK30" s="362"/>
      <c r="DL30" s="362"/>
      <c r="DM30" s="362"/>
      <c r="DN30" s="362"/>
      <c r="DO30" s="362"/>
      <c r="DP30" s="362"/>
      <c r="DQ30" s="362"/>
      <c r="DR30" s="362"/>
      <c r="DS30" s="362"/>
      <c r="DT30" s="362"/>
      <c r="DU30" s="362"/>
      <c r="DV30" s="361"/>
      <c r="DW30" s="361"/>
      <c r="DX30" s="361"/>
      <c r="DY30" s="361"/>
      <c r="DZ30" s="361"/>
      <c r="EA30" s="361"/>
      <c r="EB30" s="361"/>
      <c r="EC30" s="361"/>
      <c r="ED30" s="361"/>
      <c r="EE30" s="361"/>
      <c r="EF30" s="361"/>
      <c r="EG30" s="361"/>
      <c r="EH30" s="361"/>
      <c r="EI30" s="361"/>
      <c r="EJ30" s="361"/>
      <c r="EK30" s="361"/>
      <c r="EL30" s="361"/>
      <c r="EM30" s="361"/>
      <c r="EN30" s="361"/>
      <c r="EO30" s="361"/>
      <c r="EP30" s="361"/>
      <c r="EQ30" s="361"/>
      <c r="ER30" s="361"/>
      <c r="ES30" s="361"/>
      <c r="ET30" s="361"/>
      <c r="EU30" s="361"/>
      <c r="EV30" s="361"/>
      <c r="EW30" s="361"/>
      <c r="EX30" s="361"/>
      <c r="EY30" s="361"/>
      <c r="EZ30" s="361"/>
      <c r="FA30" s="361"/>
      <c r="FB30" s="361"/>
      <c r="FC30" s="361"/>
      <c r="FD30" s="361"/>
      <c r="FE30" s="361"/>
      <c r="FF30" s="361"/>
      <c r="FG30" s="361"/>
      <c r="FH30" s="361"/>
      <c r="FI30" s="361"/>
      <c r="FJ30" s="361"/>
      <c r="FK30" s="361"/>
      <c r="FL30" s="361"/>
      <c r="FM30" s="361"/>
      <c r="FN30" s="361"/>
      <c r="FO30" s="361"/>
      <c r="FP30" s="361"/>
      <c r="FQ30" s="361"/>
      <c r="FR30" s="361"/>
      <c r="FS30" s="361"/>
      <c r="FT30" s="361"/>
      <c r="FU30" s="361"/>
      <c r="FV30" s="361"/>
      <c r="FW30" s="361"/>
      <c r="FX30" s="361"/>
      <c r="FY30" s="361"/>
      <c r="FZ30" s="361"/>
      <c r="GA30" s="361"/>
      <c r="GB30" s="361"/>
      <c r="GC30" s="361"/>
      <c r="GD30" s="361"/>
      <c r="GE30" s="361"/>
      <c r="GF30" s="361"/>
      <c r="GG30" s="361"/>
      <c r="GH30" s="361"/>
      <c r="GI30" s="361"/>
      <c r="GJ30" s="361"/>
      <c r="GK30" s="361"/>
    </row>
    <row r="31" spans="1:196" s="217" customFormat="1">
      <c r="A31" s="5" t="s">
        <v>287</v>
      </c>
      <c r="B31" s="5"/>
      <c r="C31" s="6"/>
      <c r="D31" s="6"/>
      <c r="E31" s="6"/>
      <c r="F31" s="338">
        <v>0.75</v>
      </c>
      <c r="G31" s="70"/>
      <c r="H31" s="70"/>
      <c r="I31" s="70"/>
      <c r="J31" s="70"/>
      <c r="K31" s="70"/>
      <c r="L31" s="70"/>
      <c r="M31" s="70"/>
      <c r="N31" s="70"/>
      <c r="O31" s="70"/>
      <c r="P31" s="70"/>
      <c r="Q31" s="70"/>
      <c r="R31" s="70"/>
      <c r="S31" s="70"/>
      <c r="T31" s="70"/>
      <c r="U31" s="70"/>
      <c r="V31" s="70"/>
      <c r="W31" s="70"/>
      <c r="X31" s="70"/>
      <c r="Y31" s="70"/>
      <c r="Z31" s="70"/>
      <c r="AA31" s="70"/>
      <c r="AB31" s="362"/>
      <c r="AC31" s="362"/>
      <c r="AD31" s="362"/>
      <c r="AE31" s="362"/>
      <c r="AF31" s="362"/>
      <c r="AG31" s="362"/>
      <c r="AH31" s="362"/>
      <c r="AI31" s="362"/>
      <c r="AJ31" s="362"/>
      <c r="AK31" s="362"/>
      <c r="AL31" s="362"/>
      <c r="AM31" s="362"/>
      <c r="AN31" s="362"/>
      <c r="AO31" s="362"/>
      <c r="AP31" s="362"/>
      <c r="AQ31" s="362"/>
      <c r="AR31" s="362"/>
      <c r="AS31" s="362"/>
      <c r="AT31" s="362"/>
      <c r="AU31" s="362"/>
      <c r="AV31" s="362"/>
      <c r="AW31" s="362"/>
      <c r="AX31" s="362"/>
      <c r="AY31" s="362"/>
      <c r="AZ31" s="362"/>
      <c r="BA31" s="362"/>
      <c r="BB31" s="362"/>
      <c r="BC31" s="362"/>
      <c r="BD31" s="362"/>
      <c r="BE31" s="362"/>
      <c r="BF31" s="362"/>
      <c r="BG31" s="362"/>
      <c r="BH31" s="362"/>
      <c r="BI31" s="362"/>
      <c r="BJ31" s="362"/>
      <c r="BK31" s="362"/>
      <c r="BL31" s="362"/>
      <c r="BM31" s="362"/>
      <c r="BN31" s="362"/>
      <c r="BO31" s="362"/>
      <c r="BP31" s="362"/>
      <c r="BQ31" s="362"/>
      <c r="BR31" s="362"/>
      <c r="BS31" s="362"/>
      <c r="BT31" s="362"/>
      <c r="BU31" s="362"/>
      <c r="BV31" s="362"/>
      <c r="BW31" s="362"/>
      <c r="BX31" s="362"/>
      <c r="BY31" s="362"/>
      <c r="BZ31" s="362"/>
      <c r="CA31" s="362"/>
      <c r="CB31" s="362"/>
      <c r="CC31" s="362"/>
      <c r="CD31" s="362"/>
      <c r="CE31" s="362"/>
      <c r="CF31" s="362"/>
      <c r="CG31" s="362"/>
      <c r="CH31" s="362"/>
      <c r="CI31" s="362"/>
      <c r="CJ31" s="362"/>
      <c r="CK31" s="362"/>
      <c r="CL31" s="362"/>
      <c r="CM31" s="362"/>
      <c r="CN31" s="362"/>
      <c r="CO31" s="362"/>
      <c r="CP31" s="362"/>
      <c r="CQ31" s="362"/>
      <c r="CR31" s="362"/>
      <c r="CS31" s="362"/>
      <c r="CT31" s="362"/>
      <c r="CU31" s="362"/>
      <c r="CV31" s="362"/>
      <c r="CW31" s="362"/>
      <c r="CX31" s="362"/>
      <c r="CY31" s="362"/>
      <c r="CZ31" s="362"/>
      <c r="DA31" s="362"/>
      <c r="DB31" s="362"/>
      <c r="DC31" s="362"/>
      <c r="DD31" s="362"/>
      <c r="DE31" s="362"/>
      <c r="DF31" s="362"/>
      <c r="DG31" s="362"/>
      <c r="DH31" s="362"/>
      <c r="DI31" s="362"/>
      <c r="DJ31" s="362"/>
      <c r="DK31" s="362"/>
      <c r="DL31" s="362"/>
      <c r="DM31" s="362"/>
      <c r="DN31" s="362"/>
      <c r="DO31" s="362"/>
      <c r="DP31" s="362"/>
      <c r="DQ31" s="362"/>
      <c r="DR31" s="362"/>
      <c r="DS31" s="362"/>
      <c r="DT31" s="362"/>
      <c r="DU31" s="362"/>
      <c r="DV31" s="361"/>
      <c r="DW31" s="361"/>
      <c r="DX31" s="361"/>
      <c r="DY31" s="361"/>
      <c r="DZ31" s="361"/>
      <c r="EA31" s="361"/>
      <c r="EB31" s="361"/>
      <c r="EC31" s="361"/>
      <c r="ED31" s="361"/>
      <c r="EE31" s="361"/>
      <c r="EF31" s="361"/>
      <c r="EG31" s="361"/>
      <c r="EH31" s="361"/>
      <c r="EI31" s="361"/>
      <c r="EJ31" s="361"/>
      <c r="EK31" s="361"/>
      <c r="EL31" s="361"/>
      <c r="EM31" s="361"/>
      <c r="EN31" s="361"/>
      <c r="EO31" s="361"/>
      <c r="EP31" s="361"/>
      <c r="EQ31" s="361"/>
      <c r="ER31" s="361"/>
      <c r="ES31" s="361"/>
      <c r="ET31" s="361"/>
      <c r="EU31" s="361"/>
      <c r="EV31" s="361"/>
      <c r="EW31" s="361"/>
      <c r="EX31" s="361"/>
      <c r="EY31" s="361"/>
      <c r="EZ31" s="361"/>
      <c r="FA31" s="361"/>
      <c r="FB31" s="361"/>
      <c r="FC31" s="361"/>
      <c r="FD31" s="361"/>
      <c r="FE31" s="361"/>
      <c r="FF31" s="361"/>
      <c r="FG31" s="361"/>
      <c r="FH31" s="361"/>
      <c r="FI31" s="361"/>
      <c r="FJ31" s="361"/>
      <c r="FK31" s="361"/>
      <c r="FL31" s="361"/>
      <c r="FM31" s="361"/>
      <c r="FN31" s="361"/>
      <c r="FO31" s="361"/>
      <c r="FP31" s="361"/>
      <c r="FQ31" s="361"/>
      <c r="FR31" s="361"/>
      <c r="FS31" s="361"/>
      <c r="FT31" s="361"/>
      <c r="FU31" s="361"/>
      <c r="FV31" s="361"/>
      <c r="FW31" s="361"/>
      <c r="FX31" s="361"/>
      <c r="FY31" s="361"/>
      <c r="FZ31" s="361"/>
      <c r="GA31" s="361"/>
      <c r="GB31" s="361"/>
      <c r="GC31" s="361"/>
      <c r="GD31" s="361"/>
      <c r="GE31" s="361"/>
      <c r="GF31" s="361"/>
      <c r="GG31" s="361"/>
      <c r="GH31" s="361"/>
      <c r="GI31" s="361"/>
      <c r="GJ31" s="361"/>
      <c r="GK31" s="361"/>
    </row>
    <row r="32" spans="1:196">
      <c r="A32" s="5" t="s">
        <v>232</v>
      </c>
      <c r="B32" s="5"/>
      <c r="F32" s="333">
        <v>0</v>
      </c>
      <c r="G32" s="333">
        <v>0</v>
      </c>
      <c r="H32" s="333">
        <v>0</v>
      </c>
      <c r="I32" s="333">
        <v>0</v>
      </c>
      <c r="J32" s="333">
        <v>0</v>
      </c>
      <c r="K32" s="333">
        <v>0</v>
      </c>
      <c r="L32" s="333">
        <v>0</v>
      </c>
      <c r="M32" s="333">
        <v>0</v>
      </c>
      <c r="N32" s="333">
        <v>0</v>
      </c>
      <c r="O32" s="333">
        <v>0</v>
      </c>
      <c r="P32" s="333">
        <v>0</v>
      </c>
      <c r="Q32" s="333">
        <v>0</v>
      </c>
      <c r="R32" s="333">
        <v>0</v>
      </c>
      <c r="S32" s="333">
        <v>0</v>
      </c>
      <c r="T32" s="333">
        <v>0</v>
      </c>
      <c r="U32" s="333">
        <v>0</v>
      </c>
      <c r="V32" s="333">
        <v>0</v>
      </c>
      <c r="W32" s="333">
        <v>0</v>
      </c>
      <c r="X32" s="333">
        <v>0</v>
      </c>
      <c r="Y32" s="333">
        <v>0</v>
      </c>
      <c r="Z32" s="333">
        <v>0</v>
      </c>
      <c r="AA32" s="333">
        <v>0</v>
      </c>
    </row>
    <row r="33" spans="1:27">
      <c r="A33" s="5" t="s">
        <v>229</v>
      </c>
      <c r="B33" s="5"/>
      <c r="D33" s="6" t="s">
        <v>19</v>
      </c>
      <c r="F33" s="226">
        <v>0.01</v>
      </c>
      <c r="G33" s="226">
        <v>0.01</v>
      </c>
      <c r="H33" s="226">
        <v>0.01</v>
      </c>
      <c r="I33" s="226">
        <v>0.01</v>
      </c>
      <c r="J33" s="226">
        <v>0.01</v>
      </c>
      <c r="K33" s="226">
        <v>0.01</v>
      </c>
      <c r="L33" s="226">
        <v>0.01</v>
      </c>
      <c r="M33" s="226">
        <v>0.01</v>
      </c>
      <c r="N33" s="226">
        <v>0.01</v>
      </c>
      <c r="O33" s="226">
        <v>0.01</v>
      </c>
      <c r="P33" s="226">
        <v>0.01</v>
      </c>
      <c r="Q33" s="226">
        <v>0.01</v>
      </c>
      <c r="R33" s="226">
        <v>0.01</v>
      </c>
      <c r="S33" s="226">
        <v>0.01</v>
      </c>
      <c r="T33" s="226">
        <v>0.01</v>
      </c>
      <c r="U33" s="226">
        <v>0.01</v>
      </c>
      <c r="V33" s="226">
        <v>0.01</v>
      </c>
      <c r="W33" s="226">
        <v>0.01</v>
      </c>
      <c r="X33" s="226">
        <v>0.01</v>
      </c>
      <c r="Y33" s="226">
        <v>0.01</v>
      </c>
      <c r="Z33" s="226">
        <v>0.01</v>
      </c>
      <c r="AA33" s="226">
        <v>0.01</v>
      </c>
    </row>
    <row r="34" spans="1:27" ht="9.75" customHeight="1">
      <c r="B34" s="5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7"/>
      <c r="V34" s="337"/>
      <c r="W34" s="337"/>
      <c r="X34" s="337"/>
      <c r="Y34" s="337"/>
      <c r="Z34" s="337"/>
      <c r="AA34" s="337"/>
    </row>
    <row r="35" spans="1:27">
      <c r="A35" s="289" t="s">
        <v>230</v>
      </c>
      <c r="B35" s="5"/>
      <c r="D35" s="6" t="s">
        <v>119</v>
      </c>
      <c r="F35" s="333">
        <v>70000</v>
      </c>
      <c r="G35" s="333">
        <v>75000</v>
      </c>
      <c r="H35" s="333">
        <v>80000</v>
      </c>
      <c r="I35" s="333">
        <v>85000</v>
      </c>
      <c r="J35" s="333">
        <v>90000</v>
      </c>
      <c r="K35" s="333">
        <v>95000</v>
      </c>
      <c r="L35" s="333">
        <v>100000</v>
      </c>
      <c r="M35" s="333">
        <v>105000</v>
      </c>
      <c r="N35" s="333">
        <v>110000</v>
      </c>
      <c r="O35" s="333">
        <v>115000</v>
      </c>
      <c r="P35" s="333">
        <v>120000</v>
      </c>
      <c r="Q35" s="333">
        <v>125000</v>
      </c>
      <c r="R35" s="333">
        <v>130000</v>
      </c>
      <c r="S35" s="333">
        <v>135000</v>
      </c>
      <c r="T35" s="333">
        <v>140000</v>
      </c>
      <c r="U35" s="333">
        <v>145000</v>
      </c>
      <c r="V35" s="333">
        <v>150000</v>
      </c>
      <c r="W35" s="333">
        <v>155000</v>
      </c>
      <c r="X35" s="333">
        <v>160000</v>
      </c>
      <c r="Y35" s="333">
        <v>165000</v>
      </c>
      <c r="Z35" s="333">
        <v>165000</v>
      </c>
      <c r="AA35" s="333">
        <v>165000</v>
      </c>
    </row>
    <row r="36" spans="1:27" ht="9.75" customHeight="1">
      <c r="B36" s="5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7"/>
      <c r="Q36" s="337"/>
      <c r="R36" s="337"/>
      <c r="S36" s="337"/>
      <c r="T36" s="337"/>
      <c r="U36" s="337"/>
      <c r="V36" s="337"/>
      <c r="W36" s="337"/>
      <c r="X36" s="337"/>
      <c r="Y36" s="337"/>
      <c r="Z36" s="337"/>
      <c r="AA36" s="337"/>
    </row>
    <row r="37" spans="1:27">
      <c r="A37" s="5" t="s">
        <v>231</v>
      </c>
      <c r="B37" s="5"/>
      <c r="D37" s="6" t="s">
        <v>233</v>
      </c>
      <c r="F37" s="333">
        <v>400000</v>
      </c>
      <c r="G37" s="333">
        <v>400000</v>
      </c>
      <c r="H37" s="333">
        <v>400000</v>
      </c>
      <c r="I37" s="333">
        <v>400000</v>
      </c>
      <c r="J37" s="333">
        <v>400000</v>
      </c>
      <c r="K37" s="333">
        <v>400000</v>
      </c>
      <c r="L37" s="333">
        <v>400000</v>
      </c>
      <c r="M37" s="333">
        <v>400000</v>
      </c>
      <c r="N37" s="333">
        <v>400000</v>
      </c>
      <c r="O37" s="333">
        <v>400000</v>
      </c>
      <c r="P37" s="333">
        <v>400000</v>
      </c>
      <c r="Q37" s="333">
        <v>400000</v>
      </c>
      <c r="R37" s="333">
        <v>400000</v>
      </c>
      <c r="S37" s="333">
        <v>400000</v>
      </c>
      <c r="T37" s="333">
        <v>400000</v>
      </c>
      <c r="U37" s="333">
        <v>400000</v>
      </c>
      <c r="V37" s="333">
        <v>400000</v>
      </c>
      <c r="W37" s="333">
        <v>400000</v>
      </c>
      <c r="X37" s="333">
        <v>400000</v>
      </c>
      <c r="Y37" s="333">
        <v>400000</v>
      </c>
      <c r="Z37" s="333">
        <v>400000</v>
      </c>
      <c r="AA37" s="333">
        <v>400000</v>
      </c>
    </row>
    <row r="38" spans="1:27">
      <c r="A38" s="5" t="s">
        <v>482</v>
      </c>
      <c r="B38" s="5"/>
      <c r="D38" s="6" t="s">
        <v>233</v>
      </c>
      <c r="F38" s="333"/>
      <c r="G38" s="333"/>
      <c r="H38" s="333"/>
      <c r="I38" s="333"/>
      <c r="J38" s="333"/>
      <c r="K38" s="333"/>
      <c r="L38" s="333"/>
      <c r="M38" s="333"/>
      <c r="N38" s="333"/>
      <c r="O38" s="333"/>
      <c r="P38" s="333"/>
      <c r="Q38" s="333"/>
      <c r="R38" s="333"/>
      <c r="S38" s="333"/>
      <c r="T38" s="333"/>
      <c r="U38" s="333"/>
      <c r="V38" s="333"/>
      <c r="W38" s="333"/>
      <c r="X38" s="333"/>
      <c r="Y38" s="333"/>
      <c r="Z38" s="333"/>
      <c r="AA38" s="333"/>
    </row>
    <row r="39" spans="1:27">
      <c r="A39" s="5" t="s">
        <v>234</v>
      </c>
      <c r="B39" s="5"/>
      <c r="D39" s="6" t="s">
        <v>233</v>
      </c>
      <c r="F39" s="333">
        <v>100000</v>
      </c>
      <c r="G39" s="333">
        <v>100000</v>
      </c>
      <c r="H39" s="333">
        <v>100000</v>
      </c>
      <c r="I39" s="333">
        <v>100000</v>
      </c>
      <c r="J39" s="333">
        <v>100000</v>
      </c>
      <c r="K39" s="333">
        <v>100000</v>
      </c>
      <c r="L39" s="333">
        <v>100000</v>
      </c>
      <c r="M39" s="333">
        <v>100000</v>
      </c>
      <c r="N39" s="333">
        <v>100000</v>
      </c>
      <c r="O39" s="333">
        <v>100000</v>
      </c>
      <c r="P39" s="333">
        <v>100000</v>
      </c>
      <c r="Q39" s="333">
        <v>100000</v>
      </c>
      <c r="R39" s="333">
        <v>100000</v>
      </c>
      <c r="S39" s="333">
        <v>100000</v>
      </c>
      <c r="T39" s="333">
        <v>100000</v>
      </c>
      <c r="U39" s="333">
        <v>100000</v>
      </c>
      <c r="V39" s="333">
        <v>100000</v>
      </c>
      <c r="W39" s="333">
        <v>100000</v>
      </c>
      <c r="X39" s="333">
        <v>100000</v>
      </c>
      <c r="Y39" s="333">
        <v>100000</v>
      </c>
      <c r="Z39" s="333">
        <v>100000</v>
      </c>
      <c r="AA39" s="333">
        <v>100000</v>
      </c>
    </row>
    <row r="40" spans="1:27">
      <c r="A40" s="423"/>
      <c r="B40" s="5"/>
    </row>
    <row r="41" spans="1:27">
      <c r="A41" s="423" t="s">
        <v>480</v>
      </c>
      <c r="B41" s="5"/>
    </row>
    <row r="42" spans="1:27">
      <c r="A42" s="65" t="s">
        <v>475</v>
      </c>
      <c r="B42" s="5"/>
      <c r="D42" s="6" t="s">
        <v>19</v>
      </c>
      <c r="F42" s="226">
        <v>1</v>
      </c>
      <c r="G42" s="226">
        <v>1</v>
      </c>
      <c r="H42" s="226">
        <v>1</v>
      </c>
      <c r="I42" s="226">
        <v>1</v>
      </c>
      <c r="J42" s="226">
        <v>1</v>
      </c>
      <c r="K42" s="226">
        <v>1</v>
      </c>
      <c r="L42" s="226">
        <v>1</v>
      </c>
      <c r="M42" s="226">
        <v>1</v>
      </c>
      <c r="N42" s="226">
        <v>1</v>
      </c>
      <c r="O42" s="226">
        <v>1</v>
      </c>
      <c r="P42" s="226">
        <v>1</v>
      </c>
      <c r="Q42" s="226">
        <v>1</v>
      </c>
      <c r="R42" s="226">
        <v>1</v>
      </c>
      <c r="S42" s="226">
        <v>1</v>
      </c>
      <c r="T42" s="226">
        <v>1</v>
      </c>
      <c r="U42" s="226">
        <v>1</v>
      </c>
      <c r="V42" s="226">
        <v>1</v>
      </c>
      <c r="W42" s="226">
        <v>1</v>
      </c>
      <c r="X42" s="226">
        <v>1</v>
      </c>
      <c r="Y42" s="226">
        <v>1</v>
      </c>
      <c r="Z42" s="226">
        <v>1</v>
      </c>
      <c r="AA42" s="226">
        <v>1</v>
      </c>
    </row>
    <row r="43" spans="1:27">
      <c r="A43" s="65" t="s">
        <v>476</v>
      </c>
      <c r="B43" s="5"/>
      <c r="D43" s="6" t="s">
        <v>19</v>
      </c>
      <c r="F43" s="226"/>
      <c r="G43" s="226"/>
      <c r="H43" s="226"/>
      <c r="I43" s="226"/>
      <c r="J43" s="226"/>
      <c r="K43" s="226"/>
      <c r="L43" s="226"/>
      <c r="M43" s="226"/>
      <c r="N43" s="226"/>
      <c r="O43" s="226"/>
      <c r="P43" s="226"/>
      <c r="Q43" s="226"/>
      <c r="R43" s="226"/>
      <c r="S43" s="226"/>
      <c r="T43" s="226"/>
      <c r="U43" s="226"/>
      <c r="V43" s="226"/>
      <c r="W43" s="226"/>
      <c r="X43" s="226"/>
      <c r="Y43" s="226"/>
      <c r="Z43" s="226"/>
      <c r="AA43" s="226"/>
    </row>
    <row r="44" spans="1:27">
      <c r="A44" s="65" t="s">
        <v>477</v>
      </c>
      <c r="B44" s="5"/>
      <c r="D44" s="6" t="s">
        <v>19</v>
      </c>
      <c r="F44" s="226"/>
      <c r="G44" s="226"/>
      <c r="H44" s="226"/>
      <c r="I44" s="226"/>
      <c r="J44" s="226"/>
      <c r="K44" s="226"/>
      <c r="L44" s="226"/>
      <c r="M44" s="226"/>
      <c r="N44" s="226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</row>
    <row r="45" spans="1:27">
      <c r="A45" s="65" t="s">
        <v>478</v>
      </c>
      <c r="B45" s="5"/>
      <c r="D45" s="6" t="s">
        <v>19</v>
      </c>
      <c r="F45" s="226"/>
      <c r="G45" s="226"/>
      <c r="H45" s="226"/>
      <c r="I45" s="226"/>
      <c r="J45" s="226"/>
      <c r="K45" s="226"/>
      <c r="L45" s="226"/>
      <c r="M45" s="226"/>
      <c r="N45" s="226"/>
      <c r="O45" s="226"/>
      <c r="P45" s="226"/>
      <c r="Q45" s="226"/>
      <c r="R45" s="226"/>
      <c r="S45" s="226"/>
      <c r="T45" s="226"/>
      <c r="U45" s="226"/>
      <c r="V45" s="226"/>
      <c r="W45" s="226"/>
      <c r="X45" s="226"/>
      <c r="Y45" s="226"/>
      <c r="Z45" s="226"/>
      <c r="AA45" s="226"/>
    </row>
    <row r="46" spans="1:27">
      <c r="A46" s="65" t="s">
        <v>479</v>
      </c>
      <c r="B46" s="5"/>
      <c r="D46" s="6" t="s">
        <v>19</v>
      </c>
      <c r="F46" s="226"/>
      <c r="G46" s="226"/>
      <c r="H46" s="226"/>
      <c r="I46" s="226"/>
      <c r="J46" s="226"/>
      <c r="K46" s="226"/>
      <c r="L46" s="226"/>
      <c r="M46" s="226"/>
      <c r="N46" s="226"/>
      <c r="O46" s="226"/>
      <c r="P46" s="226"/>
      <c r="Q46" s="226"/>
      <c r="R46" s="226"/>
      <c r="S46" s="226"/>
      <c r="T46" s="226"/>
      <c r="U46" s="226"/>
      <c r="V46" s="226"/>
      <c r="W46" s="226"/>
      <c r="X46" s="226"/>
      <c r="Y46" s="226"/>
      <c r="Z46" s="226"/>
      <c r="AA46" s="226"/>
    </row>
    <row r="47" spans="1:27">
      <c r="A47" s="423"/>
      <c r="B47" s="423"/>
    </row>
    <row r="48" spans="1:27">
      <c r="A48" s="13" t="s">
        <v>250</v>
      </c>
      <c r="B48" s="289"/>
    </row>
    <row r="49" spans="1:27">
      <c r="A49" s="5" t="s">
        <v>460</v>
      </c>
      <c r="B49" s="5"/>
      <c r="D49" s="6" t="s">
        <v>243</v>
      </c>
      <c r="F49" s="335">
        <v>0.2</v>
      </c>
      <c r="G49" s="335">
        <v>0.2</v>
      </c>
      <c r="H49" s="335">
        <v>0.2</v>
      </c>
      <c r="I49" s="335">
        <v>0.2</v>
      </c>
      <c r="J49" s="335">
        <v>0.2</v>
      </c>
      <c r="K49" s="335">
        <v>0.2</v>
      </c>
      <c r="L49" s="335">
        <v>0.2</v>
      </c>
      <c r="M49" s="335">
        <v>0.2</v>
      </c>
      <c r="N49" s="335">
        <v>0.2</v>
      </c>
      <c r="O49" s="335">
        <v>0.2</v>
      </c>
      <c r="P49" s="335">
        <v>0.2</v>
      </c>
      <c r="Q49" s="335">
        <v>0.2</v>
      </c>
      <c r="R49" s="335">
        <v>0.2</v>
      </c>
      <c r="S49" s="335">
        <v>0.2</v>
      </c>
      <c r="T49" s="335">
        <v>0.2</v>
      </c>
      <c r="U49" s="335">
        <v>0.2</v>
      </c>
      <c r="V49" s="335">
        <v>0.2</v>
      </c>
      <c r="W49" s="335">
        <v>0.2</v>
      </c>
      <c r="X49" s="335">
        <v>0.2</v>
      </c>
      <c r="Y49" s="335">
        <v>0.2</v>
      </c>
      <c r="Z49" s="335">
        <v>0.2</v>
      </c>
      <c r="AA49" s="335">
        <v>0.2</v>
      </c>
    </row>
    <row r="50" spans="1:27">
      <c r="A50" s="5" t="s">
        <v>461</v>
      </c>
      <c r="B50" s="5"/>
      <c r="D50" s="6" t="s">
        <v>243</v>
      </c>
      <c r="F50" s="335"/>
      <c r="G50" s="335"/>
      <c r="H50" s="335"/>
      <c r="I50" s="335"/>
      <c r="J50" s="335"/>
      <c r="K50" s="335"/>
      <c r="L50" s="335"/>
      <c r="M50" s="335"/>
      <c r="N50" s="335"/>
      <c r="O50" s="335"/>
      <c r="P50" s="335"/>
      <c r="Q50" s="335"/>
      <c r="R50" s="335"/>
      <c r="S50" s="335"/>
      <c r="T50" s="335"/>
      <c r="U50" s="335"/>
      <c r="V50" s="335"/>
      <c r="W50" s="335"/>
      <c r="X50" s="335"/>
      <c r="Y50" s="335"/>
      <c r="Z50" s="335"/>
      <c r="AA50" s="335"/>
    </row>
    <row r="51" spans="1:27">
      <c r="A51" s="5" t="s">
        <v>469</v>
      </c>
      <c r="B51" s="5"/>
      <c r="D51" s="6" t="s">
        <v>243</v>
      </c>
      <c r="F51" s="335"/>
      <c r="G51" s="335"/>
      <c r="H51" s="335"/>
      <c r="I51" s="335"/>
      <c r="J51" s="335"/>
      <c r="K51" s="335"/>
      <c r="L51" s="335"/>
      <c r="M51" s="335"/>
      <c r="N51" s="335"/>
      <c r="O51" s="335"/>
      <c r="P51" s="335"/>
      <c r="Q51" s="335"/>
      <c r="R51" s="335"/>
      <c r="S51" s="335"/>
      <c r="T51" s="335"/>
      <c r="U51" s="335"/>
      <c r="V51" s="335"/>
      <c r="W51" s="335"/>
      <c r="X51" s="335"/>
      <c r="Y51" s="335"/>
      <c r="Z51" s="335"/>
      <c r="AA51" s="335"/>
    </row>
    <row r="52" spans="1:27">
      <c r="A52" s="5" t="s">
        <v>470</v>
      </c>
      <c r="B52" s="5"/>
      <c r="D52" s="6" t="s">
        <v>243</v>
      </c>
      <c r="F52" s="335"/>
      <c r="G52" s="335"/>
      <c r="H52" s="335"/>
      <c r="I52" s="335"/>
      <c r="J52" s="335"/>
      <c r="K52" s="335"/>
      <c r="L52" s="335"/>
      <c r="M52" s="335"/>
      <c r="N52" s="335"/>
      <c r="O52" s="335"/>
      <c r="P52" s="335"/>
      <c r="Q52" s="335"/>
      <c r="R52" s="335"/>
      <c r="S52" s="335"/>
      <c r="T52" s="335"/>
      <c r="U52" s="335"/>
      <c r="V52" s="335"/>
      <c r="W52" s="335"/>
      <c r="X52" s="335"/>
      <c r="Y52" s="335"/>
      <c r="Z52" s="335"/>
      <c r="AA52" s="335"/>
    </row>
    <row r="53" spans="1:27">
      <c r="A53" s="5" t="s">
        <v>462</v>
      </c>
      <c r="B53" s="5"/>
      <c r="D53" s="6" t="s">
        <v>243</v>
      </c>
      <c r="F53" s="335"/>
      <c r="G53" s="335"/>
      <c r="H53" s="335"/>
      <c r="I53" s="335"/>
      <c r="J53" s="335"/>
      <c r="K53" s="335"/>
      <c r="L53" s="335"/>
      <c r="M53" s="335"/>
      <c r="N53" s="335"/>
      <c r="O53" s="335"/>
      <c r="P53" s="335"/>
      <c r="Q53" s="335"/>
      <c r="R53" s="335"/>
      <c r="S53" s="335"/>
      <c r="T53" s="335"/>
      <c r="U53" s="335"/>
      <c r="V53" s="335"/>
      <c r="W53" s="335"/>
      <c r="X53" s="335"/>
      <c r="Y53" s="335"/>
      <c r="Z53" s="335"/>
      <c r="AA53" s="335"/>
    </row>
    <row r="54" spans="1:27">
      <c r="B54" s="5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  <c r="AA54" s="421"/>
    </row>
    <row r="55" spans="1:27">
      <c r="A55" s="5" t="s">
        <v>235</v>
      </c>
      <c r="B55" s="5"/>
      <c r="D55" s="6" t="s">
        <v>236</v>
      </c>
      <c r="F55" s="335">
        <v>40</v>
      </c>
      <c r="G55" s="335">
        <v>40</v>
      </c>
      <c r="H55" s="335">
        <v>40</v>
      </c>
      <c r="I55" s="335">
        <v>40</v>
      </c>
      <c r="J55" s="335">
        <v>40</v>
      </c>
      <c r="K55" s="335">
        <v>40</v>
      </c>
      <c r="L55" s="335">
        <v>40</v>
      </c>
      <c r="M55" s="335">
        <v>40</v>
      </c>
      <c r="N55" s="335">
        <v>40</v>
      </c>
      <c r="O55" s="335">
        <v>40</v>
      </c>
      <c r="P55" s="335">
        <v>40</v>
      </c>
      <c r="Q55" s="335">
        <v>40</v>
      </c>
      <c r="R55" s="335">
        <v>40</v>
      </c>
      <c r="S55" s="335">
        <v>40</v>
      </c>
      <c r="T55" s="335">
        <v>40</v>
      </c>
      <c r="U55" s="335">
        <v>40</v>
      </c>
      <c r="V55" s="335">
        <v>40</v>
      </c>
      <c r="W55" s="335">
        <v>40</v>
      </c>
      <c r="X55" s="335">
        <v>40</v>
      </c>
      <c r="Y55" s="335">
        <v>40</v>
      </c>
      <c r="Z55" s="335">
        <v>40</v>
      </c>
      <c r="AA55" s="335">
        <v>40</v>
      </c>
    </row>
    <row r="56" spans="1:27">
      <c r="A56" s="5" t="s">
        <v>238</v>
      </c>
      <c r="B56" s="5"/>
      <c r="D56" s="6" t="s">
        <v>237</v>
      </c>
      <c r="F56" s="335">
        <v>0.4</v>
      </c>
      <c r="G56" s="335">
        <v>0.4</v>
      </c>
      <c r="H56" s="335">
        <v>0.4</v>
      </c>
      <c r="I56" s="335">
        <v>0.4</v>
      </c>
      <c r="J56" s="335">
        <v>0.4</v>
      </c>
      <c r="K56" s="335">
        <v>0.4</v>
      </c>
      <c r="L56" s="335">
        <v>0.4</v>
      </c>
      <c r="M56" s="335">
        <v>0.4</v>
      </c>
      <c r="N56" s="335">
        <v>0.4</v>
      </c>
      <c r="O56" s="335">
        <v>0.4</v>
      </c>
      <c r="P56" s="335">
        <v>0.4</v>
      </c>
      <c r="Q56" s="335">
        <v>0.4</v>
      </c>
      <c r="R56" s="335">
        <v>0.4</v>
      </c>
      <c r="S56" s="335">
        <v>0.4</v>
      </c>
      <c r="T56" s="335">
        <v>0.4</v>
      </c>
      <c r="U56" s="335">
        <v>0.4</v>
      </c>
      <c r="V56" s="335">
        <v>0.4</v>
      </c>
      <c r="W56" s="335">
        <v>0.4</v>
      </c>
      <c r="X56" s="335">
        <v>0.4</v>
      </c>
      <c r="Y56" s="335">
        <v>0.4</v>
      </c>
      <c r="Z56" s="335">
        <v>0.4</v>
      </c>
      <c r="AA56" s="335">
        <v>0.4</v>
      </c>
    </row>
    <row r="57" spans="1:27">
      <c r="A57" s="6"/>
    </row>
    <row r="58" spans="1:27">
      <c r="A58" s="5" t="s">
        <v>463</v>
      </c>
      <c r="B58" s="5"/>
      <c r="D58" s="6" t="s">
        <v>244</v>
      </c>
      <c r="F58" s="338">
        <v>3</v>
      </c>
      <c r="G58" s="52">
        <f t="shared" ref="G58:AA58" si="0">F58*(1+G67)</f>
        <v>3.1980000000000004</v>
      </c>
      <c r="H58" s="52">
        <f t="shared" si="0"/>
        <v>3.4090680000000004</v>
      </c>
      <c r="I58" s="52">
        <f t="shared" si="0"/>
        <v>3.6340664880000006</v>
      </c>
      <c r="J58" s="52">
        <f t="shared" si="0"/>
        <v>3.8739148762080009</v>
      </c>
      <c r="K58" s="52">
        <f t="shared" si="0"/>
        <v>4.1295932580377288</v>
      </c>
      <c r="L58" s="52">
        <f t="shared" si="0"/>
        <v>4.4021464130682189</v>
      </c>
      <c r="M58" s="52">
        <f t="shared" si="0"/>
        <v>4.6926880763307217</v>
      </c>
      <c r="N58" s="52">
        <f t="shared" si="0"/>
        <v>5.0024054893685497</v>
      </c>
      <c r="O58" s="52">
        <f t="shared" si="0"/>
        <v>5.3325642516668745</v>
      </c>
      <c r="P58" s="52">
        <f t="shared" si="0"/>
        <v>5.6845134922768885</v>
      </c>
      <c r="Q58" s="52">
        <f t="shared" si="0"/>
        <v>6.0596913827671637</v>
      </c>
      <c r="R58" s="52">
        <f t="shared" si="0"/>
        <v>6.4596310140297968</v>
      </c>
      <c r="S58" s="52">
        <f t="shared" si="0"/>
        <v>6.8859666609557637</v>
      </c>
      <c r="T58" s="52">
        <f t="shared" si="0"/>
        <v>7.3404404605788445</v>
      </c>
      <c r="U58" s="52">
        <f t="shared" si="0"/>
        <v>7.8249095309770489</v>
      </c>
      <c r="V58" s="52">
        <f t="shared" si="0"/>
        <v>8.3413535600215347</v>
      </c>
      <c r="W58" s="52">
        <f t="shared" si="0"/>
        <v>8.891882894982956</v>
      </c>
      <c r="X58" s="52">
        <f t="shared" si="0"/>
        <v>9.4787471660518321</v>
      </c>
      <c r="Y58" s="52">
        <f t="shared" si="0"/>
        <v>10.104344479011253</v>
      </c>
      <c r="Z58" s="52">
        <f t="shared" si="0"/>
        <v>10.771231214625997</v>
      </c>
      <c r="AA58" s="52">
        <f t="shared" si="0"/>
        <v>11.482132474791314</v>
      </c>
    </row>
    <row r="59" spans="1:27">
      <c r="A59" s="5" t="s">
        <v>464</v>
      </c>
      <c r="B59" s="5"/>
      <c r="D59" s="6" t="s">
        <v>244</v>
      </c>
      <c r="F59" s="338">
        <v>4.4000000000000004</v>
      </c>
      <c r="G59" s="52">
        <f t="shared" ref="G59:AA59" si="1">F59*(1+G68)</f>
        <v>4.5364000000000004</v>
      </c>
      <c r="H59" s="52">
        <f t="shared" si="1"/>
        <v>4.6770284000000002</v>
      </c>
      <c r="I59" s="52">
        <f t="shared" si="1"/>
        <v>4.8220162803999997</v>
      </c>
      <c r="J59" s="52">
        <f t="shared" si="1"/>
        <v>4.9714987850923995</v>
      </c>
      <c r="K59" s="52">
        <f t="shared" si="1"/>
        <v>5.1256152474302636</v>
      </c>
      <c r="L59" s="52">
        <f t="shared" si="1"/>
        <v>5.284509320100601</v>
      </c>
      <c r="M59" s="52">
        <f t="shared" si="1"/>
        <v>5.4483291090237191</v>
      </c>
      <c r="N59" s="52">
        <f t="shared" si="1"/>
        <v>5.6172273114034539</v>
      </c>
      <c r="O59" s="52">
        <f t="shared" si="1"/>
        <v>5.7913613580569603</v>
      </c>
      <c r="P59" s="52">
        <f t="shared" si="1"/>
        <v>5.9708935601567257</v>
      </c>
      <c r="Q59" s="52">
        <f t="shared" si="1"/>
        <v>6.1559912605215841</v>
      </c>
      <c r="R59" s="52">
        <f t="shared" si="1"/>
        <v>6.3468269895977523</v>
      </c>
      <c r="S59" s="52">
        <f t="shared" si="1"/>
        <v>6.5435786262752824</v>
      </c>
      <c r="T59" s="52">
        <f t="shared" si="1"/>
        <v>6.7464295636898157</v>
      </c>
      <c r="U59" s="52">
        <f t="shared" si="1"/>
        <v>6.9555688801641997</v>
      </c>
      <c r="V59" s="52">
        <f t="shared" si="1"/>
        <v>7.1711915154492889</v>
      </c>
      <c r="W59" s="52">
        <f t="shared" si="1"/>
        <v>7.3934984524282159</v>
      </c>
      <c r="X59" s="52">
        <f t="shared" si="1"/>
        <v>7.6226969044534902</v>
      </c>
      <c r="Y59" s="52">
        <f t="shared" si="1"/>
        <v>7.8590005084915475</v>
      </c>
      <c r="Z59" s="52">
        <f t="shared" si="1"/>
        <v>8.1026295242547857</v>
      </c>
      <c r="AA59" s="52">
        <f t="shared" si="1"/>
        <v>8.3538110395066827</v>
      </c>
    </row>
    <row r="60" spans="1:27">
      <c r="A60" s="5" t="s">
        <v>473</v>
      </c>
      <c r="B60" s="5"/>
      <c r="D60" s="6" t="s">
        <v>244</v>
      </c>
      <c r="F60" s="338"/>
      <c r="G60" s="52">
        <f t="shared" ref="G60:Z62" si="2">F60*(1+G69)</f>
        <v>0</v>
      </c>
      <c r="H60" s="52">
        <f t="shared" ref="H60:H61" si="3">G60*(1+H69)</f>
        <v>0</v>
      </c>
      <c r="I60" s="52">
        <f t="shared" ref="I60:I61" si="4">H60*(1+I69)</f>
        <v>0</v>
      </c>
      <c r="J60" s="52">
        <f t="shared" ref="J60:J61" si="5">I60*(1+J69)</f>
        <v>0</v>
      </c>
      <c r="K60" s="52">
        <f t="shared" ref="K60:K61" si="6">J60*(1+K69)</f>
        <v>0</v>
      </c>
      <c r="L60" s="52">
        <f t="shared" ref="L60:L61" si="7">K60*(1+L69)</f>
        <v>0</v>
      </c>
      <c r="M60" s="52">
        <f t="shared" ref="M60:M61" si="8">L60*(1+M69)</f>
        <v>0</v>
      </c>
      <c r="N60" s="52">
        <f t="shared" ref="N60:N61" si="9">M60*(1+N69)</f>
        <v>0</v>
      </c>
      <c r="O60" s="52">
        <f t="shared" ref="O60:O61" si="10">N60*(1+O69)</f>
        <v>0</v>
      </c>
      <c r="P60" s="52">
        <f t="shared" ref="P60:P61" si="11">O60*(1+P69)</f>
        <v>0</v>
      </c>
      <c r="Q60" s="52">
        <f t="shared" ref="Q60:Q61" si="12">P60*(1+Q69)</f>
        <v>0</v>
      </c>
      <c r="R60" s="52">
        <f t="shared" ref="R60:R61" si="13">Q60*(1+R69)</f>
        <v>0</v>
      </c>
      <c r="S60" s="52">
        <f t="shared" ref="S60:S61" si="14">R60*(1+S69)</f>
        <v>0</v>
      </c>
      <c r="T60" s="52">
        <f t="shared" ref="T60:T61" si="15">S60*(1+T69)</f>
        <v>0</v>
      </c>
      <c r="U60" s="52">
        <f t="shared" ref="U60:U61" si="16">T60*(1+U69)</f>
        <v>0</v>
      </c>
      <c r="V60" s="52">
        <f t="shared" ref="V60:V61" si="17">U60*(1+V69)</f>
        <v>0</v>
      </c>
      <c r="W60" s="52">
        <f t="shared" ref="W60:W61" si="18">V60*(1+W69)</f>
        <v>0</v>
      </c>
      <c r="X60" s="52">
        <f t="shared" ref="X60:X61" si="19">W60*(1+X69)</f>
        <v>0</v>
      </c>
      <c r="Y60" s="52">
        <f t="shared" ref="Y60:Y61" si="20">X60*(1+Y69)</f>
        <v>0</v>
      </c>
      <c r="Z60" s="52">
        <f t="shared" ref="Z60:Z61" si="21">Y60*(1+Z69)</f>
        <v>0</v>
      </c>
      <c r="AA60" s="52">
        <f t="shared" ref="AA60:AA61" si="22">Z60*(1+AA69)</f>
        <v>0</v>
      </c>
    </row>
    <row r="61" spans="1:27">
      <c r="A61" s="5" t="s">
        <v>474</v>
      </c>
      <c r="B61" s="5"/>
      <c r="D61" s="6" t="s">
        <v>244</v>
      </c>
      <c r="F61" s="338"/>
      <c r="G61" s="52">
        <f t="shared" si="2"/>
        <v>0</v>
      </c>
      <c r="H61" s="52">
        <f t="shared" si="3"/>
        <v>0</v>
      </c>
      <c r="I61" s="52">
        <f t="shared" si="4"/>
        <v>0</v>
      </c>
      <c r="J61" s="52">
        <f t="shared" si="5"/>
        <v>0</v>
      </c>
      <c r="K61" s="52">
        <f t="shared" si="6"/>
        <v>0</v>
      </c>
      <c r="L61" s="52">
        <f t="shared" si="7"/>
        <v>0</v>
      </c>
      <c r="M61" s="52">
        <f t="shared" si="8"/>
        <v>0</v>
      </c>
      <c r="N61" s="52">
        <f t="shared" si="9"/>
        <v>0</v>
      </c>
      <c r="O61" s="52">
        <f t="shared" si="10"/>
        <v>0</v>
      </c>
      <c r="P61" s="52">
        <f t="shared" si="11"/>
        <v>0</v>
      </c>
      <c r="Q61" s="52">
        <f t="shared" si="12"/>
        <v>0</v>
      </c>
      <c r="R61" s="52">
        <f t="shared" si="13"/>
        <v>0</v>
      </c>
      <c r="S61" s="52">
        <f t="shared" si="14"/>
        <v>0</v>
      </c>
      <c r="T61" s="52">
        <f t="shared" si="15"/>
        <v>0</v>
      </c>
      <c r="U61" s="52">
        <f t="shared" si="16"/>
        <v>0</v>
      </c>
      <c r="V61" s="52">
        <f t="shared" si="17"/>
        <v>0</v>
      </c>
      <c r="W61" s="52">
        <f t="shared" si="18"/>
        <v>0</v>
      </c>
      <c r="X61" s="52">
        <f t="shared" si="19"/>
        <v>0</v>
      </c>
      <c r="Y61" s="52">
        <f t="shared" si="20"/>
        <v>0</v>
      </c>
      <c r="Z61" s="52">
        <f t="shared" si="21"/>
        <v>0</v>
      </c>
      <c r="AA61" s="52">
        <f t="shared" si="22"/>
        <v>0</v>
      </c>
    </row>
    <row r="62" spans="1:27">
      <c r="A62" s="5" t="s">
        <v>465</v>
      </c>
      <c r="B62" s="5"/>
      <c r="D62" s="6" t="s">
        <v>244</v>
      </c>
      <c r="F62" s="338"/>
      <c r="G62" s="52">
        <f t="shared" si="2"/>
        <v>0</v>
      </c>
      <c r="H62" s="52">
        <f t="shared" si="2"/>
        <v>0</v>
      </c>
      <c r="I62" s="52">
        <f t="shared" si="2"/>
        <v>0</v>
      </c>
      <c r="J62" s="52">
        <f t="shared" si="2"/>
        <v>0</v>
      </c>
      <c r="K62" s="52">
        <f t="shared" si="2"/>
        <v>0</v>
      </c>
      <c r="L62" s="52">
        <f t="shared" si="2"/>
        <v>0</v>
      </c>
      <c r="M62" s="52">
        <f t="shared" si="2"/>
        <v>0</v>
      </c>
      <c r="N62" s="52">
        <f t="shared" si="2"/>
        <v>0</v>
      </c>
      <c r="O62" s="52">
        <f t="shared" si="2"/>
        <v>0</v>
      </c>
      <c r="P62" s="52">
        <f t="shared" si="2"/>
        <v>0</v>
      </c>
      <c r="Q62" s="52">
        <f t="shared" si="2"/>
        <v>0</v>
      </c>
      <c r="R62" s="52">
        <f t="shared" si="2"/>
        <v>0</v>
      </c>
      <c r="S62" s="52">
        <f t="shared" si="2"/>
        <v>0</v>
      </c>
      <c r="T62" s="52">
        <f t="shared" si="2"/>
        <v>0</v>
      </c>
      <c r="U62" s="52">
        <f t="shared" si="2"/>
        <v>0</v>
      </c>
      <c r="V62" s="52">
        <f t="shared" si="2"/>
        <v>0</v>
      </c>
      <c r="W62" s="52">
        <f t="shared" si="2"/>
        <v>0</v>
      </c>
      <c r="X62" s="52">
        <f t="shared" si="2"/>
        <v>0</v>
      </c>
      <c r="Y62" s="52">
        <f t="shared" si="2"/>
        <v>0</v>
      </c>
      <c r="Z62" s="52">
        <f t="shared" si="2"/>
        <v>0</v>
      </c>
      <c r="AA62" s="52">
        <f>Z62*(1+AA71)</f>
        <v>0</v>
      </c>
    </row>
    <row r="63" spans="1:27">
      <c r="B63" s="5"/>
      <c r="F63" s="422"/>
      <c r="G63" s="422"/>
      <c r="H63" s="422"/>
      <c r="I63" s="422"/>
      <c r="J63" s="422"/>
      <c r="K63" s="422"/>
      <c r="L63" s="422"/>
      <c r="M63" s="422"/>
      <c r="N63" s="422"/>
      <c r="O63" s="422"/>
      <c r="P63" s="422"/>
      <c r="Q63" s="422"/>
      <c r="R63" s="422"/>
      <c r="S63" s="422"/>
      <c r="T63" s="422"/>
      <c r="U63" s="422"/>
      <c r="V63" s="422"/>
      <c r="W63" s="422"/>
      <c r="X63" s="422"/>
      <c r="Y63" s="422"/>
      <c r="Z63" s="422"/>
      <c r="AA63" s="422"/>
    </row>
    <row r="64" spans="1:27">
      <c r="A64" s="5" t="s">
        <v>239</v>
      </c>
      <c r="B64" s="5"/>
      <c r="D64" s="6" t="s">
        <v>241</v>
      </c>
      <c r="F64" s="339">
        <v>4.0000000000000001E-3</v>
      </c>
      <c r="G64" s="52">
        <f>F64*(1+G73)</f>
        <v>4.2519999999999997E-3</v>
      </c>
      <c r="H64" s="52">
        <f t="shared" ref="H64:AA64" si="23">G64*(1+H73)</f>
        <v>4.5198759999999991E-3</v>
      </c>
      <c r="I64" s="52">
        <f t="shared" si="23"/>
        <v>4.8046281879999984E-3</v>
      </c>
      <c r="J64" s="52">
        <f t="shared" si="23"/>
        <v>5.1073197638439984E-3</v>
      </c>
      <c r="K64" s="52">
        <f t="shared" si="23"/>
        <v>5.4290809089661699E-3</v>
      </c>
      <c r="L64" s="52">
        <f t="shared" si="23"/>
        <v>5.7711130062310387E-3</v>
      </c>
      <c r="M64" s="52">
        <f t="shared" si="23"/>
        <v>6.1346931256235941E-3</v>
      </c>
      <c r="N64" s="52">
        <f t="shared" si="23"/>
        <v>6.5211787925378798E-3</v>
      </c>
      <c r="O64" s="52">
        <f t="shared" si="23"/>
        <v>6.9320130564677661E-3</v>
      </c>
      <c r="P64" s="52">
        <f t="shared" si="23"/>
        <v>7.3687298790252346E-3</v>
      </c>
      <c r="Q64" s="52">
        <f t="shared" si="23"/>
        <v>7.8329598614038237E-3</v>
      </c>
      <c r="R64" s="52">
        <f t="shared" si="23"/>
        <v>8.3264363326722643E-3</v>
      </c>
      <c r="S64" s="52">
        <f t="shared" si="23"/>
        <v>8.8510018216306167E-3</v>
      </c>
      <c r="T64" s="52">
        <f t="shared" si="23"/>
        <v>9.4086149363933457E-3</v>
      </c>
      <c r="U64" s="52">
        <f t="shared" si="23"/>
        <v>1.0001357677386125E-2</v>
      </c>
      <c r="V64" s="52">
        <f t="shared" si="23"/>
        <v>1.063144321106145E-2</v>
      </c>
      <c r="W64" s="52">
        <f t="shared" si="23"/>
        <v>1.1301224133358321E-2</v>
      </c>
      <c r="X64" s="52">
        <f t="shared" si="23"/>
        <v>1.2013201253759894E-2</v>
      </c>
      <c r="Y64" s="52">
        <f t="shared" si="23"/>
        <v>1.2770032932746768E-2</v>
      </c>
      <c r="Z64" s="52">
        <f t="shared" si="23"/>
        <v>1.3574545007509813E-2</v>
      </c>
      <c r="AA64" s="52">
        <f t="shared" si="23"/>
        <v>1.442974134298293E-2</v>
      </c>
    </row>
    <row r="65" spans="1:193">
      <c r="A65" s="5" t="s">
        <v>242</v>
      </c>
      <c r="B65" s="5"/>
      <c r="D65" s="6" t="s">
        <v>240</v>
      </c>
      <c r="F65" s="339">
        <v>0.03</v>
      </c>
      <c r="G65" s="52">
        <f>F65*(1+G74)</f>
        <v>3.1649999999999998E-2</v>
      </c>
      <c r="H65" s="52">
        <f t="shared" ref="H65:AA65" si="24">G65*(1+H74)</f>
        <v>3.3390749999999997E-2</v>
      </c>
      <c r="I65" s="52">
        <f t="shared" si="24"/>
        <v>3.5227241249999992E-2</v>
      </c>
      <c r="J65" s="52">
        <f t="shared" si="24"/>
        <v>3.716473951874999E-2</v>
      </c>
      <c r="K65" s="52">
        <f t="shared" si="24"/>
        <v>3.9208800192281235E-2</v>
      </c>
      <c r="L65" s="52">
        <f t="shared" si="24"/>
        <v>4.1365284202856699E-2</v>
      </c>
      <c r="M65" s="52">
        <f t="shared" si="24"/>
        <v>4.3640374834013812E-2</v>
      </c>
      <c r="N65" s="52">
        <f t="shared" si="24"/>
        <v>4.6040595449884571E-2</v>
      </c>
      <c r="O65" s="52">
        <f t="shared" si="24"/>
        <v>4.8572828199628222E-2</v>
      </c>
      <c r="P65" s="52">
        <f t="shared" si="24"/>
        <v>5.1244333750607773E-2</v>
      </c>
      <c r="Q65" s="52">
        <f t="shared" si="24"/>
        <v>5.4062772106891199E-2</v>
      </c>
      <c r="R65" s="52">
        <f t="shared" si="24"/>
        <v>5.703622457277021E-2</v>
      </c>
      <c r="S65" s="52">
        <f t="shared" si="24"/>
        <v>6.017321692427257E-2</v>
      </c>
      <c r="T65" s="52">
        <f t="shared" si="24"/>
        <v>6.3482743855107562E-2</v>
      </c>
      <c r="U65" s="52">
        <f t="shared" si="24"/>
        <v>6.6974294767138468E-2</v>
      </c>
      <c r="V65" s="52">
        <f t="shared" si="24"/>
        <v>7.0657880979331081E-2</v>
      </c>
      <c r="W65" s="52">
        <f t="shared" si="24"/>
        <v>7.4544064433194279E-2</v>
      </c>
      <c r="X65" s="52">
        <f t="shared" si="24"/>
        <v>7.8643987977019963E-2</v>
      </c>
      <c r="Y65" s="52">
        <f t="shared" si="24"/>
        <v>8.2969407315756055E-2</v>
      </c>
      <c r="Z65" s="52">
        <f t="shared" si="24"/>
        <v>8.7532724718122637E-2</v>
      </c>
      <c r="AA65" s="52">
        <f t="shared" si="24"/>
        <v>9.2347024577619383E-2</v>
      </c>
    </row>
    <row r="66" spans="1:193">
      <c r="B66" s="5"/>
    </row>
    <row r="67" spans="1:193">
      <c r="A67" s="5" t="s">
        <v>245</v>
      </c>
      <c r="B67" s="5"/>
      <c r="D67" s="6" t="s">
        <v>19</v>
      </c>
      <c r="F67" s="340">
        <v>6.6000000000000003E-2</v>
      </c>
      <c r="G67" s="340">
        <v>6.6000000000000003E-2</v>
      </c>
      <c r="H67" s="340">
        <v>6.6000000000000003E-2</v>
      </c>
      <c r="I67" s="340">
        <v>6.6000000000000003E-2</v>
      </c>
      <c r="J67" s="340">
        <v>6.6000000000000003E-2</v>
      </c>
      <c r="K67" s="340">
        <v>6.6000000000000003E-2</v>
      </c>
      <c r="L67" s="340">
        <v>6.6000000000000003E-2</v>
      </c>
      <c r="M67" s="340">
        <v>6.6000000000000003E-2</v>
      </c>
      <c r="N67" s="340">
        <v>6.6000000000000003E-2</v>
      </c>
      <c r="O67" s="340">
        <v>6.6000000000000003E-2</v>
      </c>
      <c r="P67" s="340">
        <v>6.6000000000000003E-2</v>
      </c>
      <c r="Q67" s="340">
        <v>6.6000000000000003E-2</v>
      </c>
      <c r="R67" s="340">
        <v>6.6000000000000003E-2</v>
      </c>
      <c r="S67" s="340">
        <v>6.6000000000000003E-2</v>
      </c>
      <c r="T67" s="340">
        <v>6.6000000000000003E-2</v>
      </c>
      <c r="U67" s="340">
        <v>6.6000000000000003E-2</v>
      </c>
      <c r="V67" s="340">
        <v>6.6000000000000003E-2</v>
      </c>
      <c r="W67" s="340">
        <v>6.6000000000000003E-2</v>
      </c>
      <c r="X67" s="340">
        <v>6.6000000000000003E-2</v>
      </c>
      <c r="Y67" s="340">
        <v>6.6000000000000003E-2</v>
      </c>
      <c r="Z67" s="340">
        <v>6.6000000000000003E-2</v>
      </c>
      <c r="AA67" s="340">
        <v>6.6000000000000003E-2</v>
      </c>
    </row>
    <row r="68" spans="1:193">
      <c r="A68" s="5" t="s">
        <v>246</v>
      </c>
      <c r="B68" s="5"/>
      <c r="D68" s="6" t="s">
        <v>19</v>
      </c>
      <c r="F68" s="340">
        <v>3.1E-2</v>
      </c>
      <c r="G68" s="340">
        <v>3.1E-2</v>
      </c>
      <c r="H68" s="340">
        <v>3.1E-2</v>
      </c>
      <c r="I68" s="340">
        <v>3.1E-2</v>
      </c>
      <c r="J68" s="340">
        <v>3.1E-2</v>
      </c>
      <c r="K68" s="340">
        <v>3.1E-2</v>
      </c>
      <c r="L68" s="340">
        <v>3.1E-2</v>
      </c>
      <c r="M68" s="340">
        <v>3.1E-2</v>
      </c>
      <c r="N68" s="340">
        <v>3.1E-2</v>
      </c>
      <c r="O68" s="340">
        <v>3.1E-2</v>
      </c>
      <c r="P68" s="340">
        <v>3.1E-2</v>
      </c>
      <c r="Q68" s="340">
        <v>3.1E-2</v>
      </c>
      <c r="R68" s="340">
        <v>3.1E-2</v>
      </c>
      <c r="S68" s="340">
        <v>3.1E-2</v>
      </c>
      <c r="T68" s="340">
        <v>3.1E-2</v>
      </c>
      <c r="U68" s="340">
        <v>3.1E-2</v>
      </c>
      <c r="V68" s="340">
        <v>3.1E-2</v>
      </c>
      <c r="W68" s="340">
        <v>3.1E-2</v>
      </c>
      <c r="X68" s="340">
        <v>3.1E-2</v>
      </c>
      <c r="Y68" s="340">
        <v>3.1E-2</v>
      </c>
      <c r="Z68" s="340">
        <v>3.1E-2</v>
      </c>
      <c r="AA68" s="340">
        <v>3.1E-2</v>
      </c>
    </row>
    <row r="69" spans="1:193">
      <c r="A69" s="5" t="s">
        <v>471</v>
      </c>
      <c r="B69" s="5"/>
      <c r="D69" s="6" t="s">
        <v>19</v>
      </c>
      <c r="F69" s="340"/>
      <c r="G69" s="340"/>
      <c r="H69" s="340"/>
      <c r="I69" s="340"/>
      <c r="J69" s="340"/>
      <c r="K69" s="340"/>
      <c r="L69" s="340"/>
      <c r="M69" s="340"/>
      <c r="N69" s="340"/>
      <c r="O69" s="340"/>
      <c r="P69" s="340"/>
      <c r="Q69" s="340"/>
      <c r="R69" s="340"/>
      <c r="S69" s="340"/>
      <c r="T69" s="340"/>
      <c r="U69" s="340"/>
      <c r="V69" s="340"/>
      <c r="W69" s="340"/>
      <c r="X69" s="340"/>
      <c r="Y69" s="340"/>
      <c r="Z69" s="340"/>
      <c r="AA69" s="340"/>
    </row>
    <row r="70" spans="1:193">
      <c r="A70" s="5" t="s">
        <v>472</v>
      </c>
      <c r="B70" s="5"/>
      <c r="D70" s="6" t="s">
        <v>19</v>
      </c>
      <c r="F70" s="340"/>
      <c r="G70" s="340"/>
      <c r="H70" s="340"/>
      <c r="I70" s="340"/>
      <c r="J70" s="340"/>
      <c r="K70" s="340"/>
      <c r="L70" s="340"/>
      <c r="M70" s="340"/>
      <c r="N70" s="340"/>
      <c r="O70" s="340"/>
      <c r="P70" s="340"/>
      <c r="Q70" s="340"/>
      <c r="R70" s="340"/>
      <c r="S70" s="340"/>
      <c r="T70" s="340"/>
      <c r="U70" s="340"/>
      <c r="V70" s="340"/>
      <c r="W70" s="340"/>
      <c r="X70" s="340"/>
      <c r="Y70" s="340"/>
      <c r="Z70" s="340"/>
      <c r="AA70" s="340"/>
    </row>
    <row r="71" spans="1:193">
      <c r="A71" s="5" t="s">
        <v>466</v>
      </c>
      <c r="B71" s="5"/>
      <c r="D71" s="6" t="s">
        <v>19</v>
      </c>
      <c r="F71" s="340"/>
      <c r="G71" s="340"/>
      <c r="H71" s="340"/>
      <c r="I71" s="340"/>
      <c r="J71" s="340"/>
      <c r="K71" s="340"/>
      <c r="L71" s="340"/>
      <c r="M71" s="340"/>
      <c r="N71" s="340"/>
      <c r="O71" s="340"/>
      <c r="P71" s="340"/>
      <c r="Q71" s="340"/>
      <c r="R71" s="340"/>
      <c r="S71" s="340"/>
      <c r="T71" s="340"/>
      <c r="U71" s="340"/>
      <c r="V71" s="340"/>
      <c r="W71" s="340"/>
      <c r="X71" s="340"/>
      <c r="Y71" s="340"/>
      <c r="Z71" s="340"/>
      <c r="AA71" s="340"/>
    </row>
    <row r="72" spans="1:193">
      <c r="B72" s="5"/>
    </row>
    <row r="73" spans="1:193">
      <c r="A73" s="5" t="s">
        <v>247</v>
      </c>
      <c r="B73" s="5"/>
      <c r="D73" s="6" t="s">
        <v>19</v>
      </c>
      <c r="F73" s="340">
        <v>6.3E-2</v>
      </c>
      <c r="G73" s="340">
        <v>6.3E-2</v>
      </c>
      <c r="H73" s="340">
        <v>6.3E-2</v>
      </c>
      <c r="I73" s="340">
        <v>6.3E-2</v>
      </c>
      <c r="J73" s="340">
        <v>6.3E-2</v>
      </c>
      <c r="K73" s="340">
        <v>6.3E-2</v>
      </c>
      <c r="L73" s="340">
        <v>6.3E-2</v>
      </c>
      <c r="M73" s="340">
        <v>6.3E-2</v>
      </c>
      <c r="N73" s="340">
        <v>6.3E-2</v>
      </c>
      <c r="O73" s="340">
        <v>6.3E-2</v>
      </c>
      <c r="P73" s="340">
        <v>6.3E-2</v>
      </c>
      <c r="Q73" s="340">
        <v>6.3E-2</v>
      </c>
      <c r="R73" s="340">
        <v>6.3E-2</v>
      </c>
      <c r="S73" s="340">
        <v>6.3E-2</v>
      </c>
      <c r="T73" s="340">
        <v>6.3E-2</v>
      </c>
      <c r="U73" s="340">
        <v>6.3E-2</v>
      </c>
      <c r="V73" s="340">
        <v>6.3E-2</v>
      </c>
      <c r="W73" s="340">
        <v>6.3E-2</v>
      </c>
      <c r="X73" s="340">
        <v>6.3E-2</v>
      </c>
      <c r="Y73" s="340">
        <v>6.3E-2</v>
      </c>
      <c r="Z73" s="340">
        <v>6.3E-2</v>
      </c>
      <c r="AA73" s="340">
        <v>6.3E-2</v>
      </c>
    </row>
    <row r="74" spans="1:193">
      <c r="A74" s="5" t="s">
        <v>248</v>
      </c>
      <c r="B74" s="5"/>
      <c r="D74" s="6" t="s">
        <v>19</v>
      </c>
      <c r="F74" s="340">
        <v>5.5E-2</v>
      </c>
      <c r="G74" s="340">
        <v>5.5E-2</v>
      </c>
      <c r="H74" s="340">
        <v>5.5E-2</v>
      </c>
      <c r="I74" s="340">
        <v>5.5E-2</v>
      </c>
      <c r="J74" s="340">
        <v>5.5E-2</v>
      </c>
      <c r="K74" s="340">
        <v>5.5E-2</v>
      </c>
      <c r="L74" s="340">
        <v>5.5E-2</v>
      </c>
      <c r="M74" s="340">
        <v>5.5E-2</v>
      </c>
      <c r="N74" s="340">
        <v>5.5E-2</v>
      </c>
      <c r="O74" s="340">
        <v>5.5E-2</v>
      </c>
      <c r="P74" s="340">
        <v>5.5E-2</v>
      </c>
      <c r="Q74" s="340">
        <v>5.5E-2</v>
      </c>
      <c r="R74" s="340">
        <v>5.5E-2</v>
      </c>
      <c r="S74" s="340">
        <v>5.5E-2</v>
      </c>
      <c r="T74" s="340">
        <v>5.5E-2</v>
      </c>
      <c r="U74" s="340">
        <v>5.5E-2</v>
      </c>
      <c r="V74" s="340">
        <v>5.5E-2</v>
      </c>
      <c r="W74" s="340">
        <v>5.5E-2</v>
      </c>
      <c r="X74" s="340">
        <v>5.5E-2</v>
      </c>
      <c r="Y74" s="340">
        <v>5.5E-2</v>
      </c>
      <c r="Z74" s="340">
        <v>5.5E-2</v>
      </c>
      <c r="AA74" s="340">
        <v>5.5E-2</v>
      </c>
    </row>
    <row r="75" spans="1:193">
      <c r="A75" s="6"/>
      <c r="F75" s="337"/>
      <c r="G75" s="337"/>
      <c r="H75" s="337"/>
      <c r="I75" s="337"/>
      <c r="J75" s="337"/>
      <c r="K75" s="337"/>
      <c r="L75" s="337"/>
      <c r="M75" s="337"/>
      <c r="N75" s="337"/>
      <c r="O75" s="337"/>
      <c r="P75" s="337"/>
      <c r="Q75" s="337"/>
      <c r="R75" s="337"/>
      <c r="S75" s="337"/>
      <c r="T75" s="337"/>
      <c r="U75" s="337"/>
      <c r="V75" s="337"/>
      <c r="W75" s="337"/>
      <c r="X75" s="337"/>
      <c r="Y75" s="337"/>
      <c r="Z75" s="337"/>
      <c r="AA75" s="337"/>
    </row>
    <row r="76" spans="1:193">
      <c r="A76" s="289" t="s">
        <v>254</v>
      </c>
      <c r="B76" s="5"/>
      <c r="D76" s="6" t="s">
        <v>19</v>
      </c>
      <c r="F76" s="226">
        <v>0.02</v>
      </c>
      <c r="G76" s="226">
        <v>0.02</v>
      </c>
      <c r="H76" s="226">
        <v>0.02</v>
      </c>
      <c r="I76" s="226">
        <v>0.02</v>
      </c>
      <c r="J76" s="226">
        <v>0.02</v>
      </c>
      <c r="K76" s="226">
        <v>0.02</v>
      </c>
      <c r="L76" s="226">
        <v>0.02</v>
      </c>
      <c r="M76" s="226">
        <v>0.02</v>
      </c>
      <c r="N76" s="226">
        <v>0.02</v>
      </c>
      <c r="O76" s="226">
        <v>0.02</v>
      </c>
      <c r="P76" s="226">
        <v>0.02</v>
      </c>
      <c r="Q76" s="226">
        <v>0.02</v>
      </c>
      <c r="R76" s="226">
        <v>0.02</v>
      </c>
      <c r="S76" s="226">
        <v>0.02</v>
      </c>
      <c r="T76" s="226">
        <v>0.02</v>
      </c>
      <c r="U76" s="226">
        <v>0.02</v>
      </c>
      <c r="V76" s="226">
        <v>0.02</v>
      </c>
      <c r="W76" s="226">
        <v>0.02</v>
      </c>
      <c r="X76" s="226">
        <v>0.02</v>
      </c>
      <c r="Y76" s="226">
        <v>0.02</v>
      </c>
      <c r="Z76" s="226">
        <v>0.02</v>
      </c>
      <c r="AA76" s="226">
        <v>0.02</v>
      </c>
    </row>
    <row r="77" spans="1:193">
      <c r="A77" s="6"/>
      <c r="F77" s="337"/>
      <c r="G77" s="337"/>
      <c r="H77" s="337"/>
      <c r="I77" s="337"/>
      <c r="J77" s="337"/>
      <c r="K77" s="337"/>
      <c r="L77" s="337"/>
      <c r="M77" s="337"/>
      <c r="N77" s="337"/>
      <c r="O77" s="337"/>
      <c r="P77" s="337"/>
      <c r="Q77" s="337"/>
      <c r="R77" s="337"/>
      <c r="S77" s="337"/>
      <c r="T77" s="337"/>
      <c r="U77" s="337"/>
      <c r="V77" s="337"/>
      <c r="W77" s="337"/>
      <c r="X77" s="337"/>
      <c r="Y77" s="337"/>
      <c r="Z77" s="337"/>
      <c r="AA77" s="337"/>
    </row>
    <row r="78" spans="1:193" s="62" customFormat="1">
      <c r="A78" s="392" t="s">
        <v>253</v>
      </c>
      <c r="B78" s="91"/>
      <c r="D78" s="62" t="s">
        <v>19</v>
      </c>
      <c r="F78" s="227">
        <v>0.05</v>
      </c>
      <c r="G78" s="227">
        <v>0.05</v>
      </c>
      <c r="H78" s="227">
        <v>0.05</v>
      </c>
      <c r="I78" s="227">
        <v>0.05</v>
      </c>
      <c r="J78" s="227">
        <v>0.05</v>
      </c>
      <c r="K78" s="227">
        <v>0.05</v>
      </c>
      <c r="L78" s="227">
        <v>0.05</v>
      </c>
      <c r="M78" s="227">
        <v>0.05</v>
      </c>
      <c r="N78" s="227">
        <v>0.05</v>
      </c>
      <c r="O78" s="227">
        <v>0.05</v>
      </c>
      <c r="P78" s="227">
        <v>0.05</v>
      </c>
      <c r="Q78" s="227">
        <v>0.05</v>
      </c>
      <c r="R78" s="227">
        <v>0.05</v>
      </c>
      <c r="S78" s="227">
        <v>0.05</v>
      </c>
      <c r="T78" s="227">
        <v>0.05</v>
      </c>
      <c r="U78" s="227">
        <v>0.05</v>
      </c>
      <c r="V78" s="227">
        <v>0.05</v>
      </c>
      <c r="W78" s="227">
        <v>0.05</v>
      </c>
      <c r="X78" s="227">
        <v>0.05</v>
      </c>
      <c r="Y78" s="227">
        <v>0.05</v>
      </c>
      <c r="Z78" s="227">
        <v>0.05</v>
      </c>
      <c r="AA78" s="227">
        <v>0.05</v>
      </c>
      <c r="AB78" s="371"/>
      <c r="AC78" s="371"/>
      <c r="AD78" s="371"/>
      <c r="AE78" s="371"/>
      <c r="AF78" s="371"/>
      <c r="AG78" s="371"/>
      <c r="AH78" s="371"/>
      <c r="AI78" s="371"/>
      <c r="AJ78" s="371"/>
      <c r="AK78" s="371"/>
      <c r="AL78" s="371"/>
      <c r="AM78" s="371"/>
      <c r="AN78" s="371"/>
      <c r="AO78" s="371"/>
      <c r="AP78" s="371"/>
      <c r="AQ78" s="371"/>
      <c r="AR78" s="371"/>
      <c r="AS78" s="371"/>
      <c r="AT78" s="371"/>
      <c r="AU78" s="371"/>
      <c r="AV78" s="371"/>
      <c r="AW78" s="371"/>
      <c r="AX78" s="371"/>
      <c r="AY78" s="371"/>
      <c r="AZ78" s="371"/>
      <c r="BA78" s="371"/>
      <c r="BB78" s="371"/>
      <c r="BC78" s="371"/>
      <c r="BD78" s="371"/>
      <c r="BE78" s="371"/>
      <c r="BF78" s="371"/>
      <c r="BG78" s="371"/>
      <c r="BH78" s="371"/>
      <c r="BI78" s="371"/>
      <c r="BJ78" s="371"/>
      <c r="BK78" s="371"/>
      <c r="BL78" s="371"/>
      <c r="BM78" s="371"/>
      <c r="BN78" s="371"/>
      <c r="BO78" s="371"/>
      <c r="BP78" s="371"/>
      <c r="BQ78" s="371"/>
      <c r="BR78" s="371"/>
      <c r="BS78" s="371"/>
      <c r="BT78" s="371"/>
      <c r="BU78" s="371"/>
      <c r="BV78" s="371"/>
      <c r="BW78" s="371"/>
      <c r="BX78" s="371"/>
      <c r="BY78" s="371"/>
      <c r="BZ78" s="371"/>
      <c r="CA78" s="371"/>
      <c r="CB78" s="371"/>
      <c r="CC78" s="371"/>
      <c r="CD78" s="371"/>
      <c r="CE78" s="371"/>
      <c r="CF78" s="371"/>
      <c r="CG78" s="371"/>
      <c r="CH78" s="371"/>
      <c r="CI78" s="371"/>
      <c r="CJ78" s="371"/>
      <c r="CK78" s="371"/>
      <c r="CL78" s="371"/>
      <c r="CM78" s="371"/>
      <c r="CN78" s="371"/>
      <c r="CO78" s="371"/>
      <c r="CP78" s="371"/>
      <c r="CQ78" s="371"/>
      <c r="CR78" s="371"/>
      <c r="CS78" s="371"/>
      <c r="CT78" s="371"/>
      <c r="CU78" s="371"/>
      <c r="CV78" s="371"/>
      <c r="CW78" s="371"/>
      <c r="CX78" s="371"/>
      <c r="CY78" s="371"/>
      <c r="CZ78" s="371"/>
      <c r="DA78" s="371"/>
      <c r="DB78" s="371"/>
      <c r="DC78" s="371"/>
      <c r="DD78" s="371"/>
      <c r="DE78" s="371"/>
      <c r="DF78" s="371"/>
      <c r="DG78" s="371"/>
      <c r="DH78" s="371"/>
      <c r="DI78" s="371"/>
      <c r="DJ78" s="371"/>
      <c r="DK78" s="371"/>
      <c r="DL78" s="371"/>
      <c r="DM78" s="371"/>
      <c r="DN78" s="371"/>
      <c r="DO78" s="371"/>
      <c r="DP78" s="371"/>
      <c r="DQ78" s="371"/>
      <c r="DR78" s="371"/>
      <c r="DS78" s="371"/>
      <c r="DT78" s="371"/>
      <c r="DU78" s="371"/>
      <c r="DV78" s="371"/>
      <c r="DW78" s="371"/>
      <c r="DX78" s="371"/>
      <c r="DY78" s="371"/>
      <c r="DZ78" s="371"/>
      <c r="EA78" s="371"/>
      <c r="EB78" s="371"/>
      <c r="EC78" s="371"/>
      <c r="ED78" s="371"/>
      <c r="EE78" s="371"/>
      <c r="EF78" s="371"/>
      <c r="EG78" s="371"/>
      <c r="EH78" s="371"/>
      <c r="EI78" s="371"/>
      <c r="EJ78" s="371"/>
      <c r="EK78" s="371"/>
      <c r="EL78" s="371"/>
      <c r="EM78" s="371"/>
      <c r="EN78" s="371"/>
      <c r="EO78" s="371"/>
      <c r="EP78" s="371"/>
      <c r="EQ78" s="371"/>
      <c r="ER78" s="371"/>
      <c r="ES78" s="371"/>
      <c r="ET78" s="371"/>
      <c r="EU78" s="371"/>
      <c r="EV78" s="371"/>
      <c r="EW78" s="371"/>
      <c r="EX78" s="371"/>
      <c r="EY78" s="371"/>
      <c r="EZ78" s="371"/>
      <c r="FA78" s="371"/>
      <c r="FB78" s="371"/>
      <c r="FC78" s="371"/>
      <c r="FD78" s="371"/>
      <c r="FE78" s="371"/>
      <c r="FF78" s="371"/>
      <c r="FG78" s="371"/>
      <c r="FH78" s="371"/>
      <c r="FI78" s="371"/>
      <c r="FJ78" s="371"/>
      <c r="FK78" s="371"/>
      <c r="FL78" s="371"/>
      <c r="FM78" s="371"/>
      <c r="FN78" s="371"/>
      <c r="FO78" s="371"/>
      <c r="FP78" s="371"/>
      <c r="FQ78" s="371"/>
      <c r="FR78" s="371"/>
      <c r="FS78" s="371"/>
      <c r="FT78" s="371"/>
      <c r="FU78" s="371"/>
      <c r="FV78" s="371"/>
      <c r="FW78" s="371"/>
      <c r="FX78" s="371"/>
      <c r="FY78" s="371"/>
      <c r="FZ78" s="371"/>
      <c r="GA78" s="371"/>
      <c r="GB78" s="371"/>
      <c r="GC78" s="371"/>
      <c r="GD78" s="371"/>
      <c r="GE78" s="371"/>
      <c r="GF78" s="371"/>
      <c r="GG78" s="371"/>
      <c r="GH78" s="371"/>
      <c r="GI78" s="371"/>
      <c r="GJ78" s="371"/>
      <c r="GK78" s="371"/>
    </row>
    <row r="79" spans="1:193">
      <c r="A79" s="6"/>
    </row>
    <row r="80" spans="1:193">
      <c r="A80" s="5" t="s">
        <v>467</v>
      </c>
      <c r="C80" s="342">
        <v>1</v>
      </c>
    </row>
    <row r="81" spans="1:193">
      <c r="A81" s="6"/>
    </row>
    <row r="82" spans="1:193">
      <c r="A82" s="407" t="s">
        <v>440</v>
      </c>
      <c r="C82" s="410" t="s">
        <v>398</v>
      </c>
    </row>
    <row r="83" spans="1:193">
      <c r="A83" s="291"/>
    </row>
    <row r="84" spans="1:193">
      <c r="A84" s="382" t="s">
        <v>395</v>
      </c>
      <c r="D84" s="6" t="s">
        <v>396</v>
      </c>
      <c r="F84" s="339">
        <v>1.9</v>
      </c>
      <c r="G84" s="339">
        <v>2</v>
      </c>
      <c r="H84" s="339">
        <v>2.1</v>
      </c>
      <c r="I84" s="339">
        <v>2.2000000000000002</v>
      </c>
      <c r="J84" s="339">
        <v>2.2999999999999998</v>
      </c>
      <c r="K84" s="339">
        <v>2.4</v>
      </c>
      <c r="L84" s="339">
        <v>2.5</v>
      </c>
      <c r="M84" s="339">
        <v>2.6</v>
      </c>
      <c r="N84" s="339">
        <v>2.7</v>
      </c>
      <c r="O84" s="339">
        <v>2.8</v>
      </c>
      <c r="P84" s="339">
        <v>2.9</v>
      </c>
      <c r="Q84" s="339">
        <v>3</v>
      </c>
      <c r="R84" s="339">
        <v>3.1</v>
      </c>
      <c r="S84" s="339">
        <v>3.2</v>
      </c>
      <c r="T84" s="339">
        <v>3.3</v>
      </c>
      <c r="U84" s="339">
        <v>3.4</v>
      </c>
      <c r="V84" s="339">
        <v>3.5</v>
      </c>
      <c r="W84" s="339">
        <v>3.6</v>
      </c>
      <c r="X84" s="339">
        <v>3.7</v>
      </c>
      <c r="Y84" s="339">
        <v>3.8</v>
      </c>
      <c r="Z84" s="339">
        <v>3.9</v>
      </c>
      <c r="AA84" s="339">
        <v>4</v>
      </c>
    </row>
    <row r="85" spans="1:193">
      <c r="A85" s="382" t="s">
        <v>400</v>
      </c>
      <c r="D85" s="6" t="s">
        <v>119</v>
      </c>
      <c r="F85" s="333">
        <v>27000</v>
      </c>
      <c r="G85" s="333">
        <v>32000</v>
      </c>
      <c r="H85" s="333">
        <v>37000</v>
      </c>
      <c r="I85" s="333">
        <v>42000</v>
      </c>
      <c r="J85" s="333">
        <v>47000</v>
      </c>
      <c r="K85" s="333">
        <v>52000</v>
      </c>
      <c r="L85" s="333">
        <v>57000</v>
      </c>
      <c r="M85" s="333">
        <v>62000</v>
      </c>
      <c r="N85" s="333">
        <v>67000</v>
      </c>
      <c r="O85" s="333">
        <v>72000</v>
      </c>
      <c r="P85" s="333">
        <v>77000</v>
      </c>
      <c r="Q85" s="333">
        <v>82000</v>
      </c>
      <c r="R85" s="333">
        <v>87000</v>
      </c>
      <c r="S85" s="333">
        <v>92000</v>
      </c>
      <c r="T85" s="333">
        <v>97000</v>
      </c>
      <c r="U85" s="333">
        <v>102000</v>
      </c>
      <c r="V85" s="333">
        <v>107000</v>
      </c>
      <c r="W85" s="333">
        <v>112000</v>
      </c>
      <c r="X85" s="333">
        <v>117000</v>
      </c>
      <c r="Y85" s="333">
        <v>122000</v>
      </c>
      <c r="Z85" s="333">
        <v>127000</v>
      </c>
      <c r="AA85" s="333">
        <v>132000</v>
      </c>
    </row>
    <row r="86" spans="1:193">
      <c r="A86" s="6"/>
    </row>
    <row r="87" spans="1:193">
      <c r="A87" s="407" t="s">
        <v>439</v>
      </c>
      <c r="D87" s="6" t="s">
        <v>396</v>
      </c>
      <c r="F87" s="339">
        <v>2.052463251029701</v>
      </c>
      <c r="G87" s="339">
        <v>2.1531671866863933</v>
      </c>
      <c r="H87" s="339">
        <v>2.2636812267009909</v>
      </c>
      <c r="I87" s="339">
        <v>2.3794666474911668</v>
      </c>
      <c r="J87" s="339">
        <v>2.5008465174339669</v>
      </c>
      <c r="K87" s="339">
        <v>2.6283759523828492</v>
      </c>
      <c r="L87" s="339">
        <v>2.7623736591127854</v>
      </c>
      <c r="M87" s="339">
        <v>2.9031558567921376</v>
      </c>
      <c r="N87" s="339">
        <v>3.0510644714050139</v>
      </c>
      <c r="O87" s="339">
        <v>3.2065314375359488</v>
      </c>
      <c r="P87" s="339">
        <v>3.3700585636412983</v>
      </c>
      <c r="Q87" s="339">
        <v>3.5421818092747572</v>
      </c>
      <c r="R87" s="339">
        <v>3.723518465320816</v>
      </c>
      <c r="S87" s="339">
        <v>3.9146951241974643</v>
      </c>
      <c r="T87" s="339">
        <v>4.1162860563210106</v>
      </c>
      <c r="U87" s="339">
        <v>4.2802167232729573</v>
      </c>
      <c r="V87" s="339">
        <v>4.4548750311575773</v>
      </c>
      <c r="W87" s="339">
        <v>4.6409522310684395</v>
      </c>
      <c r="X87" s="339">
        <v>4.8391848360031702</v>
      </c>
      <c r="Y87" s="339">
        <v>5.0503575790742863</v>
      </c>
      <c r="Z87" s="339">
        <v>5.2614757270951893</v>
      </c>
      <c r="AA87" s="339">
        <v>5.487260952864295</v>
      </c>
    </row>
    <row r="88" spans="1:193">
      <c r="A88" s="6"/>
    </row>
    <row r="89" spans="1:193" s="217" customFormat="1">
      <c r="A89" s="215" t="s">
        <v>374</v>
      </c>
      <c r="B89" s="216"/>
      <c r="C89" s="217" t="s">
        <v>375</v>
      </c>
      <c r="D89" s="216"/>
      <c r="E89" s="216" t="s">
        <v>119</v>
      </c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362"/>
      <c r="AC89" s="362"/>
      <c r="AD89" s="362"/>
      <c r="AE89" s="362"/>
      <c r="AF89" s="362"/>
      <c r="AG89" s="362"/>
      <c r="AH89" s="362"/>
      <c r="AI89" s="362"/>
      <c r="AJ89" s="362"/>
      <c r="AK89" s="362"/>
      <c r="AL89" s="362"/>
      <c r="AM89" s="362"/>
      <c r="AN89" s="362"/>
      <c r="AO89" s="362"/>
      <c r="AP89" s="362"/>
      <c r="AQ89" s="362"/>
      <c r="AR89" s="362"/>
      <c r="AS89" s="362"/>
      <c r="AT89" s="362"/>
      <c r="AU89" s="362"/>
      <c r="AV89" s="362"/>
      <c r="AW89" s="362"/>
      <c r="AX89" s="362"/>
      <c r="AY89" s="362"/>
      <c r="AZ89" s="362"/>
      <c r="BA89" s="362"/>
      <c r="BB89" s="362"/>
      <c r="BC89" s="362"/>
      <c r="BD89" s="362"/>
      <c r="BE89" s="362"/>
      <c r="BF89" s="362"/>
      <c r="BG89" s="362"/>
      <c r="BH89" s="362"/>
      <c r="BI89" s="362"/>
      <c r="BJ89" s="362"/>
      <c r="BK89" s="362"/>
      <c r="BL89" s="362"/>
      <c r="BM89" s="362"/>
      <c r="BN89" s="362"/>
      <c r="BO89" s="362"/>
      <c r="BP89" s="362"/>
      <c r="BQ89" s="362"/>
      <c r="BR89" s="362"/>
      <c r="BS89" s="362"/>
      <c r="BT89" s="362"/>
      <c r="BU89" s="362"/>
      <c r="BV89" s="362"/>
      <c r="BW89" s="362"/>
      <c r="BX89" s="362"/>
      <c r="BY89" s="362"/>
      <c r="BZ89" s="362"/>
      <c r="CA89" s="362"/>
      <c r="CB89" s="362"/>
      <c r="CC89" s="362"/>
      <c r="CD89" s="362"/>
      <c r="CE89" s="362"/>
      <c r="CF89" s="362"/>
      <c r="CG89" s="362"/>
      <c r="CH89" s="362"/>
      <c r="CI89" s="362"/>
      <c r="CJ89" s="362"/>
      <c r="CK89" s="362"/>
      <c r="CL89" s="362"/>
      <c r="CM89" s="362"/>
      <c r="CN89" s="362"/>
      <c r="CO89" s="362"/>
      <c r="CP89" s="362"/>
      <c r="CQ89" s="362"/>
      <c r="CR89" s="362"/>
      <c r="CS89" s="362"/>
      <c r="CT89" s="362"/>
      <c r="CU89" s="362"/>
      <c r="CV89" s="362"/>
      <c r="CW89" s="362"/>
      <c r="CX89" s="362"/>
      <c r="CY89" s="362"/>
      <c r="CZ89" s="362"/>
      <c r="DA89" s="362"/>
      <c r="DB89" s="362"/>
      <c r="DC89" s="362"/>
      <c r="DD89" s="362"/>
      <c r="DE89" s="362"/>
      <c r="DF89" s="362"/>
      <c r="DG89" s="362"/>
      <c r="DH89" s="362"/>
      <c r="DI89" s="362"/>
      <c r="DJ89" s="362"/>
      <c r="DK89" s="362"/>
      <c r="DL89" s="362"/>
      <c r="DM89" s="362"/>
      <c r="DN89" s="362"/>
      <c r="DO89" s="362"/>
      <c r="DP89" s="362"/>
      <c r="DQ89" s="362"/>
      <c r="DR89" s="362"/>
      <c r="DS89" s="362"/>
      <c r="DT89" s="362"/>
      <c r="DU89" s="362"/>
      <c r="DV89" s="361"/>
      <c r="DW89" s="361"/>
      <c r="DX89" s="361"/>
      <c r="DY89" s="361"/>
      <c r="DZ89" s="361"/>
      <c r="EA89" s="361"/>
      <c r="EB89" s="361"/>
      <c r="EC89" s="361"/>
      <c r="ED89" s="361"/>
      <c r="EE89" s="361"/>
      <c r="EF89" s="361"/>
      <c r="EG89" s="361"/>
      <c r="EH89" s="361"/>
      <c r="EI89" s="361"/>
      <c r="EJ89" s="361"/>
      <c r="EK89" s="361"/>
      <c r="EL89" s="361"/>
      <c r="EM89" s="361"/>
      <c r="EN89" s="361"/>
      <c r="EO89" s="361"/>
      <c r="EP89" s="361"/>
      <c r="EQ89" s="361"/>
      <c r="ER89" s="361"/>
      <c r="ES89" s="361"/>
      <c r="ET89" s="361"/>
      <c r="EU89" s="361"/>
      <c r="EV89" s="361"/>
      <c r="EW89" s="361"/>
      <c r="EX89" s="361"/>
      <c r="EY89" s="361"/>
      <c r="EZ89" s="361"/>
      <c r="FA89" s="361"/>
      <c r="FB89" s="361"/>
      <c r="FC89" s="361"/>
      <c r="FD89" s="361"/>
      <c r="FE89" s="361"/>
      <c r="FF89" s="361"/>
      <c r="FG89" s="361"/>
      <c r="FH89" s="361"/>
      <c r="FI89" s="361"/>
      <c r="FJ89" s="361"/>
      <c r="FK89" s="361"/>
      <c r="FL89" s="361"/>
      <c r="FM89" s="361"/>
      <c r="FN89" s="361"/>
      <c r="FO89" s="361"/>
      <c r="FP89" s="361"/>
      <c r="FQ89" s="361"/>
      <c r="FR89" s="361"/>
      <c r="FS89" s="361"/>
      <c r="FT89" s="361"/>
      <c r="FU89" s="361"/>
      <c r="FV89" s="361"/>
      <c r="FW89" s="361"/>
      <c r="FX89" s="361"/>
      <c r="FY89" s="361"/>
      <c r="FZ89" s="361"/>
      <c r="GA89" s="361"/>
      <c r="GB89" s="361"/>
      <c r="GC89" s="361"/>
      <c r="GD89" s="361"/>
      <c r="GE89" s="361"/>
      <c r="GF89" s="361"/>
      <c r="GG89" s="361"/>
      <c r="GH89" s="361"/>
      <c r="GI89" s="361"/>
      <c r="GJ89" s="361"/>
      <c r="GK89" s="361"/>
    </row>
    <row r="90" spans="1:193">
      <c r="A90" s="386" t="s">
        <v>376</v>
      </c>
      <c r="C90" s="342">
        <v>0</v>
      </c>
      <c r="E90" s="346"/>
    </row>
    <row r="91" spans="1:193">
      <c r="A91" s="386" t="s">
        <v>377</v>
      </c>
      <c r="C91" s="342">
        <v>0</v>
      </c>
      <c r="E91" s="346"/>
      <c r="L91" s="5"/>
    </row>
    <row r="92" spans="1:193">
      <c r="A92" s="386" t="s">
        <v>378</v>
      </c>
      <c r="C92" s="342">
        <v>1</v>
      </c>
      <c r="E92" s="346"/>
      <c r="L92" s="5"/>
    </row>
    <row r="93" spans="1:193">
      <c r="A93" s="386" t="s">
        <v>379</v>
      </c>
      <c r="C93" s="342">
        <v>1</v>
      </c>
      <c r="E93" s="346"/>
      <c r="L93" s="5"/>
    </row>
    <row r="94" spans="1:193">
      <c r="A94" s="387" t="s">
        <v>380</v>
      </c>
      <c r="B94" s="62"/>
      <c r="C94" s="345">
        <v>1</v>
      </c>
      <c r="D94" s="62"/>
      <c r="E94" s="347"/>
      <c r="L94" s="5"/>
    </row>
    <row r="96" spans="1:193">
      <c r="A96" s="13"/>
      <c r="B96" s="289"/>
      <c r="C96" s="11"/>
    </row>
    <row r="97" spans="1:193" s="217" customFormat="1">
      <c r="A97" s="215" t="s">
        <v>142</v>
      </c>
      <c r="B97" s="216"/>
      <c r="C97" s="216"/>
      <c r="D97" s="216"/>
      <c r="E97" s="216"/>
      <c r="F97" s="405">
        <f>Расчет_С_Фондом!E$4</f>
        <v>2019</v>
      </c>
      <c r="G97" s="405">
        <f>Расчет_С_Фондом!F$4</f>
        <v>2020</v>
      </c>
      <c r="H97" s="405">
        <f>Расчет_С_Фондом!G$4</f>
        <v>2021</v>
      </c>
      <c r="I97" s="405">
        <f>Расчет_С_Фондом!H$4</f>
        <v>2022</v>
      </c>
      <c r="J97" s="405">
        <f>Расчет_С_Фондом!I$4</f>
        <v>2023</v>
      </c>
      <c r="K97" s="405">
        <f>Расчет_С_Фондом!J$4</f>
        <v>2024</v>
      </c>
      <c r="L97" s="405">
        <f>Расчет_С_Фондом!K$4</f>
        <v>2025</v>
      </c>
      <c r="M97" s="405">
        <f>Расчет_С_Фондом!L$4</f>
        <v>2026</v>
      </c>
      <c r="N97" s="405">
        <f>Расчет_С_Фондом!M$4</f>
        <v>2027</v>
      </c>
      <c r="O97" s="405">
        <f>Расчет_С_Фондом!N$4</f>
        <v>2028</v>
      </c>
      <c r="P97" s="405">
        <f>Расчет_С_Фондом!O$4</f>
        <v>2029</v>
      </c>
      <c r="Q97" s="405">
        <f>Расчет_С_Фондом!P$4</f>
        <v>2030</v>
      </c>
      <c r="R97" s="405">
        <f>Расчет_С_Фондом!Q$4</f>
        <v>2031</v>
      </c>
      <c r="S97" s="405">
        <f>Расчет_С_Фондом!R$4</f>
        <v>2032</v>
      </c>
      <c r="T97" s="405">
        <f>Расчет_С_Фондом!S$4</f>
        <v>2033</v>
      </c>
      <c r="U97" s="405">
        <f>Расчет_С_Фондом!T$4</f>
        <v>2034</v>
      </c>
      <c r="V97" s="405">
        <f>Расчет_С_Фондом!U$4</f>
        <v>2035</v>
      </c>
      <c r="W97" s="405">
        <f>Расчет_С_Фондом!V$4</f>
        <v>2036</v>
      </c>
      <c r="X97" s="405">
        <f>Расчет_С_Фондом!W$4</f>
        <v>2037</v>
      </c>
      <c r="Y97" s="405">
        <f>Расчет_С_Фондом!X$4</f>
        <v>2038</v>
      </c>
      <c r="Z97" s="405">
        <f>Расчет_С_Фондом!Y$4</f>
        <v>2039</v>
      </c>
      <c r="AA97" s="405">
        <f>Расчет_С_Фондом!Z$4</f>
        <v>2040</v>
      </c>
      <c r="AB97" s="362"/>
      <c r="AC97" s="362"/>
      <c r="AD97" s="362"/>
      <c r="AE97" s="362"/>
      <c r="AF97" s="362"/>
      <c r="AG97" s="362"/>
      <c r="AH97" s="362"/>
      <c r="AI97" s="362"/>
      <c r="AJ97" s="362"/>
      <c r="AK97" s="362"/>
      <c r="AL97" s="362"/>
      <c r="AM97" s="362"/>
      <c r="AN97" s="362"/>
      <c r="AO97" s="362"/>
      <c r="AP97" s="362"/>
      <c r="AQ97" s="362"/>
      <c r="AR97" s="362"/>
      <c r="AS97" s="362"/>
      <c r="AT97" s="362"/>
      <c r="AU97" s="362"/>
      <c r="AV97" s="362"/>
      <c r="AW97" s="362"/>
      <c r="AX97" s="362"/>
      <c r="AY97" s="362"/>
      <c r="AZ97" s="362"/>
      <c r="BA97" s="362"/>
      <c r="BB97" s="362"/>
      <c r="BC97" s="362"/>
      <c r="BD97" s="362"/>
      <c r="BE97" s="362"/>
      <c r="BF97" s="362"/>
      <c r="BG97" s="362"/>
      <c r="BH97" s="362"/>
      <c r="BI97" s="362"/>
      <c r="BJ97" s="362"/>
      <c r="BK97" s="362"/>
      <c r="BL97" s="362"/>
      <c r="BM97" s="362"/>
      <c r="BN97" s="362"/>
      <c r="BO97" s="362"/>
      <c r="BP97" s="362"/>
      <c r="BQ97" s="362"/>
      <c r="BR97" s="362"/>
      <c r="BS97" s="362"/>
      <c r="BT97" s="362"/>
      <c r="BU97" s="362"/>
      <c r="BV97" s="362"/>
      <c r="BW97" s="362"/>
      <c r="BX97" s="362"/>
      <c r="BY97" s="362"/>
      <c r="BZ97" s="362"/>
      <c r="CA97" s="362"/>
      <c r="CB97" s="362"/>
      <c r="CC97" s="362"/>
      <c r="CD97" s="362"/>
      <c r="CE97" s="362"/>
      <c r="CF97" s="362"/>
      <c r="CG97" s="362"/>
      <c r="CH97" s="362"/>
      <c r="CI97" s="362"/>
      <c r="CJ97" s="362"/>
      <c r="CK97" s="362"/>
      <c r="CL97" s="362"/>
      <c r="CM97" s="362"/>
      <c r="CN97" s="362"/>
      <c r="CO97" s="362"/>
      <c r="CP97" s="362"/>
      <c r="CQ97" s="362"/>
      <c r="CR97" s="362"/>
      <c r="CS97" s="362"/>
      <c r="CT97" s="362"/>
      <c r="CU97" s="362"/>
      <c r="CV97" s="362"/>
      <c r="CW97" s="362"/>
      <c r="CX97" s="362"/>
      <c r="CY97" s="362"/>
      <c r="CZ97" s="362"/>
      <c r="DA97" s="362"/>
      <c r="DB97" s="362"/>
      <c r="DC97" s="362"/>
      <c r="DD97" s="362"/>
      <c r="DE97" s="362"/>
      <c r="DF97" s="362"/>
      <c r="DG97" s="362"/>
      <c r="DH97" s="362"/>
      <c r="DI97" s="362"/>
      <c r="DJ97" s="362"/>
      <c r="DK97" s="362"/>
      <c r="DL97" s="362"/>
      <c r="DM97" s="362"/>
      <c r="DN97" s="362"/>
      <c r="DO97" s="362"/>
      <c r="DP97" s="362"/>
      <c r="DQ97" s="362"/>
      <c r="DR97" s="362"/>
      <c r="DS97" s="362"/>
      <c r="DT97" s="362"/>
      <c r="DU97" s="362"/>
      <c r="DV97" s="361"/>
      <c r="DW97" s="361"/>
      <c r="DX97" s="361"/>
      <c r="DY97" s="361"/>
      <c r="DZ97" s="361"/>
      <c r="EA97" s="361"/>
      <c r="EB97" s="361"/>
      <c r="EC97" s="361"/>
      <c r="ED97" s="361"/>
      <c r="EE97" s="361"/>
      <c r="EF97" s="361"/>
      <c r="EG97" s="361"/>
      <c r="EH97" s="361"/>
      <c r="EI97" s="361"/>
      <c r="EJ97" s="361"/>
      <c r="EK97" s="361"/>
      <c r="EL97" s="361"/>
      <c r="EM97" s="361"/>
      <c r="EN97" s="361"/>
      <c r="EO97" s="361"/>
      <c r="EP97" s="361"/>
      <c r="EQ97" s="361"/>
      <c r="ER97" s="361"/>
      <c r="ES97" s="361"/>
      <c r="ET97" s="361"/>
      <c r="EU97" s="361"/>
      <c r="EV97" s="361"/>
      <c r="EW97" s="361"/>
      <c r="EX97" s="361"/>
      <c r="EY97" s="361"/>
      <c r="EZ97" s="361"/>
      <c r="FA97" s="361"/>
      <c r="FB97" s="361"/>
      <c r="FC97" s="361"/>
      <c r="FD97" s="361"/>
      <c r="FE97" s="361"/>
      <c r="FF97" s="361"/>
      <c r="FG97" s="361"/>
      <c r="FH97" s="361"/>
      <c r="FI97" s="361"/>
      <c r="FJ97" s="361"/>
      <c r="FK97" s="361"/>
      <c r="FL97" s="361"/>
      <c r="FM97" s="361"/>
      <c r="FN97" s="361"/>
      <c r="FO97" s="361"/>
      <c r="FP97" s="361"/>
      <c r="FQ97" s="361"/>
      <c r="FR97" s="361"/>
      <c r="FS97" s="361"/>
      <c r="FT97" s="361"/>
      <c r="FU97" s="361"/>
      <c r="FV97" s="361"/>
      <c r="FW97" s="361"/>
      <c r="FX97" s="361"/>
      <c r="FY97" s="361"/>
      <c r="FZ97" s="361"/>
      <c r="GA97" s="361"/>
      <c r="GB97" s="361"/>
      <c r="GC97" s="361"/>
      <c r="GD97" s="361"/>
      <c r="GE97" s="361"/>
      <c r="GF97" s="361"/>
      <c r="GG97" s="361"/>
      <c r="GH97" s="361"/>
      <c r="GI97" s="361"/>
      <c r="GJ97" s="361"/>
      <c r="GK97" s="361"/>
    </row>
    <row r="99" spans="1:193">
      <c r="A99" s="72" t="s">
        <v>393</v>
      </c>
      <c r="B99" s="230" t="s">
        <v>448</v>
      </c>
      <c r="C99" s="224" t="s">
        <v>8</v>
      </c>
      <c r="D99" s="230" t="s">
        <v>339</v>
      </c>
      <c r="E99" s="230" t="s">
        <v>225</v>
      </c>
      <c r="F99" s="224"/>
      <c r="G99" s="224"/>
      <c r="H99" s="224"/>
      <c r="I99" s="224"/>
      <c r="J99" s="224"/>
      <c r="K99" s="224"/>
      <c r="L99" s="224"/>
      <c r="M99" s="224"/>
      <c r="N99" s="224"/>
      <c r="O99" s="224"/>
      <c r="P99" s="224"/>
      <c r="Q99" s="224"/>
      <c r="R99" s="224"/>
      <c r="S99" s="224"/>
      <c r="T99" s="224"/>
      <c r="U99" s="224"/>
      <c r="V99" s="224"/>
      <c r="W99" s="224"/>
      <c r="X99" s="224"/>
      <c r="Y99" s="224"/>
      <c r="Z99" s="224"/>
      <c r="AA99" s="224"/>
    </row>
    <row r="100" spans="1:193">
      <c r="A100" s="413" t="s">
        <v>453</v>
      </c>
      <c r="B100" s="412"/>
      <c r="C100" s="342">
        <v>1</v>
      </c>
      <c r="D100" s="324">
        <v>30</v>
      </c>
      <c r="E100" s="225">
        <v>610000</v>
      </c>
      <c r="F100" s="414">
        <v>0.5</v>
      </c>
      <c r="G100" s="414">
        <v>0.5</v>
      </c>
      <c r="H100" s="415"/>
      <c r="I100" s="415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363"/>
      <c r="AC100" s="363"/>
      <c r="AD100" s="363"/>
      <c r="AE100" s="363"/>
      <c r="AF100" s="363"/>
      <c r="AG100" s="363"/>
      <c r="AH100" s="363"/>
      <c r="AI100" s="363"/>
      <c r="AJ100" s="363"/>
      <c r="AK100" s="363"/>
      <c r="AL100" s="363"/>
      <c r="AM100" s="364"/>
    </row>
    <row r="101" spans="1:193">
      <c r="A101" s="411" t="s">
        <v>454</v>
      </c>
      <c r="B101" s="412"/>
      <c r="C101" s="342">
        <v>1</v>
      </c>
      <c r="D101" s="324">
        <v>30</v>
      </c>
      <c r="E101" s="225">
        <v>0</v>
      </c>
      <c r="F101" s="414"/>
      <c r="G101" s="414"/>
      <c r="H101" s="414"/>
      <c r="I101" s="414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6"/>
      <c r="AN101" s="367"/>
      <c r="AO101" s="367"/>
      <c r="AP101" s="367"/>
      <c r="AQ101" s="367"/>
      <c r="AR101" s="367"/>
      <c r="AS101" s="367"/>
      <c r="AT101" s="367"/>
      <c r="AU101" s="367"/>
      <c r="AV101" s="367"/>
      <c r="AW101" s="367"/>
      <c r="AX101" s="367"/>
      <c r="AY101" s="367"/>
      <c r="AZ101" s="367"/>
      <c r="BA101" s="367"/>
      <c r="BB101" s="367"/>
      <c r="BC101" s="367"/>
      <c r="BD101" s="367"/>
      <c r="BE101" s="367"/>
      <c r="BF101" s="367"/>
      <c r="BG101" s="367"/>
      <c r="BH101" s="367"/>
      <c r="BI101" s="367"/>
      <c r="BJ101" s="367"/>
      <c r="BK101" s="367"/>
      <c r="BL101" s="367"/>
      <c r="BM101" s="367"/>
      <c r="BN101" s="367"/>
      <c r="BO101" s="367"/>
      <c r="BP101" s="367"/>
      <c r="BQ101" s="367"/>
      <c r="BR101" s="367"/>
      <c r="BS101" s="367"/>
      <c r="BT101" s="367"/>
      <c r="BU101" s="367"/>
      <c r="BV101" s="367"/>
      <c r="BW101" s="367"/>
      <c r="BX101" s="367"/>
      <c r="BY101" s="367"/>
      <c r="BZ101" s="367"/>
      <c r="CA101" s="367"/>
      <c r="CB101" s="367"/>
      <c r="CC101" s="367"/>
      <c r="CD101" s="367"/>
      <c r="CE101" s="367"/>
      <c r="CF101" s="367"/>
      <c r="CG101" s="367"/>
      <c r="CH101" s="367"/>
      <c r="CI101" s="367"/>
      <c r="CJ101" s="367"/>
      <c r="CK101" s="367"/>
      <c r="CL101" s="367"/>
      <c r="CM101" s="367"/>
      <c r="CN101" s="367"/>
      <c r="CO101" s="367"/>
      <c r="CP101" s="367"/>
      <c r="CQ101" s="367"/>
      <c r="CR101" s="367"/>
      <c r="CS101" s="367"/>
      <c r="CT101" s="367"/>
      <c r="CU101" s="367"/>
      <c r="CV101" s="367"/>
      <c r="CW101" s="367"/>
      <c r="CX101" s="367"/>
      <c r="CY101" s="367"/>
      <c r="CZ101" s="367"/>
      <c r="DA101" s="367"/>
      <c r="DB101" s="367"/>
      <c r="DC101" s="367"/>
      <c r="DD101" s="367"/>
      <c r="DE101" s="367"/>
      <c r="DF101" s="365"/>
      <c r="DG101" s="365"/>
      <c r="DH101" s="365"/>
      <c r="DI101" s="365"/>
      <c r="DJ101" s="365"/>
      <c r="DK101" s="365"/>
      <c r="DL101" s="365"/>
      <c r="DM101" s="365"/>
      <c r="DN101" s="365"/>
      <c r="DO101" s="365"/>
      <c r="DP101" s="365"/>
      <c r="DQ101" s="365"/>
      <c r="DR101" s="365"/>
      <c r="DS101" s="365"/>
      <c r="DT101" s="365"/>
      <c r="DU101" s="365"/>
    </row>
    <row r="102" spans="1:193" outlineLevel="1">
      <c r="A102" s="411" t="s">
        <v>454</v>
      </c>
      <c r="B102" s="412"/>
      <c r="C102" s="342">
        <v>1</v>
      </c>
      <c r="D102" s="324">
        <v>30</v>
      </c>
      <c r="E102" s="225">
        <v>0</v>
      </c>
      <c r="F102" s="414"/>
      <c r="G102" s="414"/>
      <c r="H102" s="414"/>
      <c r="I102" s="414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365"/>
      <c r="AC102" s="365"/>
      <c r="AD102" s="365"/>
      <c r="AE102" s="365"/>
      <c r="AF102" s="365"/>
      <c r="AG102" s="365"/>
      <c r="AH102" s="365"/>
      <c r="AI102" s="365"/>
      <c r="AJ102" s="365"/>
      <c r="AK102" s="365"/>
      <c r="AL102" s="365"/>
      <c r="AM102" s="366"/>
      <c r="AN102" s="367"/>
      <c r="AO102" s="367"/>
      <c r="AP102" s="367"/>
      <c r="AQ102" s="367"/>
      <c r="AR102" s="367"/>
      <c r="AS102" s="367"/>
      <c r="AT102" s="367"/>
      <c r="AU102" s="367"/>
      <c r="AV102" s="367"/>
      <c r="AW102" s="367"/>
      <c r="AX102" s="367"/>
      <c r="AY102" s="367"/>
      <c r="AZ102" s="367"/>
      <c r="BA102" s="367"/>
      <c r="BB102" s="367"/>
      <c r="BC102" s="367"/>
      <c r="BD102" s="367"/>
      <c r="BE102" s="367"/>
      <c r="BF102" s="367"/>
      <c r="BG102" s="367"/>
      <c r="BH102" s="367"/>
      <c r="BI102" s="367"/>
      <c r="BJ102" s="367"/>
      <c r="BK102" s="367"/>
      <c r="BL102" s="367"/>
      <c r="BM102" s="367"/>
      <c r="BN102" s="367"/>
      <c r="BO102" s="367"/>
      <c r="BP102" s="367"/>
      <c r="BQ102" s="367"/>
      <c r="BR102" s="367"/>
      <c r="BS102" s="367"/>
      <c r="BT102" s="367"/>
      <c r="BU102" s="367"/>
      <c r="BV102" s="367"/>
      <c r="BW102" s="367"/>
      <c r="BX102" s="367"/>
      <c r="BY102" s="367"/>
      <c r="BZ102" s="367"/>
      <c r="CA102" s="367"/>
      <c r="CB102" s="367"/>
      <c r="CC102" s="367"/>
      <c r="CD102" s="367"/>
      <c r="CE102" s="367"/>
      <c r="CF102" s="367"/>
      <c r="CG102" s="367"/>
      <c r="CH102" s="367"/>
      <c r="CI102" s="367"/>
      <c r="CJ102" s="367"/>
      <c r="CK102" s="367"/>
      <c r="CL102" s="367"/>
      <c r="CM102" s="367"/>
      <c r="CN102" s="367"/>
      <c r="CO102" s="367"/>
      <c r="CP102" s="367"/>
      <c r="CQ102" s="367"/>
      <c r="CR102" s="367"/>
      <c r="CS102" s="367"/>
      <c r="CT102" s="367"/>
      <c r="CU102" s="367"/>
      <c r="CV102" s="367"/>
      <c r="CW102" s="367"/>
      <c r="CX102" s="367"/>
      <c r="CY102" s="367"/>
      <c r="CZ102" s="367"/>
      <c r="DA102" s="367"/>
      <c r="DB102" s="367"/>
      <c r="DC102" s="367"/>
      <c r="DD102" s="367"/>
      <c r="DE102" s="367"/>
    </row>
    <row r="103" spans="1:193" outlineLevel="1">
      <c r="A103" s="411" t="s">
        <v>454</v>
      </c>
      <c r="B103" s="412"/>
      <c r="C103" s="342">
        <v>1</v>
      </c>
      <c r="D103" s="324">
        <v>30</v>
      </c>
      <c r="E103" s="225">
        <v>0</v>
      </c>
      <c r="F103" s="414"/>
      <c r="G103" s="414"/>
      <c r="H103" s="414"/>
      <c r="I103" s="414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6"/>
      <c r="AN103" s="367"/>
      <c r="AO103" s="367"/>
      <c r="AP103" s="367"/>
      <c r="AQ103" s="367"/>
      <c r="AR103" s="367"/>
      <c r="AS103" s="367"/>
      <c r="AT103" s="367"/>
      <c r="AU103" s="367"/>
      <c r="AV103" s="367"/>
      <c r="AW103" s="367"/>
      <c r="AX103" s="367"/>
      <c r="AY103" s="367"/>
      <c r="AZ103" s="367"/>
      <c r="BA103" s="367"/>
      <c r="BB103" s="367"/>
      <c r="BC103" s="367"/>
      <c r="BD103" s="367"/>
      <c r="BE103" s="367"/>
      <c r="BF103" s="367"/>
      <c r="BG103" s="367"/>
      <c r="BH103" s="367"/>
      <c r="BI103" s="367"/>
      <c r="BJ103" s="367"/>
      <c r="BK103" s="367"/>
      <c r="BL103" s="367"/>
      <c r="BM103" s="367"/>
      <c r="BN103" s="367"/>
      <c r="BO103" s="367"/>
      <c r="BP103" s="367"/>
      <c r="BQ103" s="367"/>
      <c r="BR103" s="367"/>
      <c r="BS103" s="367"/>
      <c r="BT103" s="367"/>
      <c r="BU103" s="367"/>
      <c r="BV103" s="367"/>
      <c r="BW103" s="367"/>
      <c r="BX103" s="367"/>
      <c r="BY103" s="367"/>
      <c r="BZ103" s="367"/>
      <c r="CA103" s="367"/>
      <c r="CB103" s="367"/>
      <c r="CC103" s="367"/>
      <c r="CD103" s="367"/>
      <c r="CE103" s="367"/>
      <c r="CF103" s="367"/>
      <c r="CG103" s="367"/>
      <c r="CH103" s="367"/>
      <c r="CI103" s="367"/>
      <c r="CJ103" s="367"/>
      <c r="CK103" s="367"/>
      <c r="CL103" s="367"/>
      <c r="CM103" s="367"/>
      <c r="CN103" s="367"/>
      <c r="CO103" s="367"/>
      <c r="CP103" s="367"/>
      <c r="CQ103" s="367"/>
      <c r="CR103" s="367"/>
      <c r="CS103" s="367"/>
      <c r="CT103" s="367"/>
      <c r="CU103" s="367"/>
      <c r="CV103" s="367"/>
      <c r="CW103" s="367"/>
      <c r="CX103" s="367"/>
      <c r="CY103" s="367"/>
      <c r="CZ103" s="367"/>
      <c r="DA103" s="367"/>
      <c r="DB103" s="367"/>
      <c r="DC103" s="367"/>
      <c r="DD103" s="367"/>
      <c r="DE103" s="367"/>
    </row>
    <row r="104" spans="1:193" outlineLevel="1">
      <c r="A104" s="411" t="s">
        <v>454</v>
      </c>
      <c r="B104" s="412"/>
      <c r="C104" s="342">
        <v>1</v>
      </c>
      <c r="D104" s="324">
        <v>30</v>
      </c>
      <c r="E104" s="225">
        <v>0</v>
      </c>
      <c r="F104" s="414"/>
      <c r="G104" s="414"/>
      <c r="H104" s="414"/>
      <c r="I104" s="414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365"/>
      <c r="AC104" s="365"/>
      <c r="AD104" s="365"/>
      <c r="AE104" s="365"/>
      <c r="AF104" s="365"/>
      <c r="AG104" s="365"/>
      <c r="AH104" s="365"/>
      <c r="AI104" s="365"/>
      <c r="AJ104" s="365"/>
      <c r="AK104" s="365"/>
      <c r="AL104" s="365"/>
      <c r="AM104" s="366"/>
      <c r="AN104" s="367"/>
      <c r="AO104" s="367"/>
      <c r="AP104" s="367"/>
      <c r="AQ104" s="367"/>
      <c r="AR104" s="367"/>
      <c r="AS104" s="367"/>
      <c r="AT104" s="367"/>
      <c r="AU104" s="367"/>
      <c r="AV104" s="367"/>
      <c r="AW104" s="367"/>
      <c r="AX104" s="367"/>
      <c r="AY104" s="367"/>
      <c r="AZ104" s="367"/>
      <c r="BA104" s="367"/>
      <c r="BB104" s="367"/>
      <c r="BC104" s="367"/>
      <c r="BD104" s="367"/>
      <c r="BE104" s="367"/>
      <c r="BF104" s="367"/>
      <c r="BG104" s="367"/>
      <c r="BH104" s="367"/>
      <c r="BI104" s="367"/>
      <c r="BJ104" s="367"/>
      <c r="BK104" s="367"/>
      <c r="BL104" s="367"/>
      <c r="BM104" s="367"/>
      <c r="BN104" s="367"/>
      <c r="BO104" s="367"/>
      <c r="BP104" s="367"/>
      <c r="BQ104" s="367"/>
      <c r="BR104" s="367"/>
      <c r="BS104" s="367"/>
      <c r="BT104" s="367"/>
      <c r="BU104" s="367"/>
      <c r="BV104" s="367"/>
      <c r="BW104" s="367"/>
      <c r="BX104" s="367"/>
      <c r="BY104" s="367"/>
      <c r="BZ104" s="367"/>
      <c r="CA104" s="367"/>
      <c r="CB104" s="367"/>
      <c r="CC104" s="367"/>
      <c r="CD104" s="367"/>
      <c r="CE104" s="367"/>
      <c r="CF104" s="367"/>
      <c r="CG104" s="367"/>
      <c r="CH104" s="367"/>
      <c r="CI104" s="367"/>
      <c r="CJ104" s="367"/>
      <c r="CK104" s="367"/>
      <c r="CL104" s="367"/>
      <c r="CM104" s="367"/>
      <c r="CN104" s="367"/>
      <c r="CO104" s="367"/>
      <c r="CP104" s="367"/>
      <c r="CQ104" s="367"/>
      <c r="CR104" s="367"/>
      <c r="CS104" s="367"/>
      <c r="CT104" s="367"/>
      <c r="CU104" s="367"/>
      <c r="CV104" s="367"/>
      <c r="CW104" s="367"/>
      <c r="CX104" s="367"/>
      <c r="CY104" s="367"/>
      <c r="CZ104" s="367"/>
      <c r="DA104" s="367"/>
      <c r="DB104" s="367"/>
      <c r="DC104" s="367"/>
      <c r="DD104" s="367"/>
      <c r="DE104" s="367"/>
      <c r="DF104" s="365"/>
      <c r="DG104" s="365"/>
      <c r="DH104" s="365"/>
      <c r="DI104" s="365"/>
      <c r="DJ104" s="365"/>
      <c r="DK104" s="365"/>
      <c r="DL104" s="365"/>
      <c r="DM104" s="365"/>
      <c r="DN104" s="365"/>
      <c r="DO104" s="365"/>
      <c r="DP104" s="365"/>
      <c r="DQ104" s="365"/>
      <c r="DR104" s="365"/>
      <c r="DS104" s="365"/>
      <c r="DT104" s="365"/>
      <c r="DU104" s="365"/>
    </row>
    <row r="105" spans="1:193" outlineLevel="1">
      <c r="A105" s="411" t="s">
        <v>454</v>
      </c>
      <c r="B105" s="412"/>
      <c r="C105" s="342">
        <v>1</v>
      </c>
      <c r="D105" s="324">
        <v>30</v>
      </c>
      <c r="E105" s="225">
        <v>0</v>
      </c>
      <c r="F105" s="414"/>
      <c r="G105" s="414"/>
      <c r="H105" s="414"/>
      <c r="I105" s="414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6"/>
    </row>
    <row r="106" spans="1:193" outlineLevel="1">
      <c r="A106" s="411" t="s">
        <v>454</v>
      </c>
      <c r="B106" s="412"/>
      <c r="C106" s="342">
        <v>1</v>
      </c>
      <c r="D106" s="324">
        <v>30</v>
      </c>
      <c r="E106" s="225">
        <v>0</v>
      </c>
      <c r="F106" s="414"/>
      <c r="G106" s="414"/>
      <c r="H106" s="414"/>
      <c r="I106" s="414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365"/>
      <c r="AC106" s="365"/>
      <c r="AD106" s="365"/>
      <c r="AE106" s="365"/>
      <c r="AF106" s="365"/>
      <c r="AG106" s="365"/>
      <c r="AH106" s="365"/>
      <c r="AI106" s="365"/>
      <c r="AJ106" s="365"/>
      <c r="AK106" s="365"/>
      <c r="AL106" s="365"/>
      <c r="AM106" s="366"/>
    </row>
    <row r="107" spans="1:193" outlineLevel="1">
      <c r="A107" s="411" t="s">
        <v>454</v>
      </c>
      <c r="B107" s="412"/>
      <c r="C107" s="342">
        <v>1</v>
      </c>
      <c r="D107" s="324">
        <v>30</v>
      </c>
      <c r="E107" s="225">
        <v>0</v>
      </c>
      <c r="F107" s="414"/>
      <c r="G107" s="414"/>
      <c r="H107" s="414"/>
      <c r="I107" s="414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6"/>
    </row>
    <row r="108" spans="1:193" outlineLevel="1">
      <c r="A108" s="411" t="s">
        <v>454</v>
      </c>
      <c r="B108" s="412"/>
      <c r="C108" s="342">
        <v>1</v>
      </c>
      <c r="D108" s="324">
        <v>30</v>
      </c>
      <c r="E108" s="225">
        <v>0</v>
      </c>
      <c r="F108" s="414"/>
      <c r="G108" s="414"/>
      <c r="H108" s="414"/>
      <c r="I108" s="414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365"/>
      <c r="AC108" s="365"/>
      <c r="AD108" s="365"/>
      <c r="AE108" s="365"/>
      <c r="AF108" s="365"/>
      <c r="AG108" s="365"/>
      <c r="AH108" s="365"/>
      <c r="AI108" s="365"/>
      <c r="AJ108" s="365"/>
      <c r="AK108" s="365"/>
      <c r="AL108" s="365"/>
      <c r="AM108" s="366"/>
    </row>
    <row r="109" spans="1:193" outlineLevel="1">
      <c r="A109" s="411" t="s">
        <v>454</v>
      </c>
      <c r="B109" s="412"/>
      <c r="C109" s="342">
        <v>1</v>
      </c>
      <c r="D109" s="324">
        <v>30</v>
      </c>
      <c r="E109" s="225">
        <v>0</v>
      </c>
      <c r="F109" s="414"/>
      <c r="G109" s="414"/>
      <c r="H109" s="414"/>
      <c r="I109" s="414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365"/>
      <c r="AC109" s="365"/>
      <c r="AD109" s="365"/>
      <c r="AE109" s="365"/>
      <c r="AF109" s="365"/>
      <c r="AG109" s="365"/>
      <c r="AH109" s="365"/>
      <c r="AI109" s="365"/>
      <c r="AJ109" s="365"/>
      <c r="AK109" s="365"/>
      <c r="AL109" s="365"/>
      <c r="AM109" s="366"/>
    </row>
    <row r="110" spans="1:193" outlineLevel="1">
      <c r="A110" s="411" t="s">
        <v>454</v>
      </c>
      <c r="B110" s="412"/>
      <c r="C110" s="342">
        <v>1</v>
      </c>
      <c r="D110" s="324">
        <v>30</v>
      </c>
      <c r="E110" s="225">
        <v>0</v>
      </c>
      <c r="F110" s="414"/>
      <c r="G110" s="414"/>
      <c r="H110" s="414"/>
      <c r="I110" s="414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365"/>
      <c r="AC110" s="365"/>
      <c r="AD110" s="365"/>
      <c r="AE110" s="365"/>
      <c r="AF110" s="365"/>
      <c r="AG110" s="365"/>
      <c r="AH110" s="365"/>
      <c r="AI110" s="365"/>
      <c r="AJ110" s="365"/>
      <c r="AK110" s="365"/>
      <c r="AL110" s="365"/>
      <c r="AM110" s="366"/>
    </row>
    <row r="111" spans="1:193" outlineLevel="1">
      <c r="A111" s="411" t="s">
        <v>454</v>
      </c>
      <c r="B111" s="412"/>
      <c r="C111" s="342">
        <v>1</v>
      </c>
      <c r="D111" s="324">
        <v>30</v>
      </c>
      <c r="E111" s="225">
        <v>0</v>
      </c>
      <c r="F111" s="414"/>
      <c r="G111" s="414"/>
      <c r="H111" s="414"/>
      <c r="I111" s="414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365"/>
      <c r="AC111" s="365"/>
      <c r="AD111" s="365"/>
      <c r="AE111" s="365"/>
      <c r="AF111" s="365"/>
      <c r="AG111" s="365"/>
      <c r="AH111" s="365"/>
      <c r="AI111" s="365"/>
      <c r="AJ111" s="365"/>
      <c r="AK111" s="365"/>
      <c r="AL111" s="365"/>
      <c r="AM111" s="366"/>
    </row>
    <row r="112" spans="1:193" outlineLevel="1">
      <c r="A112" s="411" t="s">
        <v>454</v>
      </c>
      <c r="B112" s="412"/>
      <c r="C112" s="342">
        <v>1</v>
      </c>
      <c r="D112" s="324">
        <v>30</v>
      </c>
      <c r="E112" s="225">
        <v>0</v>
      </c>
      <c r="F112" s="414"/>
      <c r="G112" s="414"/>
      <c r="H112" s="414"/>
      <c r="I112" s="414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365"/>
      <c r="AC112" s="365"/>
      <c r="AD112" s="365"/>
      <c r="AE112" s="365"/>
      <c r="AF112" s="365"/>
      <c r="AG112" s="365"/>
      <c r="AH112" s="365"/>
      <c r="AI112" s="365"/>
      <c r="AJ112" s="365"/>
      <c r="AK112" s="365"/>
      <c r="AL112" s="365"/>
      <c r="AM112" s="366"/>
    </row>
    <row r="113" spans="1:193" outlineLevel="1">
      <c r="A113" s="411" t="s">
        <v>454</v>
      </c>
      <c r="B113" s="412"/>
      <c r="C113" s="342">
        <v>1</v>
      </c>
      <c r="D113" s="324">
        <v>30</v>
      </c>
      <c r="E113" s="225">
        <v>0</v>
      </c>
      <c r="F113" s="414"/>
      <c r="G113" s="414"/>
      <c r="H113" s="414"/>
      <c r="I113" s="414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365"/>
      <c r="AC113" s="365"/>
      <c r="AD113" s="365"/>
      <c r="AE113" s="365"/>
      <c r="AF113" s="365"/>
      <c r="AG113" s="365"/>
      <c r="AH113" s="365"/>
      <c r="AI113" s="365"/>
      <c r="AJ113" s="365"/>
      <c r="AK113" s="365"/>
      <c r="AL113" s="365"/>
      <c r="AM113" s="366"/>
    </row>
    <row r="114" spans="1:193" outlineLevel="1">
      <c r="A114" s="411" t="s">
        <v>454</v>
      </c>
      <c r="B114" s="412"/>
      <c r="C114" s="342">
        <v>1</v>
      </c>
      <c r="D114" s="324">
        <v>30</v>
      </c>
      <c r="E114" s="225">
        <v>0</v>
      </c>
      <c r="F114" s="414"/>
      <c r="G114" s="414"/>
      <c r="H114" s="414"/>
      <c r="I114" s="414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365"/>
      <c r="AC114" s="365"/>
      <c r="AD114" s="365"/>
      <c r="AE114" s="365"/>
      <c r="AF114" s="365"/>
      <c r="AG114" s="365"/>
      <c r="AH114" s="365"/>
      <c r="AI114" s="365"/>
      <c r="AJ114" s="365"/>
      <c r="AK114" s="365"/>
      <c r="AL114" s="365"/>
      <c r="AM114" s="366"/>
    </row>
    <row r="115" spans="1:193" outlineLevel="1">
      <c r="A115" s="325" t="s">
        <v>454</v>
      </c>
      <c r="B115" s="412"/>
      <c r="C115" s="343">
        <v>1</v>
      </c>
      <c r="D115" s="324">
        <v>30</v>
      </c>
      <c r="E115" s="225">
        <v>0</v>
      </c>
      <c r="F115" s="414"/>
      <c r="G115" s="416"/>
      <c r="H115" s="416"/>
      <c r="I115" s="416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368"/>
      <c r="AC115" s="368"/>
      <c r="AD115" s="368"/>
      <c r="AE115" s="368"/>
      <c r="AF115" s="368"/>
      <c r="AG115" s="368"/>
      <c r="AH115" s="368"/>
      <c r="AI115" s="368"/>
      <c r="AJ115" s="368"/>
      <c r="AK115" s="368"/>
      <c r="AL115" s="368"/>
      <c r="AM115" s="369"/>
    </row>
    <row r="116" spans="1:193" s="418" customFormat="1">
      <c r="A116" s="417"/>
      <c r="B116" s="418">
        <f t="array" ref="B116">MAX(--(F116:AA116)*--(F97:AA97))</f>
        <v>2020</v>
      </c>
      <c r="F116" s="418">
        <f>1*(SUMPRODUCT($E100:$E115,F100:F115)&gt;0)</f>
        <v>1</v>
      </c>
      <c r="G116" s="418">
        <f t="shared" ref="G116" si="25">1*(SUMPRODUCT($E100:$E115,G100:G115)&gt;0)</f>
        <v>1</v>
      </c>
      <c r="H116" s="418">
        <f t="shared" ref="H116" si="26">1*(SUMPRODUCT($E100:$E115,H100:H115)&gt;0)</f>
        <v>0</v>
      </c>
      <c r="I116" s="418">
        <f t="shared" ref="I116" si="27">1*(SUMPRODUCT($E100:$E115,I100:I115)&gt;0)</f>
        <v>0</v>
      </c>
      <c r="J116" s="418">
        <f t="shared" ref="J116" si="28">1*(SUMPRODUCT($E100:$E115,J100:J115)&gt;0)</f>
        <v>0</v>
      </c>
      <c r="K116" s="418">
        <f t="shared" ref="K116" si="29">1*(SUMPRODUCT($E100:$E115,K100:K115)&gt;0)</f>
        <v>0</v>
      </c>
      <c r="L116" s="418">
        <f t="shared" ref="L116" si="30">1*(SUMPRODUCT($E100:$E115,L100:L115)&gt;0)</f>
        <v>0</v>
      </c>
      <c r="M116" s="418">
        <f t="shared" ref="M116" si="31">1*(SUMPRODUCT($E100:$E115,M100:M115)&gt;0)</f>
        <v>0</v>
      </c>
      <c r="N116" s="418">
        <f t="shared" ref="N116" si="32">1*(SUMPRODUCT($E100:$E115,N100:N115)&gt;0)</f>
        <v>0</v>
      </c>
      <c r="O116" s="418">
        <f t="shared" ref="O116" si="33">1*(SUMPRODUCT($E100:$E115,O100:O115)&gt;0)</f>
        <v>0</v>
      </c>
      <c r="P116" s="418">
        <f t="shared" ref="P116" si="34">1*(SUMPRODUCT($E100:$E115,P100:P115)&gt;0)</f>
        <v>0</v>
      </c>
      <c r="Q116" s="418">
        <f t="shared" ref="Q116" si="35">1*(SUMPRODUCT($E100:$E115,Q100:Q115)&gt;0)</f>
        <v>0</v>
      </c>
      <c r="R116" s="418">
        <f t="shared" ref="R116" si="36">1*(SUMPRODUCT($E100:$E115,R100:R115)&gt;0)</f>
        <v>0</v>
      </c>
      <c r="S116" s="418">
        <f t="shared" ref="S116" si="37">1*(SUMPRODUCT($E100:$E115,S100:S115)&gt;0)</f>
        <v>0</v>
      </c>
      <c r="T116" s="418">
        <f t="shared" ref="T116" si="38">1*(SUMPRODUCT($E100:$E115,T100:T115)&gt;0)</f>
        <v>0</v>
      </c>
      <c r="U116" s="418">
        <f t="shared" ref="U116" si="39">1*(SUMPRODUCT($E100:$E115,U100:U115)&gt;0)</f>
        <v>0</v>
      </c>
      <c r="V116" s="418">
        <f t="shared" ref="V116" si="40">1*(SUMPRODUCT($E100:$E115,V100:V115)&gt;0)</f>
        <v>0</v>
      </c>
      <c r="W116" s="418">
        <f t="shared" ref="W116" si="41">1*(SUMPRODUCT($E100:$E115,W100:W115)&gt;0)</f>
        <v>0</v>
      </c>
      <c r="X116" s="418">
        <f t="shared" ref="X116" si="42">1*(SUMPRODUCT($E100:$E115,X100:X115)&gt;0)</f>
        <v>0</v>
      </c>
      <c r="Y116" s="418">
        <f t="shared" ref="Y116" si="43">1*(SUMPRODUCT($E100:$E115,Y100:Y115)&gt;0)</f>
        <v>0</v>
      </c>
      <c r="Z116" s="418">
        <f t="shared" ref="Z116" si="44">1*(SUMPRODUCT($E100:$E115,Z100:Z115)&gt;0)</f>
        <v>0</v>
      </c>
      <c r="AA116" s="418">
        <f t="shared" ref="AA116" si="45">1*(SUMPRODUCT($E100:$E115,AA100:AA115)&gt;0)</f>
        <v>0</v>
      </c>
      <c r="AB116" s="419"/>
      <c r="AC116" s="419"/>
      <c r="AD116" s="419"/>
      <c r="AE116" s="419"/>
      <c r="AF116" s="419"/>
      <c r="AG116" s="419"/>
      <c r="AH116" s="419"/>
      <c r="AI116" s="419"/>
      <c r="AJ116" s="419"/>
      <c r="AK116" s="419"/>
      <c r="AL116" s="419"/>
      <c r="AM116" s="419"/>
      <c r="AN116" s="419"/>
      <c r="AO116" s="419"/>
      <c r="AP116" s="419"/>
      <c r="AQ116" s="419"/>
      <c r="AR116" s="419"/>
      <c r="AS116" s="419"/>
      <c r="AT116" s="419"/>
      <c r="AU116" s="419"/>
      <c r="AV116" s="419"/>
      <c r="AW116" s="419"/>
      <c r="AX116" s="419"/>
      <c r="AY116" s="419"/>
      <c r="AZ116" s="419"/>
      <c r="BA116" s="419"/>
      <c r="BB116" s="419"/>
      <c r="BC116" s="419"/>
      <c r="BD116" s="419"/>
      <c r="BE116" s="419"/>
      <c r="BF116" s="419"/>
      <c r="BG116" s="419"/>
      <c r="BH116" s="419"/>
      <c r="BI116" s="419"/>
      <c r="BJ116" s="419"/>
      <c r="BK116" s="419"/>
      <c r="BL116" s="419"/>
      <c r="BM116" s="419"/>
      <c r="BN116" s="419"/>
      <c r="BO116" s="419"/>
      <c r="BP116" s="419"/>
      <c r="BQ116" s="419"/>
      <c r="BR116" s="419"/>
      <c r="BS116" s="419"/>
      <c r="BT116" s="419"/>
      <c r="BU116" s="419"/>
      <c r="BV116" s="419"/>
      <c r="BW116" s="419"/>
      <c r="BX116" s="419"/>
      <c r="BY116" s="419"/>
      <c r="BZ116" s="419"/>
      <c r="CA116" s="419"/>
      <c r="CB116" s="419"/>
      <c r="CC116" s="419"/>
      <c r="CD116" s="419"/>
      <c r="CE116" s="419"/>
      <c r="CF116" s="419"/>
      <c r="CG116" s="419"/>
      <c r="CH116" s="419"/>
      <c r="CI116" s="419"/>
      <c r="CJ116" s="419"/>
      <c r="CK116" s="419"/>
      <c r="CL116" s="419"/>
      <c r="CM116" s="419"/>
      <c r="CN116" s="419"/>
      <c r="CO116" s="419"/>
      <c r="CP116" s="419"/>
      <c r="CQ116" s="419"/>
      <c r="CR116" s="419"/>
      <c r="CS116" s="419"/>
      <c r="CT116" s="419"/>
      <c r="CU116" s="419"/>
      <c r="CV116" s="419"/>
      <c r="CW116" s="419"/>
      <c r="CX116" s="419"/>
      <c r="CY116" s="419"/>
      <c r="CZ116" s="419"/>
      <c r="DA116" s="419"/>
      <c r="DB116" s="419"/>
      <c r="DC116" s="419"/>
      <c r="DD116" s="419"/>
      <c r="DE116" s="419"/>
      <c r="DF116" s="419"/>
      <c r="DG116" s="419"/>
      <c r="DH116" s="419"/>
      <c r="DI116" s="419"/>
      <c r="DJ116" s="419"/>
      <c r="DK116" s="419"/>
      <c r="DL116" s="419"/>
      <c r="DM116" s="419"/>
      <c r="DN116" s="419"/>
      <c r="DO116" s="419"/>
      <c r="DP116" s="419"/>
      <c r="DQ116" s="419"/>
      <c r="DR116" s="419"/>
      <c r="DS116" s="419"/>
      <c r="DT116" s="419"/>
      <c r="DU116" s="419"/>
      <c r="DV116" s="419"/>
      <c r="DW116" s="419"/>
      <c r="DX116" s="419"/>
      <c r="DY116" s="419"/>
      <c r="DZ116" s="419"/>
      <c r="EA116" s="419"/>
      <c r="EB116" s="419"/>
      <c r="EC116" s="419"/>
      <c r="ED116" s="419"/>
      <c r="EE116" s="419"/>
      <c r="EF116" s="419"/>
      <c r="EG116" s="419"/>
      <c r="EH116" s="419"/>
      <c r="EI116" s="419"/>
      <c r="EJ116" s="419"/>
      <c r="EK116" s="419"/>
      <c r="EL116" s="419"/>
      <c r="EM116" s="419"/>
      <c r="EN116" s="419"/>
      <c r="EO116" s="419"/>
      <c r="EP116" s="419"/>
      <c r="EQ116" s="419"/>
      <c r="ER116" s="419"/>
      <c r="ES116" s="419"/>
      <c r="ET116" s="419"/>
      <c r="EU116" s="419"/>
      <c r="EV116" s="419"/>
      <c r="EW116" s="419"/>
      <c r="EX116" s="419"/>
      <c r="EY116" s="419"/>
      <c r="EZ116" s="419"/>
      <c r="FA116" s="419"/>
      <c r="FB116" s="419"/>
      <c r="FC116" s="419"/>
      <c r="FD116" s="419"/>
      <c r="FE116" s="419"/>
      <c r="FF116" s="419"/>
      <c r="FG116" s="419"/>
      <c r="FH116" s="419"/>
      <c r="FI116" s="419"/>
      <c r="FJ116" s="419"/>
      <c r="FK116" s="419"/>
      <c r="FL116" s="419"/>
      <c r="FM116" s="419"/>
      <c r="FN116" s="419"/>
      <c r="FO116" s="419"/>
      <c r="FP116" s="419"/>
      <c r="FQ116" s="419"/>
      <c r="FR116" s="419"/>
      <c r="FS116" s="419"/>
      <c r="FT116" s="419"/>
      <c r="FU116" s="419"/>
      <c r="FV116" s="419"/>
      <c r="FW116" s="419"/>
      <c r="FX116" s="419"/>
      <c r="FY116" s="419"/>
      <c r="FZ116" s="419"/>
      <c r="GA116" s="419"/>
      <c r="GB116" s="419"/>
      <c r="GC116" s="419"/>
      <c r="GD116" s="419"/>
      <c r="GE116" s="419"/>
      <c r="GF116" s="419"/>
      <c r="GG116" s="419"/>
      <c r="GH116" s="419"/>
      <c r="GI116" s="419"/>
      <c r="GJ116" s="419"/>
      <c r="GK116" s="419"/>
    </row>
    <row r="117" spans="1:193" s="217" customFormat="1">
      <c r="A117" s="215" t="s">
        <v>290</v>
      </c>
      <c r="B117" s="216"/>
      <c r="C117" s="216"/>
      <c r="D117" s="216"/>
      <c r="E117" s="216"/>
      <c r="F117" s="405">
        <f>Расчет_С_Фондом!E$4</f>
        <v>2019</v>
      </c>
      <c r="G117" s="405">
        <f>Расчет_С_Фондом!F$4</f>
        <v>2020</v>
      </c>
      <c r="H117" s="405">
        <f>Расчет_С_Фондом!G$4</f>
        <v>2021</v>
      </c>
      <c r="I117" s="405">
        <f>Расчет_С_Фондом!H$4</f>
        <v>2022</v>
      </c>
      <c r="J117" s="405">
        <f>Расчет_С_Фондом!I$4</f>
        <v>2023</v>
      </c>
      <c r="K117" s="405">
        <f>Расчет_С_Фондом!J$4</f>
        <v>2024</v>
      </c>
      <c r="L117" s="405">
        <f>Расчет_С_Фондом!K$4</f>
        <v>2025</v>
      </c>
      <c r="M117" s="405">
        <f>Расчет_С_Фондом!L$4</f>
        <v>2026</v>
      </c>
      <c r="N117" s="405">
        <f>Расчет_С_Фондом!M$4</f>
        <v>2027</v>
      </c>
      <c r="O117" s="405">
        <f>Расчет_С_Фондом!N$4</f>
        <v>2028</v>
      </c>
      <c r="P117" s="405">
        <f>Расчет_С_Фондом!O$4</f>
        <v>2029</v>
      </c>
      <c r="Q117" s="405">
        <f>Расчет_С_Фондом!P$4</f>
        <v>2030</v>
      </c>
      <c r="R117" s="405">
        <f>Расчет_С_Фондом!Q$4</f>
        <v>2031</v>
      </c>
      <c r="S117" s="405">
        <f>Расчет_С_Фондом!R$4</f>
        <v>2032</v>
      </c>
      <c r="T117" s="405">
        <f>Расчет_С_Фондом!S$4</f>
        <v>2033</v>
      </c>
      <c r="U117" s="405">
        <f>Расчет_С_Фондом!T$4</f>
        <v>2034</v>
      </c>
      <c r="V117" s="405">
        <f>Расчет_С_Фондом!U$4</f>
        <v>2035</v>
      </c>
      <c r="W117" s="405">
        <f>Расчет_С_Фондом!V$4</f>
        <v>2036</v>
      </c>
      <c r="X117" s="405">
        <f>Расчет_С_Фондом!W$4</f>
        <v>2037</v>
      </c>
      <c r="Y117" s="405">
        <f>Расчет_С_Фондом!X$4</f>
        <v>2038</v>
      </c>
      <c r="Z117" s="405">
        <f>Расчет_С_Фондом!Y$4</f>
        <v>2039</v>
      </c>
      <c r="AA117" s="405">
        <f>Расчет_С_Фондом!Z$4</f>
        <v>2040</v>
      </c>
      <c r="AB117" s="362"/>
      <c r="AC117" s="362"/>
      <c r="AD117" s="362"/>
      <c r="AE117" s="362"/>
      <c r="AF117" s="362"/>
      <c r="AG117" s="362"/>
      <c r="AH117" s="362"/>
      <c r="AI117" s="362"/>
      <c r="AJ117" s="362"/>
      <c r="AK117" s="362"/>
      <c r="AL117" s="362"/>
      <c r="AM117" s="362"/>
      <c r="AN117" s="362"/>
      <c r="AO117" s="362"/>
      <c r="AP117" s="362"/>
      <c r="AQ117" s="362"/>
      <c r="AR117" s="362"/>
      <c r="AS117" s="362"/>
      <c r="AT117" s="362"/>
      <c r="AU117" s="362"/>
      <c r="AV117" s="362"/>
      <c r="AW117" s="362"/>
      <c r="AX117" s="362"/>
      <c r="AY117" s="362"/>
      <c r="AZ117" s="362"/>
      <c r="BA117" s="362"/>
      <c r="BB117" s="362"/>
      <c r="BC117" s="362"/>
      <c r="BD117" s="362"/>
      <c r="BE117" s="362"/>
      <c r="BF117" s="362"/>
      <c r="BG117" s="362"/>
      <c r="BH117" s="362"/>
      <c r="BI117" s="362"/>
      <c r="BJ117" s="362"/>
      <c r="BK117" s="362"/>
      <c r="BL117" s="362"/>
      <c r="BM117" s="362"/>
      <c r="BN117" s="362"/>
      <c r="BO117" s="362"/>
      <c r="BP117" s="362"/>
      <c r="BQ117" s="362"/>
      <c r="BR117" s="362"/>
      <c r="BS117" s="362"/>
      <c r="BT117" s="362"/>
      <c r="BU117" s="362"/>
      <c r="BV117" s="362"/>
      <c r="BW117" s="362"/>
      <c r="BX117" s="362"/>
      <c r="BY117" s="362"/>
      <c r="BZ117" s="362"/>
      <c r="CA117" s="362"/>
      <c r="CB117" s="362"/>
      <c r="CC117" s="362"/>
      <c r="CD117" s="362"/>
      <c r="CE117" s="362"/>
      <c r="CF117" s="362"/>
      <c r="CG117" s="362"/>
      <c r="CH117" s="362"/>
      <c r="CI117" s="362"/>
      <c r="CJ117" s="362"/>
      <c r="CK117" s="362"/>
      <c r="CL117" s="362"/>
      <c r="CM117" s="362"/>
      <c r="CN117" s="362"/>
      <c r="CO117" s="362"/>
      <c r="CP117" s="362"/>
      <c r="CQ117" s="362"/>
      <c r="CR117" s="362"/>
      <c r="CS117" s="362"/>
      <c r="CT117" s="362"/>
      <c r="CU117" s="362"/>
      <c r="CV117" s="362"/>
      <c r="CW117" s="362"/>
      <c r="CX117" s="362"/>
      <c r="CY117" s="362"/>
      <c r="CZ117" s="362"/>
      <c r="DA117" s="362"/>
      <c r="DB117" s="362"/>
      <c r="DC117" s="362"/>
      <c r="DD117" s="362"/>
      <c r="DE117" s="362"/>
      <c r="DF117" s="362"/>
      <c r="DG117" s="362"/>
      <c r="DH117" s="362"/>
      <c r="DI117" s="362"/>
      <c r="DJ117" s="362"/>
      <c r="DK117" s="362"/>
      <c r="DL117" s="362"/>
      <c r="DM117" s="362"/>
      <c r="DN117" s="362"/>
      <c r="DO117" s="362"/>
      <c r="DP117" s="362"/>
      <c r="DQ117" s="362"/>
      <c r="DR117" s="362"/>
      <c r="DS117" s="362"/>
      <c r="DT117" s="362"/>
      <c r="DU117" s="362"/>
      <c r="DV117" s="361"/>
      <c r="DW117" s="361"/>
      <c r="DX117" s="361"/>
      <c r="DY117" s="361"/>
      <c r="DZ117" s="361"/>
      <c r="EA117" s="361"/>
      <c r="EB117" s="361"/>
      <c r="EC117" s="361"/>
      <c r="ED117" s="361"/>
      <c r="EE117" s="361"/>
      <c r="EF117" s="361"/>
      <c r="EG117" s="361"/>
      <c r="EH117" s="361"/>
      <c r="EI117" s="361"/>
      <c r="EJ117" s="361"/>
      <c r="EK117" s="361"/>
      <c r="EL117" s="361"/>
      <c r="EM117" s="361"/>
      <c r="EN117" s="361"/>
      <c r="EO117" s="361"/>
      <c r="EP117" s="361"/>
      <c r="EQ117" s="361"/>
      <c r="ER117" s="361"/>
      <c r="ES117" s="361"/>
      <c r="ET117" s="361"/>
      <c r="EU117" s="361"/>
      <c r="EV117" s="361"/>
      <c r="EW117" s="361"/>
      <c r="EX117" s="361"/>
      <c r="EY117" s="361"/>
      <c r="EZ117" s="361"/>
      <c r="FA117" s="361"/>
      <c r="FB117" s="361"/>
      <c r="FC117" s="361"/>
      <c r="FD117" s="361"/>
      <c r="FE117" s="361"/>
      <c r="FF117" s="361"/>
      <c r="FG117" s="361"/>
      <c r="FH117" s="361"/>
      <c r="FI117" s="361"/>
      <c r="FJ117" s="361"/>
      <c r="FK117" s="361"/>
      <c r="FL117" s="361"/>
      <c r="FM117" s="361"/>
      <c r="FN117" s="361"/>
      <c r="FO117" s="361"/>
      <c r="FP117" s="361"/>
      <c r="FQ117" s="361"/>
      <c r="FR117" s="361"/>
      <c r="FS117" s="361"/>
      <c r="FT117" s="361"/>
      <c r="FU117" s="361"/>
      <c r="FV117" s="361"/>
      <c r="FW117" s="361"/>
      <c r="FX117" s="361"/>
      <c r="FY117" s="361"/>
      <c r="FZ117" s="361"/>
      <c r="GA117" s="361"/>
      <c r="GB117" s="361"/>
      <c r="GC117" s="361"/>
      <c r="GD117" s="361"/>
      <c r="GE117" s="361"/>
      <c r="GF117" s="361"/>
      <c r="GG117" s="361"/>
      <c r="GH117" s="361"/>
      <c r="GI117" s="361"/>
      <c r="GJ117" s="361"/>
      <c r="GK117" s="361"/>
    </row>
    <row r="118" spans="1:193" s="62" customFormat="1">
      <c r="A118" s="230" t="s">
        <v>293</v>
      </c>
      <c r="B118" s="224"/>
      <c r="C118" s="224"/>
      <c r="D118" s="224"/>
      <c r="E118" s="224"/>
      <c r="F118" s="230"/>
      <c r="G118" s="224"/>
      <c r="H118" s="224"/>
      <c r="I118" s="224"/>
      <c r="J118" s="224"/>
      <c r="K118" s="224"/>
      <c r="L118" s="224"/>
      <c r="M118" s="224"/>
      <c r="N118" s="224"/>
      <c r="O118" s="224"/>
      <c r="P118" s="224"/>
      <c r="Q118" s="224"/>
      <c r="R118" s="224"/>
      <c r="S118" s="224"/>
      <c r="T118" s="224"/>
      <c r="U118" s="224"/>
      <c r="V118" s="224"/>
      <c r="W118" s="224"/>
      <c r="X118" s="224"/>
      <c r="Y118" s="224"/>
      <c r="Z118" s="224"/>
      <c r="AA118" s="224"/>
      <c r="AB118" s="370"/>
      <c r="AC118" s="371"/>
      <c r="AD118" s="371"/>
      <c r="AE118" s="371"/>
      <c r="AF118" s="371"/>
      <c r="AG118" s="371"/>
      <c r="AH118" s="371"/>
      <c r="AI118" s="371"/>
      <c r="AJ118" s="371"/>
      <c r="AK118" s="371"/>
      <c r="AL118" s="371"/>
      <c r="AM118" s="371"/>
      <c r="AN118" s="371"/>
      <c r="AO118" s="371"/>
      <c r="AP118" s="371"/>
      <c r="AQ118" s="371"/>
      <c r="AR118" s="371"/>
      <c r="AS118" s="371"/>
      <c r="AT118" s="371"/>
      <c r="AU118" s="371"/>
      <c r="AV118" s="371"/>
      <c r="AW118" s="371"/>
      <c r="AX118" s="371"/>
      <c r="AY118" s="371"/>
      <c r="AZ118" s="371"/>
      <c r="BA118" s="371"/>
      <c r="BB118" s="371"/>
      <c r="BC118" s="371"/>
      <c r="BD118" s="371"/>
      <c r="BE118" s="371"/>
      <c r="BF118" s="371"/>
      <c r="BG118" s="371"/>
      <c r="BH118" s="371"/>
      <c r="BI118" s="371"/>
      <c r="BJ118" s="371"/>
      <c r="BK118" s="371"/>
      <c r="BL118" s="371"/>
      <c r="BM118" s="371"/>
      <c r="BN118" s="371"/>
      <c r="BO118" s="371"/>
      <c r="BP118" s="371"/>
      <c r="BQ118" s="371"/>
      <c r="BR118" s="371"/>
      <c r="BS118" s="371"/>
      <c r="BT118" s="371"/>
      <c r="BU118" s="371"/>
      <c r="BV118" s="371"/>
      <c r="BW118" s="371"/>
      <c r="BX118" s="371"/>
      <c r="BY118" s="371"/>
      <c r="BZ118" s="371"/>
      <c r="CA118" s="371"/>
      <c r="CB118" s="371"/>
      <c r="CC118" s="371"/>
      <c r="CD118" s="371"/>
      <c r="CE118" s="371"/>
      <c r="CF118" s="371"/>
      <c r="CG118" s="371"/>
      <c r="CH118" s="371"/>
      <c r="CI118" s="371"/>
      <c r="CJ118" s="371"/>
      <c r="CK118" s="371"/>
      <c r="CL118" s="371"/>
      <c r="CM118" s="371"/>
      <c r="CN118" s="371"/>
      <c r="CO118" s="371"/>
      <c r="CP118" s="371"/>
      <c r="CQ118" s="371"/>
      <c r="CR118" s="371"/>
      <c r="CS118" s="371"/>
      <c r="CT118" s="371"/>
      <c r="CU118" s="371"/>
      <c r="CV118" s="371"/>
      <c r="CW118" s="371"/>
      <c r="CX118" s="371"/>
      <c r="CY118" s="371"/>
      <c r="CZ118" s="371"/>
      <c r="DA118" s="371"/>
      <c r="DB118" s="371"/>
      <c r="DC118" s="371"/>
      <c r="DD118" s="371"/>
      <c r="DE118" s="371"/>
      <c r="DF118" s="371"/>
      <c r="DG118" s="371"/>
      <c r="DH118" s="371"/>
      <c r="DI118" s="371"/>
      <c r="DJ118" s="371"/>
      <c r="DK118" s="371"/>
      <c r="DL118" s="371"/>
      <c r="DM118" s="371"/>
      <c r="DN118" s="371"/>
      <c r="DO118" s="371"/>
      <c r="DP118" s="371"/>
      <c r="DQ118" s="371"/>
      <c r="DR118" s="371"/>
      <c r="DS118" s="371"/>
      <c r="DT118" s="371"/>
      <c r="DU118" s="371"/>
      <c r="DV118" s="371"/>
      <c r="DW118" s="371"/>
      <c r="DX118" s="371"/>
      <c r="DY118" s="371"/>
      <c r="DZ118" s="371"/>
      <c r="EA118" s="371"/>
      <c r="EB118" s="371"/>
      <c r="EC118" s="371"/>
      <c r="ED118" s="371"/>
      <c r="EE118" s="371"/>
      <c r="EF118" s="371"/>
      <c r="EG118" s="371"/>
      <c r="EH118" s="371"/>
      <c r="EI118" s="371"/>
      <c r="EJ118" s="371"/>
      <c r="EK118" s="371"/>
      <c r="EL118" s="371"/>
      <c r="EM118" s="371"/>
      <c r="EN118" s="371"/>
      <c r="EO118" s="371"/>
      <c r="EP118" s="371"/>
      <c r="EQ118" s="371"/>
      <c r="ER118" s="371"/>
      <c r="ES118" s="371"/>
      <c r="ET118" s="371"/>
      <c r="EU118" s="371"/>
      <c r="EV118" s="371"/>
      <c r="EW118" s="371"/>
      <c r="EX118" s="371"/>
      <c r="EY118" s="371"/>
      <c r="EZ118" s="371"/>
      <c r="FA118" s="371"/>
      <c r="FB118" s="371"/>
      <c r="FC118" s="371"/>
      <c r="FD118" s="371"/>
      <c r="FE118" s="371"/>
      <c r="FF118" s="371"/>
      <c r="FG118" s="371"/>
      <c r="FH118" s="371"/>
      <c r="FI118" s="371"/>
      <c r="FJ118" s="371"/>
      <c r="FK118" s="371"/>
      <c r="FL118" s="371"/>
      <c r="FM118" s="371"/>
      <c r="FN118" s="371"/>
      <c r="FO118" s="371"/>
      <c r="FP118" s="371"/>
      <c r="FQ118" s="371"/>
      <c r="FR118" s="371"/>
      <c r="FS118" s="371"/>
      <c r="FT118" s="371"/>
      <c r="FU118" s="371"/>
      <c r="FV118" s="371"/>
      <c r="FW118" s="371"/>
      <c r="FX118" s="371"/>
      <c r="FY118" s="371"/>
      <c r="FZ118" s="371"/>
      <c r="GA118" s="371"/>
      <c r="GB118" s="371"/>
      <c r="GC118" s="371"/>
      <c r="GD118" s="371"/>
      <c r="GE118" s="371"/>
      <c r="GF118" s="371"/>
      <c r="GG118" s="371"/>
      <c r="GH118" s="371"/>
      <c r="GI118" s="371"/>
      <c r="GJ118" s="371"/>
      <c r="GK118" s="371"/>
    </row>
    <row r="119" spans="1:193">
      <c r="A119" s="65" t="s">
        <v>72</v>
      </c>
      <c r="F119" s="379">
        <f>IF(SUM(F$100:F$115)&gt;0,1-SUM(F120:F123),0)</f>
        <v>0.19999999999999996</v>
      </c>
      <c r="G119" s="379">
        <f t="shared" ref="G119:I119" si="46">IF(SUM(G$100:G$115)&gt;0,1-SUM(G120:G123),0)</f>
        <v>0.19999999999999996</v>
      </c>
      <c r="H119" s="379">
        <f t="shared" si="46"/>
        <v>0</v>
      </c>
      <c r="I119" s="379">
        <f t="shared" si="46"/>
        <v>0</v>
      </c>
      <c r="J119" s="379"/>
      <c r="K119" s="379"/>
      <c r="L119" s="379"/>
      <c r="M119" s="379"/>
      <c r="N119" s="379"/>
      <c r="O119" s="379"/>
      <c r="P119" s="379"/>
      <c r="Q119" s="379"/>
      <c r="R119" s="379"/>
      <c r="S119" s="379"/>
      <c r="T119" s="379"/>
      <c r="U119" s="379"/>
      <c r="V119" s="379"/>
      <c r="W119" s="379"/>
      <c r="X119" s="379"/>
      <c r="Y119" s="379"/>
      <c r="Z119" s="379"/>
      <c r="AA119" s="379"/>
    </row>
    <row r="120" spans="1:193">
      <c r="A120" s="65" t="s">
        <v>73</v>
      </c>
      <c r="F120" s="226">
        <v>0.2</v>
      </c>
      <c r="G120" s="226">
        <v>0.2</v>
      </c>
      <c r="H120" s="326"/>
      <c r="I120" s="326"/>
      <c r="J120" s="379"/>
      <c r="K120" s="379"/>
      <c r="L120" s="379"/>
      <c r="M120" s="379"/>
      <c r="N120" s="379"/>
      <c r="O120" s="379"/>
      <c r="P120" s="379"/>
      <c r="Q120" s="379"/>
      <c r="R120" s="379"/>
      <c r="S120" s="379"/>
      <c r="T120" s="379"/>
      <c r="U120" s="379"/>
      <c r="V120" s="379"/>
      <c r="W120" s="379"/>
      <c r="X120" s="379"/>
      <c r="Y120" s="379"/>
      <c r="Z120" s="379"/>
      <c r="AA120" s="379"/>
    </row>
    <row r="121" spans="1:193">
      <c r="A121" s="65" t="s">
        <v>291</v>
      </c>
      <c r="F121" s="226">
        <v>0.1</v>
      </c>
      <c r="G121" s="226">
        <v>0.1</v>
      </c>
      <c r="H121" s="326"/>
      <c r="I121" s="326"/>
      <c r="J121" s="379"/>
      <c r="K121" s="379"/>
      <c r="L121" s="379"/>
      <c r="M121" s="379"/>
      <c r="N121" s="379"/>
      <c r="O121" s="379"/>
      <c r="P121" s="379"/>
      <c r="Q121" s="379"/>
      <c r="R121" s="379"/>
      <c r="S121" s="379"/>
      <c r="T121" s="379"/>
      <c r="U121" s="379"/>
      <c r="V121" s="379"/>
      <c r="W121" s="379"/>
      <c r="X121" s="379"/>
      <c r="Y121" s="379"/>
      <c r="Z121" s="379"/>
      <c r="AA121" s="379"/>
    </row>
    <row r="122" spans="1:193">
      <c r="A122" s="65" t="s">
        <v>292</v>
      </c>
      <c r="F122" s="226"/>
      <c r="G122" s="226"/>
      <c r="H122" s="326"/>
      <c r="I122" s="326"/>
      <c r="J122" s="379"/>
      <c r="K122" s="379"/>
      <c r="L122" s="379"/>
      <c r="M122" s="379"/>
      <c r="N122" s="379"/>
      <c r="O122" s="379"/>
      <c r="P122" s="379"/>
      <c r="Q122" s="379"/>
      <c r="R122" s="379"/>
      <c r="S122" s="379"/>
      <c r="T122" s="379"/>
      <c r="U122" s="379"/>
      <c r="V122" s="379"/>
      <c r="W122" s="379"/>
      <c r="X122" s="379"/>
      <c r="Y122" s="379"/>
      <c r="Z122" s="379"/>
      <c r="AA122" s="379"/>
    </row>
    <row r="123" spans="1:193" s="62" customFormat="1">
      <c r="A123" s="294" t="s">
        <v>294</v>
      </c>
      <c r="F123" s="227">
        <v>0.5</v>
      </c>
      <c r="G123" s="227">
        <v>0.5</v>
      </c>
      <c r="H123" s="227"/>
      <c r="I123" s="227"/>
      <c r="J123" s="380"/>
      <c r="K123" s="380"/>
      <c r="L123" s="380"/>
      <c r="M123" s="380"/>
      <c r="N123" s="380"/>
      <c r="O123" s="380"/>
      <c r="P123" s="380"/>
      <c r="Q123" s="380"/>
      <c r="R123" s="380"/>
      <c r="S123" s="380"/>
      <c r="T123" s="380"/>
      <c r="U123" s="380"/>
      <c r="V123" s="380"/>
      <c r="W123" s="380"/>
      <c r="X123" s="380"/>
      <c r="Y123" s="380"/>
      <c r="Z123" s="380"/>
      <c r="AA123" s="380"/>
      <c r="AB123" s="371"/>
      <c r="AC123" s="371"/>
      <c r="AD123" s="371"/>
      <c r="AE123" s="371"/>
      <c r="AF123" s="371"/>
      <c r="AG123" s="371"/>
      <c r="AH123" s="371"/>
      <c r="AI123" s="371"/>
      <c r="AJ123" s="371"/>
      <c r="AK123" s="371"/>
      <c r="AL123" s="371"/>
      <c r="AM123" s="371"/>
      <c r="AN123" s="371"/>
      <c r="AO123" s="371"/>
      <c r="AP123" s="371"/>
      <c r="AQ123" s="371"/>
      <c r="AR123" s="371"/>
      <c r="AS123" s="371"/>
      <c r="AT123" s="371"/>
      <c r="AU123" s="371"/>
      <c r="AV123" s="371"/>
      <c r="AW123" s="371"/>
      <c r="AX123" s="371"/>
      <c r="AY123" s="371"/>
      <c r="AZ123" s="371"/>
      <c r="BA123" s="371"/>
      <c r="BB123" s="371"/>
      <c r="BC123" s="371"/>
      <c r="BD123" s="371"/>
      <c r="BE123" s="371"/>
      <c r="BF123" s="371"/>
      <c r="BG123" s="371"/>
      <c r="BH123" s="371"/>
      <c r="BI123" s="371"/>
      <c r="BJ123" s="371"/>
      <c r="BK123" s="371"/>
      <c r="BL123" s="371"/>
      <c r="BM123" s="371"/>
      <c r="BN123" s="371"/>
      <c r="BO123" s="371"/>
      <c r="BP123" s="371"/>
      <c r="BQ123" s="371"/>
      <c r="BR123" s="371"/>
      <c r="BS123" s="371"/>
      <c r="BT123" s="371"/>
      <c r="BU123" s="371"/>
      <c r="BV123" s="371"/>
      <c r="BW123" s="371"/>
      <c r="BX123" s="371"/>
      <c r="BY123" s="371"/>
      <c r="BZ123" s="371"/>
      <c r="CA123" s="371"/>
      <c r="CB123" s="371"/>
      <c r="CC123" s="371"/>
      <c r="CD123" s="371"/>
      <c r="CE123" s="371"/>
      <c r="CF123" s="371"/>
      <c r="CG123" s="371"/>
      <c r="CH123" s="371"/>
      <c r="CI123" s="371"/>
      <c r="CJ123" s="371"/>
      <c r="CK123" s="371"/>
      <c r="CL123" s="371"/>
      <c r="CM123" s="371"/>
      <c r="CN123" s="371"/>
      <c r="CO123" s="371"/>
      <c r="CP123" s="371"/>
      <c r="CQ123" s="371"/>
      <c r="CR123" s="371"/>
      <c r="CS123" s="371"/>
      <c r="CT123" s="371"/>
      <c r="CU123" s="371"/>
      <c r="CV123" s="371"/>
      <c r="CW123" s="371"/>
      <c r="CX123" s="371"/>
      <c r="CY123" s="371"/>
      <c r="CZ123" s="371"/>
      <c r="DA123" s="371"/>
      <c r="DB123" s="371"/>
      <c r="DC123" s="371"/>
      <c r="DD123" s="371"/>
      <c r="DE123" s="371"/>
      <c r="DF123" s="371"/>
      <c r="DG123" s="371"/>
      <c r="DH123" s="371"/>
      <c r="DI123" s="371"/>
      <c r="DJ123" s="371"/>
      <c r="DK123" s="371"/>
      <c r="DL123" s="371"/>
      <c r="DM123" s="371"/>
      <c r="DN123" s="371"/>
      <c r="DO123" s="371"/>
      <c r="DP123" s="371"/>
      <c r="DQ123" s="371"/>
      <c r="DR123" s="371"/>
      <c r="DS123" s="371"/>
      <c r="DT123" s="371"/>
      <c r="DU123" s="371"/>
      <c r="DV123" s="371"/>
      <c r="DW123" s="371"/>
      <c r="DX123" s="371"/>
      <c r="DY123" s="371"/>
      <c r="DZ123" s="371"/>
      <c r="EA123" s="371"/>
      <c r="EB123" s="371"/>
      <c r="EC123" s="371"/>
      <c r="ED123" s="371"/>
      <c r="EE123" s="371"/>
      <c r="EF123" s="371"/>
      <c r="EG123" s="371"/>
      <c r="EH123" s="371"/>
      <c r="EI123" s="371"/>
      <c r="EJ123" s="371"/>
      <c r="EK123" s="371"/>
      <c r="EL123" s="371"/>
      <c r="EM123" s="371"/>
      <c r="EN123" s="371"/>
      <c r="EO123" s="371"/>
      <c r="EP123" s="371"/>
      <c r="EQ123" s="371"/>
      <c r="ER123" s="371"/>
      <c r="ES123" s="371"/>
      <c r="ET123" s="371"/>
      <c r="EU123" s="371"/>
      <c r="EV123" s="371"/>
      <c r="EW123" s="371"/>
      <c r="EX123" s="371"/>
      <c r="EY123" s="371"/>
      <c r="EZ123" s="371"/>
      <c r="FA123" s="371"/>
      <c r="FB123" s="371"/>
      <c r="FC123" s="371"/>
      <c r="FD123" s="371"/>
      <c r="FE123" s="371"/>
      <c r="FF123" s="371"/>
      <c r="FG123" s="371"/>
      <c r="FH123" s="371"/>
      <c r="FI123" s="371"/>
      <c r="FJ123" s="371"/>
      <c r="FK123" s="371"/>
      <c r="FL123" s="371"/>
      <c r="FM123" s="371"/>
      <c r="FN123" s="371"/>
      <c r="FO123" s="371"/>
      <c r="FP123" s="371"/>
      <c r="FQ123" s="371"/>
      <c r="FR123" s="371"/>
      <c r="FS123" s="371"/>
      <c r="FT123" s="371"/>
      <c r="FU123" s="371"/>
      <c r="FV123" s="371"/>
      <c r="FW123" s="371"/>
      <c r="FX123" s="371"/>
      <c r="FY123" s="371"/>
      <c r="FZ123" s="371"/>
      <c r="GA123" s="371"/>
      <c r="GB123" s="371"/>
      <c r="GC123" s="371"/>
      <c r="GD123" s="371"/>
      <c r="GE123" s="371"/>
      <c r="GF123" s="371"/>
      <c r="GG123" s="371"/>
      <c r="GH123" s="371"/>
      <c r="GI123" s="371"/>
      <c r="GJ123" s="371"/>
      <c r="GK123" s="371"/>
    </row>
    <row r="125" spans="1:193" s="62" customFormat="1">
      <c r="A125" s="230" t="s">
        <v>299</v>
      </c>
      <c r="B125" s="224"/>
      <c r="C125" s="224"/>
      <c r="D125" s="224"/>
      <c r="E125" s="224"/>
      <c r="F125" s="230"/>
      <c r="G125" s="224"/>
      <c r="H125" s="224"/>
      <c r="I125" s="224"/>
      <c r="J125" s="224"/>
      <c r="K125" s="224"/>
      <c r="L125" s="224"/>
      <c r="M125" s="224"/>
      <c r="N125" s="224"/>
      <c r="O125" s="224"/>
      <c r="P125" s="224"/>
      <c r="Q125" s="224"/>
      <c r="R125" s="224"/>
      <c r="S125" s="224"/>
      <c r="T125" s="224"/>
      <c r="U125" s="224"/>
      <c r="V125" s="224"/>
      <c r="W125" s="224"/>
      <c r="X125" s="224"/>
      <c r="Y125" s="224"/>
      <c r="Z125" s="224"/>
      <c r="AA125" s="224"/>
      <c r="AB125" s="370"/>
      <c r="AC125" s="371"/>
      <c r="AD125" s="371"/>
      <c r="AE125" s="371"/>
      <c r="AF125" s="371"/>
      <c r="AG125" s="371"/>
      <c r="AH125" s="371"/>
      <c r="AI125" s="371"/>
      <c r="AJ125" s="371"/>
      <c r="AK125" s="371"/>
      <c r="AL125" s="371"/>
      <c r="AM125" s="371"/>
      <c r="AN125" s="371"/>
      <c r="AO125" s="371"/>
      <c r="AP125" s="371"/>
      <c r="AQ125" s="371"/>
      <c r="AR125" s="371"/>
      <c r="AS125" s="371"/>
      <c r="AT125" s="371"/>
      <c r="AU125" s="371"/>
      <c r="AV125" s="371"/>
      <c r="AW125" s="371"/>
      <c r="AX125" s="371"/>
      <c r="AY125" s="371"/>
      <c r="AZ125" s="371"/>
      <c r="BA125" s="371"/>
      <c r="BB125" s="371"/>
      <c r="BC125" s="371"/>
      <c r="BD125" s="371"/>
      <c r="BE125" s="371"/>
      <c r="BF125" s="371"/>
      <c r="BG125" s="371"/>
      <c r="BH125" s="371"/>
      <c r="BI125" s="371"/>
      <c r="BJ125" s="371"/>
      <c r="BK125" s="371"/>
      <c r="BL125" s="371"/>
      <c r="BM125" s="371"/>
      <c r="BN125" s="371"/>
      <c r="BO125" s="371"/>
      <c r="BP125" s="371"/>
      <c r="BQ125" s="371"/>
      <c r="BR125" s="371"/>
      <c r="BS125" s="371"/>
      <c r="BT125" s="371"/>
      <c r="BU125" s="371"/>
      <c r="BV125" s="371"/>
      <c r="BW125" s="371"/>
      <c r="BX125" s="371"/>
      <c r="BY125" s="371"/>
      <c r="BZ125" s="371"/>
      <c r="CA125" s="371"/>
      <c r="CB125" s="371"/>
      <c r="CC125" s="371"/>
      <c r="CD125" s="371"/>
      <c r="CE125" s="371"/>
      <c r="CF125" s="371"/>
      <c r="CG125" s="371"/>
      <c r="CH125" s="371"/>
      <c r="CI125" s="371"/>
      <c r="CJ125" s="371"/>
      <c r="CK125" s="371"/>
      <c r="CL125" s="371"/>
      <c r="CM125" s="371"/>
      <c r="CN125" s="371"/>
      <c r="CO125" s="371"/>
      <c r="CP125" s="371"/>
      <c r="CQ125" s="371"/>
      <c r="CR125" s="371"/>
      <c r="CS125" s="371"/>
      <c r="CT125" s="371"/>
      <c r="CU125" s="371"/>
      <c r="CV125" s="371"/>
      <c r="CW125" s="371"/>
      <c r="CX125" s="371"/>
      <c r="CY125" s="371"/>
      <c r="CZ125" s="371"/>
      <c r="DA125" s="371"/>
      <c r="DB125" s="371"/>
      <c r="DC125" s="371"/>
      <c r="DD125" s="371"/>
      <c r="DE125" s="371"/>
      <c r="DF125" s="371"/>
      <c r="DG125" s="371"/>
      <c r="DH125" s="371"/>
      <c r="DI125" s="371"/>
      <c r="DJ125" s="371"/>
      <c r="DK125" s="371"/>
      <c r="DL125" s="371"/>
      <c r="DM125" s="371"/>
      <c r="DN125" s="371"/>
      <c r="DO125" s="371"/>
      <c r="DP125" s="371"/>
      <c r="DQ125" s="371"/>
      <c r="DR125" s="371"/>
      <c r="DS125" s="371"/>
      <c r="DT125" s="371"/>
      <c r="DU125" s="371"/>
      <c r="DV125" s="371"/>
      <c r="DW125" s="371"/>
      <c r="DX125" s="371"/>
      <c r="DY125" s="371"/>
      <c r="DZ125" s="371"/>
      <c r="EA125" s="371"/>
      <c r="EB125" s="371"/>
      <c r="EC125" s="371"/>
      <c r="ED125" s="371"/>
      <c r="EE125" s="371"/>
      <c r="EF125" s="371"/>
      <c r="EG125" s="371"/>
      <c r="EH125" s="371"/>
      <c r="EI125" s="371"/>
      <c r="EJ125" s="371"/>
      <c r="EK125" s="371"/>
      <c r="EL125" s="371"/>
      <c r="EM125" s="371"/>
      <c r="EN125" s="371"/>
      <c r="EO125" s="371"/>
      <c r="EP125" s="371"/>
      <c r="EQ125" s="371"/>
      <c r="ER125" s="371"/>
      <c r="ES125" s="371"/>
      <c r="ET125" s="371"/>
      <c r="EU125" s="371"/>
      <c r="EV125" s="371"/>
      <c r="EW125" s="371"/>
      <c r="EX125" s="371"/>
      <c r="EY125" s="371"/>
      <c r="EZ125" s="371"/>
      <c r="FA125" s="371"/>
      <c r="FB125" s="371"/>
      <c r="FC125" s="371"/>
      <c r="FD125" s="371"/>
      <c r="FE125" s="371"/>
      <c r="FF125" s="371"/>
      <c r="FG125" s="371"/>
      <c r="FH125" s="371"/>
      <c r="FI125" s="371"/>
      <c r="FJ125" s="371"/>
      <c r="FK125" s="371"/>
      <c r="FL125" s="371"/>
      <c r="FM125" s="371"/>
      <c r="FN125" s="371"/>
      <c r="FO125" s="371"/>
      <c r="FP125" s="371"/>
      <c r="FQ125" s="371"/>
      <c r="FR125" s="371"/>
      <c r="FS125" s="371"/>
      <c r="FT125" s="371"/>
      <c r="FU125" s="371"/>
      <c r="FV125" s="371"/>
      <c r="FW125" s="371"/>
      <c r="FX125" s="371"/>
      <c r="FY125" s="371"/>
      <c r="FZ125" s="371"/>
      <c r="GA125" s="371"/>
      <c r="GB125" s="371"/>
      <c r="GC125" s="371"/>
      <c r="GD125" s="371"/>
      <c r="GE125" s="371"/>
      <c r="GF125" s="371"/>
      <c r="GG125" s="371"/>
      <c r="GH125" s="371"/>
      <c r="GI125" s="371"/>
      <c r="GJ125" s="371"/>
      <c r="GK125" s="371"/>
    </row>
    <row r="126" spans="1:193">
      <c r="A126" s="65" t="s">
        <v>72</v>
      </c>
      <c r="F126" s="379">
        <f>IF(SUM(F$100:F$115)&gt;0,1-SUM(F127:F130),0)</f>
        <v>0.20000000000000007</v>
      </c>
      <c r="G126" s="379">
        <f t="shared" ref="G126:I126" si="47">IF(SUM(G$100:G$115)&gt;0,1-SUM(G127:G130),0)</f>
        <v>0.20000000000000007</v>
      </c>
      <c r="H126" s="379">
        <f t="shared" si="47"/>
        <v>0</v>
      </c>
      <c r="I126" s="379">
        <f t="shared" si="47"/>
        <v>0</v>
      </c>
      <c r="J126" s="379"/>
      <c r="K126" s="379"/>
      <c r="L126" s="379"/>
      <c r="M126" s="379"/>
      <c r="N126" s="379"/>
      <c r="O126" s="379"/>
      <c r="P126" s="379"/>
      <c r="Q126" s="379"/>
      <c r="R126" s="379"/>
      <c r="S126" s="379"/>
      <c r="T126" s="379"/>
      <c r="U126" s="379"/>
      <c r="V126" s="379"/>
      <c r="W126" s="379"/>
      <c r="X126" s="379"/>
      <c r="Y126" s="379"/>
      <c r="Z126" s="379"/>
      <c r="AA126" s="379"/>
    </row>
    <row r="127" spans="1:193">
      <c r="A127" s="65" t="s">
        <v>73</v>
      </c>
      <c r="F127" s="226">
        <v>0.7</v>
      </c>
      <c r="G127" s="226">
        <v>0.7</v>
      </c>
      <c r="H127" s="326"/>
      <c r="I127" s="326"/>
      <c r="J127" s="379"/>
      <c r="K127" s="379"/>
      <c r="L127" s="379"/>
      <c r="M127" s="379"/>
      <c r="N127" s="379"/>
      <c r="O127" s="379"/>
      <c r="P127" s="379"/>
      <c r="Q127" s="379"/>
      <c r="R127" s="379"/>
      <c r="S127" s="379"/>
      <c r="T127" s="379"/>
      <c r="U127" s="379"/>
      <c r="V127" s="379"/>
      <c r="W127" s="379"/>
      <c r="X127" s="379"/>
      <c r="Y127" s="379"/>
      <c r="Z127" s="379"/>
      <c r="AA127" s="379"/>
    </row>
    <row r="128" spans="1:193">
      <c r="A128" s="65" t="s">
        <v>291</v>
      </c>
      <c r="F128" s="226">
        <v>0.1</v>
      </c>
      <c r="G128" s="226">
        <v>0.1</v>
      </c>
      <c r="H128" s="326"/>
      <c r="I128" s="326"/>
      <c r="J128" s="379"/>
      <c r="K128" s="379"/>
      <c r="L128" s="379"/>
      <c r="M128" s="379"/>
      <c r="N128" s="379"/>
      <c r="O128" s="379"/>
      <c r="P128" s="379"/>
      <c r="Q128" s="379"/>
      <c r="R128" s="379"/>
      <c r="S128" s="379"/>
      <c r="T128" s="379"/>
      <c r="U128" s="379"/>
      <c r="V128" s="379"/>
      <c r="W128" s="379"/>
      <c r="X128" s="379"/>
      <c r="Y128" s="379"/>
      <c r="Z128" s="379"/>
      <c r="AA128" s="379"/>
    </row>
    <row r="129" spans="1:193">
      <c r="A129" s="65" t="s">
        <v>292</v>
      </c>
      <c r="F129" s="326"/>
      <c r="G129" s="326"/>
      <c r="H129" s="326"/>
      <c r="I129" s="326"/>
      <c r="J129" s="379"/>
      <c r="K129" s="379"/>
      <c r="L129" s="379"/>
      <c r="M129" s="379"/>
      <c r="N129" s="379"/>
      <c r="O129" s="379"/>
      <c r="P129" s="379"/>
      <c r="Q129" s="379"/>
      <c r="R129" s="379"/>
      <c r="S129" s="379"/>
      <c r="T129" s="379"/>
      <c r="U129" s="379"/>
      <c r="V129" s="379"/>
      <c r="W129" s="379"/>
      <c r="X129" s="379"/>
      <c r="Y129" s="379"/>
      <c r="Z129" s="379"/>
      <c r="AA129" s="379"/>
    </row>
    <row r="130" spans="1:193" s="62" customFormat="1">
      <c r="A130" s="294" t="s">
        <v>294</v>
      </c>
      <c r="F130" s="380"/>
      <c r="G130" s="380"/>
      <c r="H130" s="380"/>
      <c r="I130" s="380"/>
      <c r="J130" s="380"/>
      <c r="K130" s="380"/>
      <c r="L130" s="380"/>
      <c r="M130" s="380"/>
      <c r="N130" s="380"/>
      <c r="O130" s="380"/>
      <c r="P130" s="380"/>
      <c r="Q130" s="380"/>
      <c r="R130" s="380"/>
      <c r="S130" s="380"/>
      <c r="T130" s="380"/>
      <c r="U130" s="380"/>
      <c r="V130" s="380"/>
      <c r="W130" s="380"/>
      <c r="X130" s="380"/>
      <c r="Y130" s="380"/>
      <c r="Z130" s="380"/>
      <c r="AA130" s="380"/>
      <c r="AB130" s="371"/>
      <c r="AC130" s="371"/>
      <c r="AD130" s="371"/>
      <c r="AE130" s="371"/>
      <c r="AF130" s="371"/>
      <c r="AG130" s="371"/>
      <c r="AH130" s="371"/>
      <c r="AI130" s="371"/>
      <c r="AJ130" s="371"/>
      <c r="AK130" s="371"/>
      <c r="AL130" s="371"/>
      <c r="AM130" s="371"/>
      <c r="AN130" s="371"/>
      <c r="AO130" s="371"/>
      <c r="AP130" s="371"/>
      <c r="AQ130" s="371"/>
      <c r="AR130" s="371"/>
      <c r="AS130" s="371"/>
      <c r="AT130" s="371"/>
      <c r="AU130" s="371"/>
      <c r="AV130" s="371"/>
      <c r="AW130" s="371"/>
      <c r="AX130" s="371"/>
      <c r="AY130" s="371"/>
      <c r="AZ130" s="371"/>
      <c r="BA130" s="371"/>
      <c r="BB130" s="371"/>
      <c r="BC130" s="371"/>
      <c r="BD130" s="371"/>
      <c r="BE130" s="371"/>
      <c r="BF130" s="371"/>
      <c r="BG130" s="371"/>
      <c r="BH130" s="371"/>
      <c r="BI130" s="371"/>
      <c r="BJ130" s="371"/>
      <c r="BK130" s="371"/>
      <c r="BL130" s="371"/>
      <c r="BM130" s="371"/>
      <c r="BN130" s="371"/>
      <c r="BO130" s="371"/>
      <c r="BP130" s="371"/>
      <c r="BQ130" s="371"/>
      <c r="BR130" s="371"/>
      <c r="BS130" s="371"/>
      <c r="BT130" s="371"/>
      <c r="BU130" s="371"/>
      <c r="BV130" s="371"/>
      <c r="BW130" s="371"/>
      <c r="BX130" s="371"/>
      <c r="BY130" s="371"/>
      <c r="BZ130" s="371"/>
      <c r="CA130" s="371"/>
      <c r="CB130" s="371"/>
      <c r="CC130" s="371"/>
      <c r="CD130" s="371"/>
      <c r="CE130" s="371"/>
      <c r="CF130" s="371"/>
      <c r="CG130" s="371"/>
      <c r="CH130" s="371"/>
      <c r="CI130" s="371"/>
      <c r="CJ130" s="371"/>
      <c r="CK130" s="371"/>
      <c r="CL130" s="371"/>
      <c r="CM130" s="371"/>
      <c r="CN130" s="371"/>
      <c r="CO130" s="371"/>
      <c r="CP130" s="371"/>
      <c r="CQ130" s="371"/>
      <c r="CR130" s="371"/>
      <c r="CS130" s="371"/>
      <c r="CT130" s="371"/>
      <c r="CU130" s="371"/>
      <c r="CV130" s="371"/>
      <c r="CW130" s="371"/>
      <c r="CX130" s="371"/>
      <c r="CY130" s="371"/>
      <c r="CZ130" s="371"/>
      <c r="DA130" s="371"/>
      <c r="DB130" s="371"/>
      <c r="DC130" s="371"/>
      <c r="DD130" s="371"/>
      <c r="DE130" s="371"/>
      <c r="DF130" s="371"/>
      <c r="DG130" s="371"/>
      <c r="DH130" s="371"/>
      <c r="DI130" s="371"/>
      <c r="DJ130" s="371"/>
      <c r="DK130" s="371"/>
      <c r="DL130" s="371"/>
      <c r="DM130" s="371"/>
      <c r="DN130" s="371"/>
      <c r="DO130" s="371"/>
      <c r="DP130" s="371"/>
      <c r="DQ130" s="371"/>
      <c r="DR130" s="371"/>
      <c r="DS130" s="371"/>
      <c r="DT130" s="371"/>
      <c r="DU130" s="371"/>
      <c r="DV130" s="371"/>
      <c r="DW130" s="371"/>
      <c r="DX130" s="371"/>
      <c r="DY130" s="371"/>
      <c r="DZ130" s="371"/>
      <c r="EA130" s="371"/>
      <c r="EB130" s="371"/>
      <c r="EC130" s="371"/>
      <c r="ED130" s="371"/>
      <c r="EE130" s="371"/>
      <c r="EF130" s="371"/>
      <c r="EG130" s="371"/>
      <c r="EH130" s="371"/>
      <c r="EI130" s="371"/>
      <c r="EJ130" s="371"/>
      <c r="EK130" s="371"/>
      <c r="EL130" s="371"/>
      <c r="EM130" s="371"/>
      <c r="EN130" s="371"/>
      <c r="EO130" s="371"/>
      <c r="EP130" s="371"/>
      <c r="EQ130" s="371"/>
      <c r="ER130" s="371"/>
      <c r="ES130" s="371"/>
      <c r="ET130" s="371"/>
      <c r="EU130" s="371"/>
      <c r="EV130" s="371"/>
      <c r="EW130" s="371"/>
      <c r="EX130" s="371"/>
      <c r="EY130" s="371"/>
      <c r="EZ130" s="371"/>
      <c r="FA130" s="371"/>
      <c r="FB130" s="371"/>
      <c r="FC130" s="371"/>
      <c r="FD130" s="371"/>
      <c r="FE130" s="371"/>
      <c r="FF130" s="371"/>
      <c r="FG130" s="371"/>
      <c r="FH130" s="371"/>
      <c r="FI130" s="371"/>
      <c r="FJ130" s="371"/>
      <c r="FK130" s="371"/>
      <c r="FL130" s="371"/>
      <c r="FM130" s="371"/>
      <c r="FN130" s="371"/>
      <c r="FO130" s="371"/>
      <c r="FP130" s="371"/>
      <c r="FQ130" s="371"/>
      <c r="FR130" s="371"/>
      <c r="FS130" s="371"/>
      <c r="FT130" s="371"/>
      <c r="FU130" s="371"/>
      <c r="FV130" s="371"/>
      <c r="FW130" s="371"/>
      <c r="FX130" s="371"/>
      <c r="FY130" s="371"/>
      <c r="FZ130" s="371"/>
      <c r="GA130" s="371"/>
      <c r="GB130" s="371"/>
      <c r="GC130" s="371"/>
      <c r="GD130" s="371"/>
      <c r="GE130" s="371"/>
      <c r="GF130" s="371"/>
      <c r="GG130" s="371"/>
      <c r="GH130" s="371"/>
      <c r="GI130" s="371"/>
      <c r="GJ130" s="371"/>
      <c r="GK130" s="371"/>
    </row>
    <row r="131" spans="1:193">
      <c r="A131" s="6"/>
      <c r="E131" s="64"/>
    </row>
    <row r="132" spans="1:193">
      <c r="E132" s="64"/>
    </row>
    <row r="133" spans="1:193" s="223" customFormat="1">
      <c r="A133" s="215" t="s">
        <v>122</v>
      </c>
      <c r="B133" s="217" t="s">
        <v>26</v>
      </c>
      <c r="C133" s="217" t="s">
        <v>375</v>
      </c>
      <c r="D133" s="216"/>
      <c r="E133" s="215" t="s">
        <v>392</v>
      </c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AB133" s="360"/>
      <c r="AC133" s="360"/>
      <c r="AD133" s="360"/>
      <c r="AE133" s="360"/>
      <c r="AF133" s="360"/>
      <c r="AG133" s="360"/>
      <c r="AH133" s="360"/>
      <c r="AI133" s="360"/>
      <c r="AJ133" s="360"/>
      <c r="AK133" s="360"/>
      <c r="AL133" s="360"/>
      <c r="AM133" s="360"/>
      <c r="AN133" s="360"/>
      <c r="AO133" s="360"/>
      <c r="AP133" s="360"/>
      <c r="AQ133" s="360"/>
      <c r="AR133" s="360"/>
      <c r="AS133" s="360"/>
      <c r="AT133" s="360"/>
      <c r="AU133" s="360"/>
      <c r="AV133" s="360"/>
      <c r="AW133" s="360"/>
      <c r="AX133" s="360"/>
      <c r="AY133" s="360"/>
      <c r="AZ133" s="360"/>
      <c r="BA133" s="360"/>
      <c r="BB133" s="360"/>
      <c r="BC133" s="360"/>
      <c r="BD133" s="360"/>
      <c r="BE133" s="360"/>
      <c r="BF133" s="360"/>
      <c r="BG133" s="360"/>
      <c r="BH133" s="360"/>
      <c r="BI133" s="360"/>
      <c r="BJ133" s="360"/>
      <c r="BK133" s="360"/>
      <c r="BL133" s="360"/>
      <c r="BM133" s="360"/>
      <c r="BN133" s="360"/>
      <c r="BO133" s="360"/>
      <c r="BP133" s="360"/>
      <c r="BQ133" s="360"/>
      <c r="BR133" s="360"/>
      <c r="BS133" s="360"/>
      <c r="BT133" s="360"/>
      <c r="BU133" s="360"/>
      <c r="BV133" s="360"/>
      <c r="BW133" s="360"/>
      <c r="BX133" s="360"/>
      <c r="BY133" s="360"/>
      <c r="BZ133" s="360"/>
      <c r="CA133" s="360"/>
      <c r="CB133" s="360"/>
      <c r="CC133" s="360"/>
      <c r="CD133" s="360"/>
      <c r="CE133" s="360"/>
      <c r="CF133" s="360"/>
      <c r="CG133" s="360"/>
      <c r="CH133" s="360"/>
      <c r="CI133" s="360"/>
      <c r="CJ133" s="360"/>
      <c r="CK133" s="360"/>
      <c r="CL133" s="360"/>
      <c r="CM133" s="360"/>
      <c r="CN133" s="360"/>
      <c r="CO133" s="360"/>
      <c r="CP133" s="360"/>
      <c r="CQ133" s="360"/>
      <c r="CR133" s="360"/>
      <c r="CS133" s="360"/>
      <c r="CT133" s="360"/>
      <c r="CU133" s="360"/>
      <c r="CV133" s="360"/>
      <c r="CW133" s="360"/>
      <c r="CX133" s="360"/>
      <c r="CY133" s="360"/>
      <c r="CZ133" s="360"/>
      <c r="DA133" s="360"/>
      <c r="DB133" s="360"/>
      <c r="DC133" s="360"/>
      <c r="DD133" s="360"/>
      <c r="DE133" s="360"/>
      <c r="DF133" s="360"/>
      <c r="DG133" s="360"/>
      <c r="DH133" s="360"/>
      <c r="DI133" s="360"/>
      <c r="DJ133" s="360"/>
      <c r="DK133" s="360"/>
      <c r="DL133" s="360"/>
      <c r="DM133" s="360"/>
      <c r="DN133" s="360"/>
      <c r="DO133" s="360"/>
      <c r="DP133" s="360"/>
      <c r="DQ133" s="360"/>
      <c r="DR133" s="360"/>
      <c r="DS133" s="360"/>
      <c r="DT133" s="360"/>
      <c r="DU133" s="360"/>
      <c r="DV133" s="360"/>
      <c r="DW133" s="360"/>
      <c r="DX133" s="360"/>
      <c r="DY133" s="360"/>
      <c r="DZ133" s="360"/>
      <c r="EA133" s="360"/>
      <c r="EB133" s="360"/>
      <c r="EC133" s="360"/>
      <c r="ED133" s="360"/>
      <c r="EE133" s="360"/>
      <c r="EF133" s="360"/>
      <c r="EG133" s="360"/>
      <c r="EH133" s="360"/>
      <c r="EI133" s="360"/>
      <c r="EJ133" s="360"/>
      <c r="EK133" s="360"/>
      <c r="EL133" s="360"/>
      <c r="EM133" s="360"/>
      <c r="EN133" s="360"/>
      <c r="EO133" s="360"/>
      <c r="EP133" s="360"/>
      <c r="EQ133" s="360"/>
      <c r="ER133" s="360"/>
      <c r="ES133" s="360"/>
      <c r="ET133" s="360"/>
      <c r="EU133" s="360"/>
      <c r="EV133" s="360"/>
      <c r="EW133" s="360"/>
      <c r="EX133" s="360"/>
      <c r="EY133" s="360"/>
      <c r="EZ133" s="360"/>
      <c r="FA133" s="360"/>
      <c r="FB133" s="360"/>
      <c r="FC133" s="360"/>
      <c r="FD133" s="360"/>
      <c r="FE133" s="360"/>
      <c r="FF133" s="360"/>
      <c r="FG133" s="360"/>
      <c r="FH133" s="360"/>
      <c r="FI133" s="360"/>
      <c r="FJ133" s="360"/>
      <c r="FK133" s="360"/>
      <c r="FL133" s="360"/>
      <c r="FM133" s="360"/>
      <c r="FN133" s="360"/>
      <c r="FO133" s="360"/>
      <c r="FP133" s="360"/>
      <c r="FQ133" s="360"/>
      <c r="FR133" s="360"/>
      <c r="FS133" s="360"/>
      <c r="FT133" s="360"/>
      <c r="FU133" s="360"/>
      <c r="FV133" s="360"/>
      <c r="FW133" s="360"/>
      <c r="FX133" s="360"/>
      <c r="FY133" s="360"/>
      <c r="FZ133" s="360"/>
      <c r="GA133" s="360"/>
      <c r="GB133" s="360"/>
      <c r="GC133" s="360"/>
      <c r="GD133" s="360"/>
      <c r="GE133" s="360"/>
      <c r="GF133" s="360"/>
      <c r="GG133" s="360"/>
      <c r="GH133" s="360"/>
      <c r="GI133" s="360"/>
      <c r="GJ133" s="360"/>
      <c r="GK133" s="360"/>
    </row>
    <row r="134" spans="1:193">
      <c r="A134" s="386" t="s">
        <v>376</v>
      </c>
      <c r="B134" s="341" t="s">
        <v>29</v>
      </c>
      <c r="C134" s="342">
        <v>0</v>
      </c>
      <c r="E134" s="346"/>
      <c r="F134" s="5"/>
      <c r="G134" s="5"/>
      <c r="H134" s="5"/>
      <c r="I134" s="5"/>
      <c r="J134" s="5"/>
      <c r="K134" s="5"/>
      <c r="L134" s="5"/>
      <c r="M134" s="5"/>
      <c r="N134" s="5"/>
    </row>
    <row r="135" spans="1:193" outlineLevel="1">
      <c r="A135" s="386" t="s">
        <v>377</v>
      </c>
      <c r="B135" s="341" t="s">
        <v>29</v>
      </c>
      <c r="C135" s="342">
        <v>1</v>
      </c>
      <c r="E135" s="346"/>
    </row>
    <row r="136" spans="1:193" outlineLevel="1">
      <c r="A136" s="386" t="s">
        <v>378</v>
      </c>
      <c r="B136" s="341" t="s">
        <v>29</v>
      </c>
      <c r="C136" s="342">
        <v>1</v>
      </c>
      <c r="E136" s="346"/>
      <c r="F136" s="5"/>
    </row>
    <row r="137" spans="1:193" outlineLevel="1">
      <c r="A137" s="386" t="s">
        <v>379</v>
      </c>
      <c r="B137" s="341" t="s">
        <v>29</v>
      </c>
      <c r="C137" s="342">
        <v>1</v>
      </c>
      <c r="E137" s="346"/>
      <c r="F137" s="5"/>
    </row>
    <row r="138" spans="1:193" outlineLevel="1">
      <c r="A138" s="386" t="s">
        <v>380</v>
      </c>
      <c r="B138" s="341" t="s">
        <v>29</v>
      </c>
      <c r="C138" s="342">
        <v>1</v>
      </c>
      <c r="E138" s="346"/>
      <c r="F138" s="5"/>
      <c r="G138" s="5"/>
      <c r="H138" s="5"/>
      <c r="I138" s="5"/>
      <c r="J138" s="5"/>
      <c r="K138" s="5"/>
      <c r="L138" s="5"/>
      <c r="M138" s="5"/>
      <c r="N138" s="5"/>
    </row>
    <row r="139" spans="1:193" outlineLevel="1">
      <c r="A139" s="387" t="s">
        <v>381</v>
      </c>
      <c r="B139" s="344" t="s">
        <v>29</v>
      </c>
      <c r="C139" s="345">
        <v>1</v>
      </c>
      <c r="D139" s="62"/>
      <c r="E139" s="347"/>
    </row>
    <row r="142" spans="1:193" s="223" customFormat="1">
      <c r="A142" s="215" t="s">
        <v>402</v>
      </c>
      <c r="B142" s="217"/>
      <c r="C142" s="217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AB142" s="360"/>
      <c r="AC142" s="360"/>
      <c r="AD142" s="360"/>
      <c r="AE142" s="360"/>
      <c r="AF142" s="360"/>
      <c r="AG142" s="360"/>
      <c r="AH142" s="360"/>
      <c r="AI142" s="360"/>
      <c r="AJ142" s="360"/>
      <c r="AK142" s="360"/>
      <c r="AL142" s="360"/>
      <c r="AM142" s="360"/>
      <c r="AN142" s="360"/>
      <c r="AO142" s="360"/>
      <c r="AP142" s="360"/>
      <c r="AQ142" s="360"/>
      <c r="AR142" s="360"/>
      <c r="AS142" s="360"/>
      <c r="AT142" s="360"/>
      <c r="AU142" s="360"/>
      <c r="AV142" s="360"/>
      <c r="AW142" s="360"/>
      <c r="AX142" s="360"/>
      <c r="AY142" s="360"/>
      <c r="AZ142" s="360"/>
      <c r="BA142" s="360"/>
      <c r="BB142" s="360"/>
      <c r="BC142" s="360"/>
      <c r="BD142" s="360"/>
      <c r="BE142" s="360"/>
      <c r="BF142" s="360"/>
      <c r="BG142" s="360"/>
      <c r="BH142" s="360"/>
      <c r="BI142" s="360"/>
      <c r="BJ142" s="360"/>
      <c r="BK142" s="360"/>
      <c r="BL142" s="360"/>
      <c r="BM142" s="360"/>
      <c r="BN142" s="360"/>
      <c r="BO142" s="360"/>
      <c r="BP142" s="360"/>
      <c r="BQ142" s="360"/>
      <c r="BR142" s="360"/>
      <c r="BS142" s="360"/>
      <c r="BT142" s="360"/>
      <c r="BU142" s="360"/>
      <c r="BV142" s="360"/>
      <c r="BW142" s="360"/>
      <c r="BX142" s="360"/>
      <c r="BY142" s="360"/>
      <c r="BZ142" s="360"/>
      <c r="CA142" s="360"/>
      <c r="CB142" s="360"/>
      <c r="CC142" s="360"/>
      <c r="CD142" s="360"/>
      <c r="CE142" s="360"/>
      <c r="CF142" s="360"/>
      <c r="CG142" s="360"/>
      <c r="CH142" s="360"/>
      <c r="CI142" s="360"/>
      <c r="CJ142" s="360"/>
      <c r="CK142" s="360"/>
      <c r="CL142" s="360"/>
      <c r="CM142" s="360"/>
      <c r="CN142" s="360"/>
      <c r="CO142" s="360"/>
      <c r="CP142" s="360"/>
      <c r="CQ142" s="360"/>
      <c r="CR142" s="360"/>
      <c r="CS142" s="360"/>
      <c r="CT142" s="360"/>
      <c r="CU142" s="360"/>
      <c r="CV142" s="360"/>
      <c r="CW142" s="360"/>
      <c r="CX142" s="360"/>
      <c r="CY142" s="360"/>
      <c r="CZ142" s="360"/>
      <c r="DA142" s="360"/>
      <c r="DB142" s="360"/>
      <c r="DC142" s="360"/>
      <c r="DD142" s="360"/>
      <c r="DE142" s="360"/>
      <c r="DF142" s="360"/>
      <c r="DG142" s="360"/>
      <c r="DH142" s="360"/>
      <c r="DI142" s="360"/>
      <c r="DJ142" s="360"/>
      <c r="DK142" s="360"/>
      <c r="DL142" s="360"/>
      <c r="DM142" s="360"/>
      <c r="DN142" s="360"/>
      <c r="DO142" s="360"/>
      <c r="DP142" s="360"/>
      <c r="DQ142" s="360"/>
      <c r="DR142" s="360"/>
      <c r="DS142" s="360"/>
      <c r="DT142" s="360"/>
      <c r="DU142" s="360"/>
      <c r="DV142" s="360"/>
      <c r="DW142" s="360"/>
      <c r="DX142" s="360"/>
      <c r="DY142" s="360"/>
      <c r="DZ142" s="360"/>
      <c r="EA142" s="360"/>
      <c r="EB142" s="360"/>
      <c r="EC142" s="360"/>
      <c r="ED142" s="360"/>
      <c r="EE142" s="360"/>
      <c r="EF142" s="360"/>
      <c r="EG142" s="360"/>
      <c r="EH142" s="360"/>
      <c r="EI142" s="360"/>
      <c r="EJ142" s="360"/>
      <c r="EK142" s="360"/>
      <c r="EL142" s="360"/>
      <c r="EM142" s="360"/>
      <c r="EN142" s="360"/>
      <c r="EO142" s="360"/>
      <c r="EP142" s="360"/>
      <c r="EQ142" s="360"/>
      <c r="ER142" s="360"/>
      <c r="ES142" s="360"/>
      <c r="ET142" s="360"/>
      <c r="EU142" s="360"/>
      <c r="EV142" s="360"/>
      <c r="EW142" s="360"/>
      <c r="EX142" s="360"/>
      <c r="EY142" s="360"/>
      <c r="EZ142" s="360"/>
      <c r="FA142" s="360"/>
      <c r="FB142" s="360"/>
      <c r="FC142" s="360"/>
      <c r="FD142" s="360"/>
      <c r="FE142" s="360"/>
      <c r="FF142" s="360"/>
      <c r="FG142" s="360"/>
      <c r="FH142" s="360"/>
      <c r="FI142" s="360"/>
      <c r="FJ142" s="360"/>
      <c r="FK142" s="360"/>
      <c r="FL142" s="360"/>
      <c r="FM142" s="360"/>
      <c r="FN142" s="360"/>
      <c r="FO142" s="360"/>
      <c r="FP142" s="360"/>
      <c r="FQ142" s="360"/>
      <c r="FR142" s="360"/>
      <c r="FS142" s="360"/>
      <c r="FT142" s="360"/>
      <c r="FU142" s="360"/>
      <c r="FV142" s="360"/>
      <c r="FW142" s="360"/>
      <c r="FX142" s="360"/>
      <c r="FY142" s="360"/>
      <c r="FZ142" s="360"/>
      <c r="GA142" s="360"/>
      <c r="GB142" s="360"/>
      <c r="GC142" s="360"/>
      <c r="GD142" s="360"/>
      <c r="GE142" s="360"/>
      <c r="GF142" s="360"/>
      <c r="GG142" s="360"/>
      <c r="GH142" s="360"/>
      <c r="GI142" s="360"/>
      <c r="GJ142" s="360"/>
      <c r="GK142" s="360"/>
    </row>
    <row r="144" spans="1:193">
      <c r="A144" s="5" t="s">
        <v>403</v>
      </c>
      <c r="B144" s="5"/>
      <c r="D144" s="6" t="s">
        <v>19</v>
      </c>
      <c r="F144" s="226">
        <v>0.2</v>
      </c>
    </row>
    <row r="145" spans="1:193">
      <c r="B145" s="5"/>
    </row>
    <row r="146" spans="1:193" s="223" customFormat="1">
      <c r="A146" s="215"/>
      <c r="B146" s="217"/>
      <c r="C146" s="217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AB146" s="360"/>
      <c r="AC146" s="360"/>
      <c r="AD146" s="360"/>
      <c r="AE146" s="360"/>
      <c r="AF146" s="360"/>
      <c r="AG146" s="360"/>
      <c r="AH146" s="360"/>
      <c r="AI146" s="360"/>
      <c r="AJ146" s="360"/>
      <c r="AK146" s="360"/>
      <c r="AL146" s="360"/>
      <c r="AM146" s="360"/>
      <c r="AN146" s="360"/>
      <c r="AO146" s="360"/>
      <c r="AP146" s="360"/>
      <c r="AQ146" s="360"/>
      <c r="AR146" s="360"/>
      <c r="AS146" s="360"/>
      <c r="AT146" s="360"/>
      <c r="AU146" s="360"/>
      <c r="AV146" s="360"/>
      <c r="AW146" s="360"/>
      <c r="AX146" s="360"/>
      <c r="AY146" s="360"/>
      <c r="AZ146" s="360"/>
      <c r="BA146" s="360"/>
      <c r="BB146" s="360"/>
      <c r="BC146" s="360"/>
      <c r="BD146" s="360"/>
      <c r="BE146" s="360"/>
      <c r="BF146" s="360"/>
      <c r="BG146" s="360"/>
      <c r="BH146" s="360"/>
      <c r="BI146" s="360"/>
      <c r="BJ146" s="360"/>
      <c r="BK146" s="360"/>
      <c r="BL146" s="360"/>
      <c r="BM146" s="360"/>
      <c r="BN146" s="360"/>
      <c r="BO146" s="360"/>
      <c r="BP146" s="360"/>
      <c r="BQ146" s="360"/>
      <c r="BR146" s="360"/>
      <c r="BS146" s="360"/>
      <c r="BT146" s="360"/>
      <c r="BU146" s="360"/>
      <c r="BV146" s="360"/>
      <c r="BW146" s="360"/>
      <c r="BX146" s="360"/>
      <c r="BY146" s="360"/>
      <c r="BZ146" s="360"/>
      <c r="CA146" s="360"/>
      <c r="CB146" s="360"/>
      <c r="CC146" s="360"/>
      <c r="CD146" s="360"/>
      <c r="CE146" s="360"/>
      <c r="CF146" s="360"/>
      <c r="CG146" s="360"/>
      <c r="CH146" s="360"/>
      <c r="CI146" s="360"/>
      <c r="CJ146" s="360"/>
      <c r="CK146" s="360"/>
      <c r="CL146" s="360"/>
      <c r="CM146" s="360"/>
      <c r="CN146" s="360"/>
      <c r="CO146" s="360"/>
      <c r="CP146" s="360"/>
      <c r="CQ146" s="360"/>
      <c r="CR146" s="360"/>
      <c r="CS146" s="360"/>
      <c r="CT146" s="360"/>
      <c r="CU146" s="360"/>
      <c r="CV146" s="360"/>
      <c r="CW146" s="360"/>
      <c r="CX146" s="360"/>
      <c r="CY146" s="360"/>
      <c r="CZ146" s="360"/>
      <c r="DA146" s="360"/>
      <c r="DB146" s="360"/>
      <c r="DC146" s="360"/>
      <c r="DD146" s="360"/>
      <c r="DE146" s="360"/>
      <c r="DF146" s="360"/>
      <c r="DG146" s="360"/>
      <c r="DH146" s="360"/>
      <c r="DI146" s="360"/>
      <c r="DJ146" s="360"/>
      <c r="DK146" s="360"/>
      <c r="DL146" s="360"/>
      <c r="DM146" s="360"/>
      <c r="DN146" s="360"/>
      <c r="DO146" s="360"/>
      <c r="DP146" s="360"/>
      <c r="DQ146" s="360"/>
      <c r="DR146" s="360"/>
      <c r="DS146" s="360"/>
      <c r="DT146" s="360"/>
      <c r="DU146" s="360"/>
      <c r="DV146" s="360"/>
      <c r="DW146" s="360"/>
      <c r="DX146" s="360"/>
      <c r="DY146" s="360"/>
      <c r="DZ146" s="360"/>
      <c r="EA146" s="360"/>
      <c r="EB146" s="360"/>
      <c r="EC146" s="360"/>
      <c r="ED146" s="360"/>
      <c r="EE146" s="360"/>
      <c r="EF146" s="360"/>
      <c r="EG146" s="360"/>
      <c r="EH146" s="360"/>
      <c r="EI146" s="360"/>
      <c r="EJ146" s="360"/>
      <c r="EK146" s="360"/>
      <c r="EL146" s="360"/>
      <c r="EM146" s="360"/>
      <c r="EN146" s="360"/>
      <c r="EO146" s="360"/>
      <c r="EP146" s="360"/>
      <c r="EQ146" s="360"/>
      <c r="ER146" s="360"/>
      <c r="ES146" s="360"/>
      <c r="ET146" s="360"/>
      <c r="EU146" s="360"/>
      <c r="EV146" s="360"/>
      <c r="EW146" s="360"/>
      <c r="EX146" s="360"/>
      <c r="EY146" s="360"/>
      <c r="EZ146" s="360"/>
      <c r="FA146" s="360"/>
      <c r="FB146" s="360"/>
      <c r="FC146" s="360"/>
      <c r="FD146" s="360"/>
      <c r="FE146" s="360"/>
      <c r="FF146" s="360"/>
      <c r="FG146" s="360"/>
      <c r="FH146" s="360"/>
      <c r="FI146" s="360"/>
      <c r="FJ146" s="360"/>
      <c r="FK146" s="360"/>
      <c r="FL146" s="360"/>
      <c r="FM146" s="360"/>
      <c r="FN146" s="360"/>
      <c r="FO146" s="360"/>
      <c r="FP146" s="360"/>
      <c r="FQ146" s="360"/>
      <c r="FR146" s="360"/>
      <c r="FS146" s="360"/>
      <c r="FT146" s="360"/>
      <c r="FU146" s="360"/>
      <c r="FV146" s="360"/>
      <c r="FW146" s="360"/>
      <c r="FX146" s="360"/>
      <c r="FY146" s="360"/>
      <c r="FZ146" s="360"/>
      <c r="GA146" s="360"/>
      <c r="GB146" s="360"/>
      <c r="GC146" s="360"/>
      <c r="GD146" s="360"/>
      <c r="GE146" s="360"/>
      <c r="GF146" s="360"/>
      <c r="GG146" s="360"/>
      <c r="GH146" s="360"/>
      <c r="GI146" s="360"/>
      <c r="GJ146" s="360"/>
      <c r="GK146" s="360"/>
    </row>
    <row r="147" spans="1:193">
      <c r="A147" s="290"/>
    </row>
    <row r="148" spans="1:193">
      <c r="A148" s="6"/>
      <c r="L148" s="13"/>
    </row>
    <row r="149" spans="1:193">
      <c r="A149" s="6"/>
    </row>
    <row r="150" spans="1:193">
      <c r="A150" s="13"/>
    </row>
    <row r="151" spans="1:193">
      <c r="A151" s="290"/>
    </row>
    <row r="152" spans="1:193">
      <c r="A152" s="6"/>
    </row>
    <row r="153" spans="1:193">
      <c r="C153" s="11"/>
      <c r="D153" s="11"/>
      <c r="E153" s="11"/>
      <c r="F153" s="11"/>
    </row>
    <row r="154" spans="1:193">
      <c r="A154" s="6"/>
    </row>
    <row r="155" spans="1:193">
      <c r="A155" s="6"/>
    </row>
    <row r="156" spans="1:193">
      <c r="A156" s="6"/>
    </row>
    <row r="157" spans="1:193">
      <c r="A157" s="6"/>
    </row>
    <row r="158" spans="1:193">
      <c r="A158" s="6"/>
    </row>
    <row r="159" spans="1:193">
      <c r="A159" s="6"/>
    </row>
    <row r="160" spans="1:193">
      <c r="A160" s="6"/>
    </row>
    <row r="161" spans="1:1">
      <c r="A161" s="6"/>
    </row>
    <row r="162" spans="1:1">
      <c r="A162" s="6"/>
    </row>
    <row r="163" spans="1:1">
      <c r="A163" s="6"/>
    </row>
    <row r="164" spans="1:1">
      <c r="A164" s="6"/>
    </row>
    <row r="165" spans="1:1">
      <c r="A165" s="6"/>
    </row>
    <row r="166" spans="1:1">
      <c r="A166" s="6"/>
    </row>
    <row r="167" spans="1:1">
      <c r="A167" s="6"/>
    </row>
    <row r="168" spans="1:1">
      <c r="A168" s="6"/>
    </row>
    <row r="169" spans="1:1">
      <c r="A169" s="6"/>
    </row>
    <row r="170" spans="1:1">
      <c r="A170" s="6"/>
    </row>
    <row r="171" spans="1:1">
      <c r="A171" s="6"/>
    </row>
    <row r="174" spans="1:1">
      <c r="A174" s="6"/>
    </row>
    <row r="176" spans="1:1">
      <c r="A176" s="6"/>
    </row>
    <row r="177" spans="1:2">
      <c r="A177" s="6"/>
    </row>
    <row r="178" spans="1:2">
      <c r="A178" s="6"/>
    </row>
    <row r="180" spans="1:2">
      <c r="A180" s="6"/>
    </row>
    <row r="181" spans="1:2">
      <c r="A181" s="6"/>
    </row>
    <row r="182" spans="1:2">
      <c r="A182" s="6"/>
    </row>
    <row r="183" spans="1:2">
      <c r="A183" s="6"/>
    </row>
    <row r="185" spans="1:2">
      <c r="A185" s="6"/>
    </row>
    <row r="188" spans="1:2">
      <c r="A188" s="6"/>
    </row>
    <row r="189" spans="1:2">
      <c r="B189" s="5"/>
    </row>
    <row r="190" spans="1:2">
      <c r="A190" s="6"/>
    </row>
    <row r="193" spans="1:1">
      <c r="A193" s="6"/>
    </row>
    <row r="194" spans="1:1">
      <c r="A194" s="6"/>
    </row>
    <row r="195" spans="1:1">
      <c r="A195" s="6"/>
    </row>
    <row r="196" spans="1:1">
      <c r="A196" s="6"/>
    </row>
    <row r="197" spans="1:1">
      <c r="A197" s="6"/>
    </row>
    <row r="198" spans="1:1">
      <c r="A198" s="6"/>
    </row>
    <row r="199" spans="1:1">
      <c r="A199" s="6"/>
    </row>
    <row r="200" spans="1:1">
      <c r="A200" s="6"/>
    </row>
    <row r="201" spans="1:1">
      <c r="A201" s="6"/>
    </row>
    <row r="202" spans="1:1">
      <c r="A202" s="6"/>
    </row>
    <row r="203" spans="1:1">
      <c r="A203" s="6"/>
    </row>
    <row r="204" spans="1:1">
      <c r="A204" s="6"/>
    </row>
    <row r="205" spans="1:1">
      <c r="A205" s="6"/>
    </row>
    <row r="206" spans="1:1">
      <c r="A206" s="6"/>
    </row>
    <row r="207" spans="1:1">
      <c r="A207" s="6"/>
    </row>
    <row r="208" spans="1:1">
      <c r="A208" s="6"/>
    </row>
    <row r="209" spans="1:1">
      <c r="A209" s="6"/>
    </row>
    <row r="210" spans="1:1">
      <c r="A210" s="6"/>
    </row>
    <row r="211" spans="1:1">
      <c r="A211" s="6"/>
    </row>
    <row r="212" spans="1:1">
      <c r="A212" s="6"/>
    </row>
    <row r="213" spans="1:1">
      <c r="A213" s="6"/>
    </row>
    <row r="214" spans="1:1">
      <c r="A214" s="6"/>
    </row>
    <row r="215" spans="1:1">
      <c r="A215" s="6"/>
    </row>
    <row r="216" spans="1:1">
      <c r="A216" s="6"/>
    </row>
    <row r="217" spans="1:1">
      <c r="A217" s="6"/>
    </row>
    <row r="218" spans="1:1">
      <c r="A218" s="6"/>
    </row>
    <row r="219" spans="1:1">
      <c r="A219" s="6"/>
    </row>
    <row r="220" spans="1:1">
      <c r="A220" s="6"/>
    </row>
    <row r="221" spans="1:1">
      <c r="A221" s="6"/>
    </row>
    <row r="222" spans="1:1">
      <c r="A222" s="6"/>
    </row>
    <row r="225" spans="1:1">
      <c r="A225" s="6"/>
    </row>
    <row r="226" spans="1:1">
      <c r="A226" s="6"/>
    </row>
    <row r="227" spans="1:1">
      <c r="A227" s="6"/>
    </row>
    <row r="228" spans="1:1">
      <c r="A228" s="6"/>
    </row>
    <row r="229" spans="1:1">
      <c r="A229" s="6"/>
    </row>
    <row r="230" spans="1:1">
      <c r="A230" s="6"/>
    </row>
    <row r="231" spans="1:1">
      <c r="A231" s="6"/>
    </row>
    <row r="232" spans="1:1">
      <c r="A232" s="6"/>
    </row>
    <row r="233" spans="1:1">
      <c r="A233" s="6"/>
    </row>
    <row r="234" spans="1:1">
      <c r="A234" s="6"/>
    </row>
    <row r="235" spans="1:1">
      <c r="A235" s="6"/>
    </row>
    <row r="236" spans="1:1">
      <c r="A236" s="6"/>
    </row>
    <row r="237" spans="1:1">
      <c r="A237" s="6"/>
    </row>
    <row r="238" spans="1:1">
      <c r="A238" s="6"/>
    </row>
    <row r="239" spans="1:1">
      <c r="A239" s="6"/>
    </row>
    <row r="240" spans="1:1">
      <c r="A240" s="6"/>
    </row>
    <row r="241" spans="1:1">
      <c r="A241" s="6"/>
    </row>
    <row r="242" spans="1:1">
      <c r="A242" s="6"/>
    </row>
    <row r="395" spans="1:1">
      <c r="A395" s="6"/>
    </row>
    <row r="396" spans="1:1">
      <c r="A396" s="6"/>
    </row>
    <row r="397" spans="1:1">
      <c r="A397" s="6"/>
    </row>
    <row r="398" spans="1:1">
      <c r="A398" s="6"/>
    </row>
    <row r="399" spans="1:1">
      <c r="A399" s="6"/>
    </row>
    <row r="400" spans="1:1">
      <c r="A400" s="6"/>
    </row>
    <row r="401" spans="1:1">
      <c r="A401" s="6"/>
    </row>
    <row r="402" spans="1:1">
      <c r="A402" s="6"/>
    </row>
    <row r="403" spans="1:1">
      <c r="A403" s="6"/>
    </row>
    <row r="404" spans="1:1">
      <c r="A404" s="6"/>
    </row>
    <row r="405" spans="1:1">
      <c r="A405" s="6"/>
    </row>
    <row r="406" spans="1:1">
      <c r="A406" s="6"/>
    </row>
    <row r="407" spans="1:1">
      <c r="A407" s="6"/>
    </row>
    <row r="408" spans="1:1">
      <c r="A408" s="6"/>
    </row>
    <row r="409" spans="1:1">
      <c r="A409" s="6"/>
    </row>
    <row r="410" spans="1:1">
      <c r="A410" s="6"/>
    </row>
    <row r="411" spans="1:1">
      <c r="A411" s="6"/>
    </row>
    <row r="412" spans="1:1">
      <c r="A412" s="6"/>
    </row>
    <row r="413" spans="1:1">
      <c r="A413" s="6"/>
    </row>
    <row r="414" spans="1:1">
      <c r="A414" s="6"/>
    </row>
    <row r="415" spans="1:1">
      <c r="A415" s="6"/>
    </row>
    <row r="416" spans="1:1">
      <c r="A416" s="6"/>
    </row>
    <row r="417" spans="1:1">
      <c r="A417" s="6"/>
    </row>
    <row r="418" spans="1:1">
      <c r="A418" s="6"/>
    </row>
    <row r="419" spans="1:1">
      <c r="A419" s="6"/>
    </row>
    <row r="420" spans="1:1">
      <c r="A420" s="6"/>
    </row>
    <row r="421" spans="1:1">
      <c r="A421" s="6"/>
    </row>
    <row r="422" spans="1:1">
      <c r="A422" s="6"/>
    </row>
    <row r="423" spans="1:1">
      <c r="A423" s="6"/>
    </row>
    <row r="424" spans="1:1">
      <c r="A424" s="6"/>
    </row>
    <row r="425" spans="1:1">
      <c r="A425" s="6"/>
    </row>
    <row r="426" spans="1:1">
      <c r="A426" s="6"/>
    </row>
    <row r="427" spans="1:1">
      <c r="A427" s="6"/>
    </row>
    <row r="428" spans="1:1">
      <c r="A428" s="6"/>
    </row>
    <row r="429" spans="1:1">
      <c r="A429" s="6"/>
    </row>
    <row r="430" spans="1:1">
      <c r="A430" s="6"/>
    </row>
    <row r="431" spans="1:1">
      <c r="A431" s="6"/>
    </row>
    <row r="432" spans="1:1">
      <c r="A432" s="6"/>
    </row>
    <row r="433" spans="1:1">
      <c r="A433" s="6"/>
    </row>
    <row r="434" spans="1:1">
      <c r="A434" s="6"/>
    </row>
    <row r="435" spans="1:1">
      <c r="A435" s="6"/>
    </row>
    <row r="436" spans="1:1">
      <c r="A436" s="6"/>
    </row>
    <row r="437" spans="1:1">
      <c r="A437" s="6"/>
    </row>
    <row r="438" spans="1:1">
      <c r="A438" s="6"/>
    </row>
    <row r="439" spans="1:1">
      <c r="A439" s="6"/>
    </row>
    <row r="440" spans="1:1">
      <c r="A440" s="6"/>
    </row>
    <row r="441" spans="1:1">
      <c r="A441" s="6"/>
    </row>
    <row r="442" spans="1:1">
      <c r="A442" s="6"/>
    </row>
    <row r="443" spans="1:1">
      <c r="A443" s="6"/>
    </row>
    <row r="444" spans="1:1">
      <c r="A444" s="6"/>
    </row>
    <row r="445" spans="1:1">
      <c r="A445" s="6"/>
    </row>
    <row r="446" spans="1:1">
      <c r="A446" s="6"/>
    </row>
    <row r="447" spans="1:1">
      <c r="A447" s="6"/>
    </row>
    <row r="448" spans="1:1">
      <c r="A448" s="6"/>
    </row>
    <row r="449" spans="1:1">
      <c r="A449" s="6"/>
    </row>
    <row r="450" spans="1:1">
      <c r="A450" s="6"/>
    </row>
    <row r="451" spans="1:1">
      <c r="A451" s="6"/>
    </row>
    <row r="452" spans="1:1">
      <c r="A452" s="6"/>
    </row>
    <row r="453" spans="1:1">
      <c r="A453" s="6"/>
    </row>
    <row r="454" spans="1:1">
      <c r="A454" s="6"/>
    </row>
    <row r="455" spans="1:1">
      <c r="A455" s="6"/>
    </row>
    <row r="456" spans="1:1">
      <c r="A456" s="6"/>
    </row>
    <row r="457" spans="1:1">
      <c r="A457" s="6"/>
    </row>
    <row r="458" spans="1:1">
      <c r="A458" s="6"/>
    </row>
    <row r="459" spans="1:1">
      <c r="A459" s="6"/>
    </row>
    <row r="460" spans="1:1">
      <c r="A460" s="6"/>
    </row>
    <row r="461" spans="1:1">
      <c r="A461" s="6"/>
    </row>
    <row r="462" spans="1:1">
      <c r="A462" s="6"/>
    </row>
    <row r="463" spans="1:1">
      <c r="A463" s="6"/>
    </row>
    <row r="464" spans="1:1">
      <c r="A464" s="6"/>
    </row>
    <row r="465" spans="1:1">
      <c r="A465" s="6"/>
    </row>
    <row r="466" spans="1:1">
      <c r="A466" s="6"/>
    </row>
    <row r="467" spans="1:1">
      <c r="A467" s="6"/>
    </row>
    <row r="468" spans="1:1">
      <c r="A468" s="6"/>
    </row>
    <row r="469" spans="1:1">
      <c r="A469" s="6"/>
    </row>
    <row r="470" spans="1:1">
      <c r="A470" s="6"/>
    </row>
    <row r="471" spans="1:1">
      <c r="A471" s="6"/>
    </row>
    <row r="472" spans="1:1">
      <c r="A472" s="6"/>
    </row>
    <row r="473" spans="1:1">
      <c r="A473" s="6"/>
    </row>
    <row r="474" spans="1:1">
      <c r="A474" s="6"/>
    </row>
    <row r="475" spans="1:1">
      <c r="A475" s="6"/>
    </row>
    <row r="476" spans="1:1">
      <c r="A476" s="6"/>
    </row>
    <row r="477" spans="1:1">
      <c r="A477" s="6"/>
    </row>
    <row r="478" spans="1:1">
      <c r="A478" s="6"/>
    </row>
    <row r="479" spans="1:1">
      <c r="A479" s="6"/>
    </row>
    <row r="480" spans="1:1">
      <c r="A480" s="6"/>
    </row>
    <row r="481" spans="1:1">
      <c r="A481" s="6"/>
    </row>
    <row r="482" spans="1:1">
      <c r="A482" s="6"/>
    </row>
    <row r="483" spans="1:1">
      <c r="A483" s="6"/>
    </row>
    <row r="484" spans="1:1">
      <c r="A484" s="6"/>
    </row>
    <row r="485" spans="1:1">
      <c r="A485" s="6"/>
    </row>
    <row r="486" spans="1:1">
      <c r="A486" s="6"/>
    </row>
    <row r="487" spans="1:1">
      <c r="A487" s="6"/>
    </row>
    <row r="488" spans="1:1">
      <c r="A488" s="6"/>
    </row>
    <row r="489" spans="1:1">
      <c r="A489" s="6"/>
    </row>
    <row r="490" spans="1:1">
      <c r="A490" s="6"/>
    </row>
    <row r="491" spans="1:1">
      <c r="A491" s="6"/>
    </row>
    <row r="492" spans="1:1">
      <c r="A492" s="6"/>
    </row>
    <row r="493" spans="1:1">
      <c r="A493" s="6"/>
    </row>
    <row r="494" spans="1:1">
      <c r="A494" s="6"/>
    </row>
    <row r="495" spans="1:1">
      <c r="A495" s="6"/>
    </row>
    <row r="496" spans="1:1">
      <c r="A496" s="6"/>
    </row>
    <row r="497" spans="1:1">
      <c r="A497" s="6"/>
    </row>
    <row r="498" spans="1:1">
      <c r="A498" s="6"/>
    </row>
    <row r="499" spans="1:1">
      <c r="A499" s="6"/>
    </row>
    <row r="500" spans="1:1">
      <c r="A500" s="6"/>
    </row>
    <row r="501" spans="1:1">
      <c r="A501" s="6"/>
    </row>
    <row r="502" spans="1:1">
      <c r="A502" s="6"/>
    </row>
    <row r="503" spans="1:1">
      <c r="A503" s="6"/>
    </row>
    <row r="504" spans="1:1">
      <c r="A504" s="6"/>
    </row>
    <row r="505" spans="1:1">
      <c r="A505" s="6"/>
    </row>
    <row r="506" spans="1:1">
      <c r="A506" s="6"/>
    </row>
    <row r="507" spans="1:1">
      <c r="A507" s="6"/>
    </row>
    <row r="508" spans="1:1">
      <c r="A508" s="6"/>
    </row>
    <row r="509" spans="1:1">
      <c r="A509" s="6"/>
    </row>
    <row r="510" spans="1:1">
      <c r="A510" s="6"/>
    </row>
    <row r="511" spans="1:1">
      <c r="A511" s="6"/>
    </row>
    <row r="512" spans="1:1">
      <c r="A512" s="6"/>
    </row>
    <row r="513" spans="1:1">
      <c r="A513" s="6"/>
    </row>
    <row r="514" spans="1:1">
      <c r="A514" s="6"/>
    </row>
    <row r="515" spans="1:1">
      <c r="A515" s="6"/>
    </row>
    <row r="516" spans="1:1">
      <c r="A516" s="6"/>
    </row>
    <row r="517" spans="1:1">
      <c r="A517" s="6"/>
    </row>
    <row r="518" spans="1:1">
      <c r="A518" s="6"/>
    </row>
    <row r="519" spans="1:1">
      <c r="A519" s="6"/>
    </row>
    <row r="520" spans="1:1">
      <c r="A520" s="6"/>
    </row>
    <row r="521" spans="1:1">
      <c r="A521" s="6"/>
    </row>
    <row r="522" spans="1:1">
      <c r="A522" s="6"/>
    </row>
    <row r="523" spans="1:1">
      <c r="A523" s="6"/>
    </row>
    <row r="524" spans="1:1">
      <c r="A524" s="6"/>
    </row>
    <row r="525" spans="1:1">
      <c r="A525" s="6"/>
    </row>
    <row r="526" spans="1:1">
      <c r="A526" s="6"/>
    </row>
    <row r="527" spans="1:1">
      <c r="A527" s="6"/>
    </row>
    <row r="528" spans="1:1">
      <c r="A528" s="6"/>
    </row>
    <row r="529" spans="1:1">
      <c r="A529" s="6"/>
    </row>
    <row r="530" spans="1:1">
      <c r="A530" s="6"/>
    </row>
    <row r="531" spans="1:1">
      <c r="A531" s="6"/>
    </row>
    <row r="532" spans="1:1">
      <c r="A532" s="6"/>
    </row>
    <row r="533" spans="1:1">
      <c r="A533" s="6"/>
    </row>
    <row r="534" spans="1:1">
      <c r="A534" s="6"/>
    </row>
    <row r="535" spans="1:1">
      <c r="A535" s="6"/>
    </row>
    <row r="536" spans="1:1">
      <c r="A536" s="6"/>
    </row>
    <row r="537" spans="1:1">
      <c r="A537" s="6"/>
    </row>
    <row r="538" spans="1:1">
      <c r="A538" s="6"/>
    </row>
    <row r="539" spans="1:1">
      <c r="A539" s="6"/>
    </row>
    <row r="540" spans="1:1">
      <c r="A540" s="6"/>
    </row>
    <row r="541" spans="1:1">
      <c r="A541" s="6"/>
    </row>
    <row r="542" spans="1:1">
      <c r="A542" s="6"/>
    </row>
    <row r="543" spans="1:1">
      <c r="A543" s="6"/>
    </row>
    <row r="544" spans="1:1">
      <c r="A544" s="6"/>
    </row>
    <row r="545" spans="1:1">
      <c r="A545" s="6"/>
    </row>
    <row r="546" spans="1:1">
      <c r="A546" s="6"/>
    </row>
  </sheetData>
  <sheetProtection algorithmName="SHA-512" hashValue="OtCRuHzd/z8YmjEhOKxKvzs9rjopWv+HqqE1qfdhRomtYSLkE+uEv4MCL8lq7KiGG/NVhH6cMTYkLgMlgH18Iw==" saltValue="iYN/kIqQy7ketP2Px+J19w==" spinCount="100000" sheet="1" objects="1" scenarios="1"/>
  <mergeCells count="2">
    <mergeCell ref="C5:N5"/>
    <mergeCell ref="C6:N6"/>
  </mergeCells>
  <conditionalFormatting sqref="B2">
    <cfRule type="containsText" dxfId="32" priority="1" operator="containsText" text="ERROR">
      <formula>NOT(ISERROR(SEARCH("ERROR",B2)))</formula>
    </cfRule>
  </conditionalFormatting>
  <dataValidations count="12">
    <dataValidation type="list" allowBlank="1" showInputMessage="1" showErrorMessage="1" sqref="C100:C115 C134:C139 C90:C94 E21 C80" xr:uid="{00000000-0002-0000-0300-000000000000}">
      <formula1>"0,1"</formula1>
    </dataValidation>
    <dataValidation type="list" allowBlank="1" showInputMessage="1" showErrorMessage="1" sqref="B134:B139" xr:uid="{00000000-0002-0000-0300-000001000000}">
      <formula1>Index</formula1>
    </dataValidation>
    <dataValidation type="decimal" allowBlank="1" showInputMessage="1" showErrorMessage="1" errorTitle="Некорректно значение" error="Средства Фонда должны составлять не более 60%" sqref="F123:I123" xr:uid="{00000000-0002-0000-0300-000003000000}">
      <formula1>0</formula1>
      <formula2>0.6</formula2>
    </dataValidation>
    <dataValidation type="decimal" allowBlank="1" showInputMessage="1" showErrorMessage="1" errorTitle="Некорректно значение" error="Введите значение в интервале 0-100%" sqref="F120:I122 F127:I129" xr:uid="{00000000-0002-0000-0300-000004000000}">
      <formula1>0</formula1>
      <formula2>1</formula2>
    </dataValidation>
    <dataValidation type="decimal" allowBlank="1" showInputMessage="1" showErrorMessage="1" errorTitle="Некорректное значение" error="Укажите число от 0% до 100%" sqref="F144" xr:uid="{00000000-0002-0000-0300-000005000000}">
      <formula1>0</formula1>
      <formula2>1</formula2>
    </dataValidation>
    <dataValidation type="whole" operator="greaterThan" allowBlank="1" showInputMessage="1" showErrorMessage="1" error="Укажите корректное значение" sqref="C10 C13:C14 B100:B115" xr:uid="{00000000-0002-0000-0300-000006000000}">
      <formula1>0</formula1>
    </dataValidation>
    <dataValidation type="whole" operator="greaterThan" allowBlank="1" showInputMessage="1" showErrorMessage="1" error="Введите целое положительное число" sqref="C20" xr:uid="{00000000-0002-0000-0300-000007000000}">
      <formula1>0</formula1>
    </dataValidation>
    <dataValidation type="list" allowBlank="1" showInputMessage="1" showErrorMessage="1" sqref="C82" xr:uid="{00000000-0002-0000-0300-000008000000}">
      <formula1>Tariff_List</formula1>
    </dataValidation>
    <dataValidation type="whole" operator="greaterThanOrEqual" allowBlank="1" showInputMessage="1" showErrorMessage="1" error="Введите целое неотрицательное число" sqref="C21" xr:uid="{99FDCF2E-F2F6-46B9-ABD7-C25AC430C19F}">
      <formula1>0</formula1>
    </dataValidation>
    <dataValidation type="decimal" allowBlank="1" showInputMessage="1" showErrorMessage="1" sqref="F100:I115 F42:AA46" xr:uid="{93C63553-543C-4D10-B0A9-F9E360FE98D4}">
      <formula1>0</formula1>
      <formula2>1</formula2>
    </dataValidation>
    <dataValidation type="decimal" operator="greaterThanOrEqual" allowBlank="1" showInputMessage="1" showErrorMessage="1" sqref="E100:E115 C19 C23:C24 E134:E139 F84:AA87 E90:E94 F73:AA78 F49:AA71 F29:AA39" xr:uid="{6E45D83B-674B-4D78-928A-DC9A2B83EBFA}">
      <formula1>0</formula1>
    </dataValidation>
    <dataValidation type="decimal" operator="greaterThan" allowBlank="1" showInputMessage="1" showErrorMessage="1" sqref="D100:D115" xr:uid="{6ECCD454-76B7-47A7-8CC5-9C86A8C05725}">
      <formula1>0</formula1>
    </dataValidation>
  </dataValidations>
  <hyperlinks>
    <hyperlink ref="A1" location="Содержание!A1" display="Содержание" xr:uid="{00000000-0004-0000-0300-000000000000}"/>
  </hyperlinks>
  <pageMargins left="0.70866141732283472" right="0.70866141732283472" top="0.74803149606299213" bottom="0.74803149606299213" header="0.31496062992125984" footer="0.31496062992125984"/>
  <pageSetup paperSize="9" scale="85" orientation="landscape" r:id="rId1"/>
  <rowBreaks count="5" manualBreakCount="5">
    <brk id="27" max="26" man="1"/>
    <brk id="224" max="26" man="1"/>
    <brk id="309" max="26" man="1"/>
    <brk id="400" max="26" man="1"/>
    <brk id="451" max="26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Лист6">
    <tabColor theme="5" tint="-0.499984740745262"/>
    <pageSetUpPr fitToPage="1"/>
  </sheetPr>
  <dimension ref="A1:J65"/>
  <sheetViews>
    <sheetView showGridLines="0" zoomScale="65" zoomScaleNormal="65" zoomScaleSheetLayoutView="70" workbookViewId="0">
      <selection activeCell="C8" sqref="C8"/>
    </sheetView>
  </sheetViews>
  <sheetFormatPr defaultColWidth="11.77734375" defaultRowHeight="14.4"/>
  <cols>
    <col min="1" max="1" width="41.88671875" style="5" customWidth="1"/>
    <col min="2" max="2" width="11.77734375" style="6"/>
    <col min="3" max="3" width="21.44140625" style="6" customWidth="1"/>
    <col min="4" max="4" width="3.44140625" style="6" customWidth="1"/>
    <col min="5" max="5" width="22" style="6" customWidth="1"/>
    <col min="6" max="6" width="13" style="6" customWidth="1"/>
    <col min="7" max="7" width="37.88671875" style="6" customWidth="1"/>
    <col min="8" max="8" width="11.77734375" style="6"/>
    <col min="9" max="9" width="13.109375" style="6" customWidth="1"/>
    <col min="10" max="16384" width="11.77734375" style="6"/>
  </cols>
  <sheetData>
    <row r="1" spans="1:10" ht="21">
      <c r="A1" s="377" t="s">
        <v>14</v>
      </c>
      <c r="C1" s="376" t="s">
        <v>368</v>
      </c>
      <c r="D1" s="5"/>
      <c r="G1" s="5"/>
    </row>
    <row r="2" spans="1:10">
      <c r="A2" s="6"/>
    </row>
    <row r="3" spans="1:10">
      <c r="A3" s="13"/>
    </row>
    <row r="4" spans="1:10" s="223" customFormat="1" ht="16.5" customHeight="1">
      <c r="A4" s="216" t="s">
        <v>327</v>
      </c>
      <c r="B4" s="216"/>
      <c r="C4" s="216" t="s">
        <v>325</v>
      </c>
      <c r="D4" s="216"/>
      <c r="E4" s="216" t="s">
        <v>326</v>
      </c>
      <c r="F4" s="216"/>
      <c r="G4" s="216"/>
      <c r="H4" s="216"/>
      <c r="I4" s="216"/>
      <c r="J4" s="215"/>
    </row>
    <row r="5" spans="1:10" ht="16.5" customHeight="1">
      <c r="A5" s="6"/>
    </row>
    <row r="6" spans="1:10">
      <c r="A6" s="74"/>
      <c r="B6" s="74" t="str">
        <f>Расчет_С_Фондом!C533</f>
        <v xml:space="preserve">NPV (T1) = </v>
      </c>
      <c r="C6" s="17">
        <f ca="1">Расчет_С_Фондом!D533</f>
        <v>-14139.103531787208</v>
      </c>
      <c r="E6" s="17">
        <f ca="1">Расчет_БЕЗ_Фонда!D533</f>
        <v>-261982.59749977657</v>
      </c>
    </row>
    <row r="7" spans="1:10">
      <c r="A7" s="74"/>
      <c r="B7" s="74" t="str">
        <f>Расчет_С_Фондом!C534</f>
        <v xml:space="preserve">NPV (T2) = </v>
      </c>
      <c r="C7" s="17">
        <f ca="1">Расчет_С_Фондом!D534</f>
        <v>-81073.197325549481</v>
      </c>
      <c r="D7" s="74"/>
      <c r="E7" s="17">
        <f ca="1">Расчет_БЕЗ_Фонда!D534</f>
        <v>-339890.99515351176</v>
      </c>
      <c r="F7" s="74"/>
      <c r="G7" s="74"/>
    </row>
    <row r="8" spans="1:10">
      <c r="A8" s="74"/>
      <c r="B8" s="74" t="str">
        <f>Расчет_С_Фондом!C535</f>
        <v xml:space="preserve">NPV (T3) = </v>
      </c>
      <c r="C8" s="17">
        <f ca="1">Расчет_С_Фондом!D535</f>
        <v>79460.120294887456</v>
      </c>
      <c r="E8" s="17">
        <f ca="1">Расчет_БЕЗ_Фонда!D535</f>
        <v>-167899.43960991941</v>
      </c>
    </row>
    <row r="9" spans="1:10">
      <c r="A9" s="74"/>
      <c r="B9" s="74"/>
    </row>
    <row r="10" spans="1:10">
      <c r="A10" s="74"/>
      <c r="B10" s="74" t="str">
        <f>Расчет_С_Фондом!C537</f>
        <v xml:space="preserve">IRR (T1) = </v>
      </c>
      <c r="C10" s="96">
        <f ca="1">Расчет_С_Фондом!D537</f>
        <v>4.6808588156270758E-2</v>
      </c>
      <c r="D10" s="5"/>
      <c r="E10" s="96">
        <f ca="1">Расчет_БЕЗ_Фонда!D537</f>
        <v>-6.9428587126506902E-2</v>
      </c>
      <c r="F10" s="5"/>
      <c r="G10" s="5"/>
    </row>
    <row r="11" spans="1:10">
      <c r="A11" s="74"/>
      <c r="B11" s="74" t="str">
        <f>Расчет_С_Фондом!C538</f>
        <v xml:space="preserve">IRR (T2) = </v>
      </c>
      <c r="C11" s="96">
        <f ca="1">Расчет_С_Фондом!D538</f>
        <v>-6.8111549500476376E-2</v>
      </c>
      <c r="D11" s="5"/>
      <c r="E11" s="96">
        <f ca="1">Расчет_БЕЗ_Фонда!D538</f>
        <v>-0.1985335374414805</v>
      </c>
      <c r="F11" s="5"/>
      <c r="G11" s="5"/>
    </row>
    <row r="12" spans="1:10">
      <c r="A12" s="74"/>
      <c r="B12" s="74" t="str">
        <f>Расчет_С_Фондом!C539</f>
        <v xml:space="preserve">IRR (T3) = </v>
      </c>
      <c r="C12" s="96">
        <f ca="1">Расчет_С_Фондом!D539</f>
        <v>0.12291506911480066</v>
      </c>
      <c r="D12" s="5"/>
      <c r="E12" s="96">
        <f ca="1">Расчет_БЕЗ_Фонда!D539</f>
        <v>1.9195614580346909E-2</v>
      </c>
      <c r="F12" s="5"/>
      <c r="G12" s="5"/>
    </row>
    <row r="13" spans="1:10">
      <c r="A13" s="74"/>
      <c r="B13" s="5"/>
      <c r="C13" s="5"/>
      <c r="D13" s="5"/>
      <c r="E13" s="5"/>
      <c r="F13" s="5"/>
      <c r="G13" s="5"/>
    </row>
    <row r="14" spans="1:10">
      <c r="B14" s="74" t="str">
        <f>Расчет_С_Фондом!C541</f>
        <v xml:space="preserve">WACC (T1) = </v>
      </c>
      <c r="C14" s="390">
        <f ca="1">Расчет_С_Фондом!D541</f>
        <v>6.2494256131200347E-2</v>
      </c>
      <c r="E14" s="390">
        <f ca="1">Расчет_БЕЗ_Фонда!D541</f>
        <v>9.2863836814580727E-2</v>
      </c>
      <c r="G14" s="5"/>
    </row>
    <row r="15" spans="1:10">
      <c r="B15" s="74" t="str">
        <f>Расчет_С_Фондом!C542</f>
        <v xml:space="preserve">WACC (T2) = </v>
      </c>
      <c r="C15" s="390">
        <f ca="1">Расчет_С_Фондом!D542</f>
        <v>6.2892346739007732E-2</v>
      </c>
      <c r="E15" s="390">
        <f ca="1">Расчет_БЕЗ_Фонда!D542</f>
        <v>9.2529784728872883E-2</v>
      </c>
      <c r="G15" s="5"/>
    </row>
    <row r="16" spans="1:10">
      <c r="B16" s="74" t="str">
        <f>Расчет_С_Фондом!C543</f>
        <v xml:space="preserve">WACC (T3) = </v>
      </c>
      <c r="C16" s="390">
        <f ca="1">Расчет_С_Фондом!D543</f>
        <v>6.1765745049493649E-2</v>
      </c>
      <c r="E16" s="390">
        <f ca="1">Расчет_БЕЗ_Фонда!D543</f>
        <v>9.3513710518607629E-2</v>
      </c>
      <c r="G16" s="5"/>
    </row>
    <row r="17" spans="1:10">
      <c r="G17" s="5"/>
    </row>
    <row r="18" spans="1:10">
      <c r="B18" s="74" t="str">
        <f>Расчет_С_Фондом!C545</f>
        <v>PBP, лет</v>
      </c>
      <c r="C18" s="19">
        <f ca="1">Расчет_С_Фондом!D545</f>
        <v>6.0017330857811597</v>
      </c>
      <c r="E18" s="19">
        <f ca="1">Расчет_БЕЗ_Фонда!D545</f>
        <v>9.102435091735682</v>
      </c>
      <c r="G18" s="5"/>
    </row>
    <row r="19" spans="1:10">
      <c r="A19" s="6"/>
      <c r="B19" s="74" t="str">
        <f>Расчет_С_Фондом!C546</f>
        <v>DPBP, лет</v>
      </c>
      <c r="C19" s="19">
        <f ca="1">Расчет_С_Фондом!D546</f>
        <v>7.4410218117883309</v>
      </c>
      <c r="E19" s="19">
        <f ca="1">Расчет_БЕЗ_Фонда!D546</f>
        <v>0</v>
      </c>
    </row>
    <row r="20" spans="1:10">
      <c r="A20" s="6"/>
    </row>
    <row r="21" spans="1:10">
      <c r="A21" s="6"/>
      <c r="B21" s="74" t="str">
        <f>Бюджет_Эффективность!A111</f>
        <v xml:space="preserve">BI - Индекс бюджетной эффективности </v>
      </c>
      <c r="C21" s="19">
        <f ca="1">Бюджет_Эффективность!D111</f>
        <v>2.2185693260714383</v>
      </c>
    </row>
    <row r="22" spans="1:10">
      <c r="A22" s="6"/>
    </row>
    <row r="23" spans="1:10">
      <c r="A23" s="6"/>
      <c r="C23" s="98" t="str">
        <f ca="1">Расчет_С_Фондом!B88</f>
        <v>OK</v>
      </c>
      <c r="E23" s="5" t="str">
        <f>Расчет_С_Фондом!A88</f>
        <v>Проверка - средства инвестора не менее 20%</v>
      </c>
    </row>
    <row r="24" spans="1:10">
      <c r="A24" s="6"/>
      <c r="C24" s="98" t="str">
        <f ca="1">Расчет_С_Фондом!B89</f>
        <v>OK</v>
      </c>
      <c r="E24" s="5" t="str">
        <f>Расчет_С_Фондом!A89</f>
        <v>Проверка - средства инвестора и бюджета (регионального/местного) не менее 40%</v>
      </c>
    </row>
    <row r="25" spans="1:10">
      <c r="C25" s="98" t="str">
        <f ca="1">Расчет_С_Фондом!B77</f>
        <v>OK</v>
      </c>
      <c r="E25" t="str">
        <f>Расчет_С_Фондом!A77</f>
        <v>Проверка - совпадение источников и направления финансирования</v>
      </c>
    </row>
    <row r="27" spans="1:10">
      <c r="A27" s="6"/>
      <c r="C27" s="98" t="str">
        <f ca="1">IF(SUMPRODUCT(--(C23:C25="ERROR"))=0,"OK","ERROR")</f>
        <v>OK</v>
      </c>
      <c r="E27" t="s">
        <v>21</v>
      </c>
    </row>
    <row r="28" spans="1:10">
      <c r="A28" s="6"/>
    </row>
    <row r="29" spans="1:10">
      <c r="A29" s="6"/>
    </row>
    <row r="30" spans="1:10">
      <c r="A30" s="6"/>
      <c r="G30" s="286"/>
      <c r="H30" s="286"/>
      <c r="I30" s="286"/>
      <c r="J30" s="11"/>
    </row>
    <row r="31" spans="1:10">
      <c r="A31" s="6"/>
    </row>
    <row r="32" spans="1:10">
      <c r="A32" s="6"/>
    </row>
    <row r="33" spans="1:7">
      <c r="A33" s="11"/>
    </row>
    <row r="34" spans="1:7">
      <c r="A34" s="6"/>
    </row>
    <row r="41" spans="1:7">
      <c r="G41" s="5"/>
    </row>
    <row r="47" spans="1:7">
      <c r="A47" s="61"/>
      <c r="C47" s="64"/>
    </row>
    <row r="48" spans="1:7">
      <c r="A48" s="61"/>
    </row>
    <row r="49" spans="1:7">
      <c r="A49" s="61"/>
    </row>
    <row r="50" spans="1:7">
      <c r="C50" s="63"/>
    </row>
    <row r="51" spans="1:7">
      <c r="C51" s="63"/>
      <c r="D51" s="69"/>
    </row>
    <row r="52" spans="1:7">
      <c r="C52" s="63"/>
      <c r="D52" s="69"/>
    </row>
    <row r="53" spans="1:7">
      <c r="C53" s="63"/>
      <c r="G53" s="61"/>
    </row>
    <row r="54" spans="1:7">
      <c r="C54" s="63"/>
      <c r="G54" s="61"/>
    </row>
    <row r="55" spans="1:7">
      <c r="C55" s="63"/>
      <c r="G55" s="61"/>
    </row>
    <row r="56" spans="1:7">
      <c r="C56" s="63"/>
      <c r="G56" s="61"/>
    </row>
    <row r="57" spans="1:7">
      <c r="C57" s="63"/>
      <c r="G57" s="61"/>
    </row>
    <row r="58" spans="1:7">
      <c r="C58" s="63"/>
      <c r="D58" s="5"/>
      <c r="G58" s="61"/>
    </row>
    <row r="60" spans="1:7">
      <c r="A60" s="6"/>
    </row>
    <row r="61" spans="1:7">
      <c r="B61" s="11"/>
      <c r="C61" s="11"/>
    </row>
    <row r="62" spans="1:7">
      <c r="A62" s="6"/>
    </row>
    <row r="63" spans="1:7">
      <c r="B63" s="5"/>
      <c r="C63" s="5"/>
    </row>
    <row r="64" spans="1:7">
      <c r="B64" s="5"/>
      <c r="C64" s="5"/>
    </row>
    <row r="65" spans="2:3">
      <c r="B65" s="5"/>
      <c r="C65" s="5"/>
    </row>
  </sheetData>
  <sheetProtection algorithmName="SHA-512" hashValue="nwlL4jg6YCH+b012yqdi/Ob2eSKiijzNxbxdwLKFsmhG9vrSS0Ma1bKtRo/rfPoUitYKOh3TwY8Nj4XvdncfBQ==" saltValue="SXG4S9Kv/fYe9dQ09rk75g==" spinCount="100000" sheet="1" objects="1" scenarios="1"/>
  <conditionalFormatting sqref="B4">
    <cfRule type="containsText" dxfId="31" priority="6" operator="containsText" text="ERROR">
      <formula>NOT(ISERROR(SEARCH("ERROR",B4)))</formula>
    </cfRule>
  </conditionalFormatting>
  <conditionalFormatting sqref="E4 H4">
    <cfRule type="containsText" dxfId="30" priority="5" operator="containsText" text="ERROR">
      <formula>NOT(ISERROR(SEARCH("ERROR",E4)))</formula>
    </cfRule>
  </conditionalFormatting>
  <conditionalFormatting sqref="C25">
    <cfRule type="containsText" dxfId="29" priority="3" operator="containsText" text="ERROR">
      <formula>NOT(ISERROR(SEARCH("ERROR",C25)))</formula>
    </cfRule>
  </conditionalFormatting>
  <conditionalFormatting sqref="C27">
    <cfRule type="containsText" dxfId="28" priority="2" operator="containsText" text="ERROR">
      <formula>NOT(ISERROR(SEARCH("ERROR",C27)))</formula>
    </cfRule>
  </conditionalFormatting>
  <conditionalFormatting sqref="C23:C24">
    <cfRule type="containsText" dxfId="27" priority="1" operator="containsText" text="ERROR">
      <formula>NOT(ISERROR(SEARCH("ERROR",C23)))</formula>
    </cfRule>
  </conditionalFormatting>
  <hyperlinks>
    <hyperlink ref="A1" location="Содержание!A1" display="Содержание" xr:uid="{00000000-0004-0000-0400-000000000000}"/>
  </hyperlinks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Лист11">
    <tabColor theme="0" tint="-0.14999847407452621"/>
    <outlinePr summaryBelow="0" summaryRight="0"/>
  </sheetPr>
  <dimension ref="A1:DT1124"/>
  <sheetViews>
    <sheetView showGridLines="0" zoomScale="65" zoomScaleNormal="65" workbookViewId="0">
      <pane xSplit="4" ySplit="4" topLeftCell="E55" activePane="bottomRight" state="frozen"/>
      <selection sqref="A1:T1"/>
      <selection pane="topRight" sqref="A1:T1"/>
      <selection pane="bottomLeft" sqref="A1:T1"/>
      <selection pane="bottomRight" activeCell="E60" sqref="E60"/>
    </sheetView>
  </sheetViews>
  <sheetFormatPr defaultColWidth="11.77734375" defaultRowHeight="14.4" outlineLevelRow="1"/>
  <cols>
    <col min="1" max="1" width="45.77734375" style="2" customWidth="1"/>
    <col min="2" max="2" width="11.77734375" style="1"/>
    <col min="3" max="3" width="14.5546875" style="1" customWidth="1"/>
    <col min="4" max="4" width="14.109375" style="1" customWidth="1"/>
    <col min="5" max="5" width="15" style="1" bestFit="1" customWidth="1"/>
    <col min="6" max="17" width="11.77734375" style="1"/>
    <col min="18" max="18" width="11.77734375" style="1" customWidth="1"/>
    <col min="19" max="16384" width="11.77734375" style="1"/>
  </cols>
  <sheetData>
    <row r="1" spans="1:124">
      <c r="A1" s="377" t="s">
        <v>14</v>
      </c>
      <c r="E1" s="3">
        <f>Расчет_С_Фондом!E1</f>
        <v>43466</v>
      </c>
      <c r="F1" s="3">
        <f>Расчет_С_Фондом!F1</f>
        <v>43831</v>
      </c>
      <c r="G1" s="3">
        <f>Расчет_С_Фондом!G1</f>
        <v>44197</v>
      </c>
      <c r="H1" s="3">
        <f>Расчет_С_Фондом!H1</f>
        <v>44562</v>
      </c>
      <c r="I1" s="3">
        <f>Расчет_С_Фондом!I1</f>
        <v>44927</v>
      </c>
      <c r="J1" s="3">
        <f>Расчет_С_Фондом!J1</f>
        <v>45292</v>
      </c>
      <c r="K1" s="3">
        <f>Расчет_С_Фондом!K1</f>
        <v>45658</v>
      </c>
      <c r="L1" s="3">
        <f>Расчет_С_Фондом!L1</f>
        <v>46023</v>
      </c>
      <c r="M1" s="3">
        <f>Расчет_С_Фондом!M1</f>
        <v>46388</v>
      </c>
      <c r="N1" s="3">
        <f>Расчет_С_Фондом!N1</f>
        <v>46753</v>
      </c>
      <c r="O1" s="3">
        <f>Расчет_С_Фондом!O1</f>
        <v>47119</v>
      </c>
      <c r="P1" s="3">
        <f>Расчет_С_Фондом!P1</f>
        <v>47484</v>
      </c>
      <c r="Q1" s="3">
        <f>Расчет_С_Фондом!Q1</f>
        <v>47849</v>
      </c>
      <c r="R1" s="3">
        <f>Расчет_С_Фондом!R1</f>
        <v>48214</v>
      </c>
      <c r="S1" s="3">
        <f>Расчет_С_Фондом!S1</f>
        <v>48580</v>
      </c>
      <c r="T1" s="3">
        <f>Расчет_С_Фондом!T1</f>
        <v>48945</v>
      </c>
      <c r="U1" s="3">
        <f>Расчет_С_Фондом!U1</f>
        <v>49310</v>
      </c>
      <c r="V1" s="3">
        <f>Расчет_С_Фондом!V1</f>
        <v>49675</v>
      </c>
      <c r="W1" s="3">
        <f>Расчет_С_Фондом!W1</f>
        <v>50041</v>
      </c>
      <c r="X1" s="3">
        <f>Расчет_С_Фондом!X1</f>
        <v>50406</v>
      </c>
      <c r="Y1" s="3">
        <f>Расчет_С_Фондом!Y1</f>
        <v>50771</v>
      </c>
      <c r="Z1" s="3">
        <f>Расчет_С_Фондом!Z1</f>
        <v>51136</v>
      </c>
      <c r="AA1" s="3">
        <f>Расчет_С_Фондом!AA1</f>
        <v>51502</v>
      </c>
      <c r="AB1" s="3">
        <f>Расчет_С_Фондом!AB1</f>
        <v>51867</v>
      </c>
      <c r="AC1" s="3">
        <f>Расчет_С_Фондом!AC1</f>
        <v>52232</v>
      </c>
      <c r="AD1" s="3">
        <f>Расчет_С_Фондом!AD1</f>
        <v>52597</v>
      </c>
      <c r="AE1" s="3">
        <f>Расчет_С_Фондом!AE1</f>
        <v>52963</v>
      </c>
      <c r="AF1" s="3">
        <f>Расчет_С_Фондом!AF1</f>
        <v>53328</v>
      </c>
      <c r="AG1" s="3">
        <f>Расчет_С_Фондом!AG1</f>
        <v>53693</v>
      </c>
      <c r="AH1" s="3">
        <f>Расчет_С_Фондом!AH1</f>
        <v>54058</v>
      </c>
      <c r="AI1" s="3">
        <f>Расчет_С_Фондом!AI1</f>
        <v>54424</v>
      </c>
      <c r="AJ1" s="3">
        <f>Расчет_С_Фондом!AJ1</f>
        <v>54789</v>
      </c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</row>
    <row r="2" spans="1:124" ht="21">
      <c r="A2" s="376" t="s">
        <v>368</v>
      </c>
      <c r="E2" s="3">
        <f>Расчет_С_Фондом!E2</f>
        <v>43830</v>
      </c>
      <c r="F2" s="3">
        <f>Расчет_С_Фондом!F2</f>
        <v>44196</v>
      </c>
      <c r="G2" s="3">
        <f>Расчет_С_Фондом!G2</f>
        <v>44561</v>
      </c>
      <c r="H2" s="3">
        <f>Расчет_С_Фондом!H2</f>
        <v>44926</v>
      </c>
      <c r="I2" s="3">
        <f>Расчет_С_Фондом!I2</f>
        <v>45291</v>
      </c>
      <c r="J2" s="3">
        <f>Расчет_С_Фондом!J2</f>
        <v>45657</v>
      </c>
      <c r="K2" s="3">
        <f>Расчет_С_Фондом!K2</f>
        <v>46022</v>
      </c>
      <c r="L2" s="3">
        <f>Расчет_С_Фондом!L2</f>
        <v>46387</v>
      </c>
      <c r="M2" s="3">
        <f>Расчет_С_Фондом!M2</f>
        <v>46752</v>
      </c>
      <c r="N2" s="3">
        <f>Расчет_С_Фондом!N2</f>
        <v>47118</v>
      </c>
      <c r="O2" s="3">
        <f>Расчет_С_Фондом!O2</f>
        <v>47483</v>
      </c>
      <c r="P2" s="3">
        <f>Расчет_С_Фондом!P2</f>
        <v>47848</v>
      </c>
      <c r="Q2" s="3">
        <f>Расчет_С_Фондом!Q2</f>
        <v>48213</v>
      </c>
      <c r="R2" s="3">
        <f>Расчет_С_Фондом!R2</f>
        <v>48579</v>
      </c>
      <c r="S2" s="3">
        <f>Расчет_С_Фондом!S2</f>
        <v>48944</v>
      </c>
      <c r="T2" s="3">
        <f>Расчет_С_Фондом!T2</f>
        <v>49309</v>
      </c>
      <c r="U2" s="3">
        <f>Расчет_С_Фондом!U2</f>
        <v>49674</v>
      </c>
      <c r="V2" s="3">
        <f>Расчет_С_Фондом!V2</f>
        <v>50040</v>
      </c>
      <c r="W2" s="3">
        <f>Расчет_С_Фондом!W2</f>
        <v>50405</v>
      </c>
      <c r="X2" s="3">
        <f>Расчет_С_Фондом!X2</f>
        <v>50770</v>
      </c>
      <c r="Y2" s="3">
        <f>Расчет_С_Фондом!Y2</f>
        <v>51135</v>
      </c>
      <c r="Z2" s="3">
        <f>Расчет_С_Фондом!Z2</f>
        <v>51501</v>
      </c>
      <c r="AA2" s="3">
        <f>Расчет_С_Фондом!AA2</f>
        <v>51866</v>
      </c>
      <c r="AB2" s="3">
        <f>Расчет_С_Фондом!AB2</f>
        <v>52231</v>
      </c>
      <c r="AC2" s="3">
        <f>Расчет_С_Фондом!AC2</f>
        <v>52596</v>
      </c>
      <c r="AD2" s="3">
        <f>Расчет_С_Фондом!AD2</f>
        <v>52962</v>
      </c>
      <c r="AE2" s="3">
        <f>Расчет_С_Фондом!AE2</f>
        <v>53327</v>
      </c>
      <c r="AF2" s="3">
        <f>Расчет_С_Фондом!AF2</f>
        <v>53692</v>
      </c>
      <c r="AG2" s="3">
        <f>Расчет_С_Фондом!AG2</f>
        <v>54057</v>
      </c>
      <c r="AH2" s="3">
        <f>Расчет_С_Фондом!AH2</f>
        <v>54423</v>
      </c>
      <c r="AI2" s="3">
        <f>Расчет_С_Фондом!AI2</f>
        <v>54788</v>
      </c>
      <c r="AJ2" s="3">
        <f>Расчет_С_Фондом!AJ2</f>
        <v>55153</v>
      </c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</row>
    <row r="3" spans="1:124">
      <c r="A3" s="13" t="s">
        <v>21</v>
      </c>
      <c r="B3" s="98" t="str">
        <f ca="1">Результаты!C27</f>
        <v>OK</v>
      </c>
      <c r="E3" s="12">
        <f>Расчет_С_Фондом!E3</f>
        <v>4</v>
      </c>
      <c r="F3" s="12">
        <f>Расчет_С_Фондом!F3</f>
        <v>4</v>
      </c>
      <c r="G3" s="12">
        <f>Расчет_С_Фондом!G3</f>
        <v>4</v>
      </c>
      <c r="H3" s="12">
        <f>Расчет_С_Фондом!H3</f>
        <v>4</v>
      </c>
      <c r="I3" s="12">
        <f>Расчет_С_Фондом!I3</f>
        <v>4</v>
      </c>
      <c r="J3" s="12">
        <f>Расчет_С_Фондом!J3</f>
        <v>4</v>
      </c>
      <c r="K3" s="12">
        <f>Расчет_С_Фондом!K3</f>
        <v>4</v>
      </c>
      <c r="L3" s="12">
        <f>Расчет_С_Фондом!L3</f>
        <v>4</v>
      </c>
      <c r="M3" s="12">
        <f>Расчет_С_Фондом!M3</f>
        <v>4</v>
      </c>
      <c r="N3" s="12">
        <f>Расчет_С_Фондом!N3</f>
        <v>4</v>
      </c>
      <c r="O3" s="12">
        <f>Расчет_С_Фондом!O3</f>
        <v>4</v>
      </c>
      <c r="P3" s="12">
        <f>Расчет_С_Фондом!P3</f>
        <v>4</v>
      </c>
      <c r="Q3" s="12">
        <f>Расчет_С_Фондом!Q3</f>
        <v>4</v>
      </c>
      <c r="R3" s="12">
        <f>Расчет_С_Фондом!R3</f>
        <v>4</v>
      </c>
      <c r="S3" s="12">
        <f>Расчет_С_Фондом!S3</f>
        <v>4</v>
      </c>
      <c r="T3" s="12">
        <f>Расчет_С_Фондом!T3</f>
        <v>4</v>
      </c>
      <c r="U3" s="12">
        <f>Расчет_С_Фондом!U3</f>
        <v>4</v>
      </c>
      <c r="V3" s="12">
        <f>Расчет_С_Фондом!V3</f>
        <v>4</v>
      </c>
      <c r="W3" s="12">
        <f>Расчет_С_Фондом!W3</f>
        <v>4</v>
      </c>
      <c r="X3" s="12">
        <f>Расчет_С_Фондом!X3</f>
        <v>4</v>
      </c>
      <c r="Y3" s="12">
        <f>Расчет_С_Фондом!Y3</f>
        <v>4</v>
      </c>
      <c r="Z3" s="12">
        <f>Расчет_С_Фондом!Z3</f>
        <v>4</v>
      </c>
      <c r="AA3" s="12">
        <f>Расчет_С_Фондом!AA3</f>
        <v>4</v>
      </c>
      <c r="AB3" s="12">
        <f>Расчет_С_Фондом!AB3</f>
        <v>4</v>
      </c>
      <c r="AC3" s="12">
        <f>Расчет_С_Фондом!AC3</f>
        <v>4</v>
      </c>
      <c r="AD3" s="12">
        <f>Расчет_С_Фондом!AD3</f>
        <v>4</v>
      </c>
      <c r="AE3" s="12">
        <f>Расчет_С_Фондом!AE3</f>
        <v>4</v>
      </c>
      <c r="AF3" s="12">
        <f>Расчет_С_Фондом!AF3</f>
        <v>4</v>
      </c>
      <c r="AG3" s="12">
        <f>Расчет_С_Фондом!AG3</f>
        <v>4</v>
      </c>
      <c r="AH3" s="12">
        <f>Расчет_С_Фондом!AH3</f>
        <v>4</v>
      </c>
      <c r="AI3" s="12">
        <f>Расчет_С_Фондом!AI3</f>
        <v>4</v>
      </c>
      <c r="AJ3" s="12">
        <f>Расчет_С_Фондом!AJ3</f>
        <v>4</v>
      </c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</row>
    <row r="4" spans="1:124">
      <c r="E4" s="9">
        <f>Расчет_С_Фондом!E4</f>
        <v>2019</v>
      </c>
      <c r="F4" s="9">
        <f>Расчет_С_Фондом!F4</f>
        <v>2020</v>
      </c>
      <c r="G4" s="9">
        <f>Расчет_С_Фондом!G4</f>
        <v>2021</v>
      </c>
      <c r="H4" s="9">
        <f>Расчет_С_Фондом!H4</f>
        <v>2022</v>
      </c>
      <c r="I4" s="9">
        <f>Расчет_С_Фондом!I4</f>
        <v>2023</v>
      </c>
      <c r="J4" s="9">
        <f>Расчет_С_Фондом!J4</f>
        <v>2024</v>
      </c>
      <c r="K4" s="9">
        <f>Расчет_С_Фондом!K4</f>
        <v>2025</v>
      </c>
      <c r="L4" s="9">
        <f>Расчет_С_Фондом!L4</f>
        <v>2026</v>
      </c>
      <c r="M4" s="9">
        <f>Расчет_С_Фондом!M4</f>
        <v>2027</v>
      </c>
      <c r="N4" s="9">
        <f>Расчет_С_Фондом!N4</f>
        <v>2028</v>
      </c>
      <c r="O4" s="9">
        <f>Расчет_С_Фондом!O4</f>
        <v>2029</v>
      </c>
      <c r="P4" s="9">
        <f>Расчет_С_Фондом!P4</f>
        <v>2030</v>
      </c>
      <c r="Q4" s="9">
        <f>Расчет_С_Фондом!Q4</f>
        <v>2031</v>
      </c>
      <c r="R4" s="9">
        <f>Расчет_С_Фондом!R4</f>
        <v>2032</v>
      </c>
      <c r="S4" s="9">
        <f>Расчет_С_Фондом!S4</f>
        <v>2033</v>
      </c>
      <c r="T4" s="9">
        <f>Расчет_С_Фондом!T4</f>
        <v>2034</v>
      </c>
      <c r="U4" s="9">
        <f>Расчет_С_Фондом!U4</f>
        <v>2035</v>
      </c>
      <c r="V4" s="9">
        <f>Расчет_С_Фондом!V4</f>
        <v>2036</v>
      </c>
      <c r="W4" s="9">
        <f>Расчет_С_Фондом!W4</f>
        <v>2037</v>
      </c>
      <c r="X4" s="9">
        <f>Расчет_С_Фондом!X4</f>
        <v>2038</v>
      </c>
      <c r="Y4" s="9">
        <f>Расчет_С_Фондом!Y4</f>
        <v>2039</v>
      </c>
      <c r="Z4" s="9">
        <f>Расчет_С_Фондом!Z4</f>
        <v>2040</v>
      </c>
      <c r="AA4" s="9">
        <f>Расчет_С_Фондом!AA4</f>
        <v>2041</v>
      </c>
      <c r="AB4" s="9">
        <f>Расчет_С_Фондом!AB4</f>
        <v>2042</v>
      </c>
      <c r="AC4" s="9">
        <f>Расчет_С_Фондом!AC4</f>
        <v>2043</v>
      </c>
      <c r="AD4" s="9">
        <f>Расчет_С_Фондом!AD4</f>
        <v>2044</v>
      </c>
      <c r="AE4" s="9">
        <f>Расчет_С_Фондом!AE4</f>
        <v>2045</v>
      </c>
      <c r="AF4" s="9">
        <f>Расчет_С_Фондом!AF4</f>
        <v>2046</v>
      </c>
      <c r="AG4" s="9">
        <f>Расчет_С_Фондом!AG4</f>
        <v>2047</v>
      </c>
      <c r="AH4" s="9">
        <f>Расчет_С_Фондом!AH4</f>
        <v>2048</v>
      </c>
      <c r="AI4" s="9">
        <f>Расчет_С_Фондом!AI4</f>
        <v>2049</v>
      </c>
      <c r="AJ4" s="9">
        <f>Расчет_С_Фондом!AJ4</f>
        <v>2050</v>
      </c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</row>
    <row r="5" spans="1:124" s="217" customFormat="1">
      <c r="A5" s="215" t="s">
        <v>0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X5" s="216"/>
      <c r="CY5" s="216"/>
      <c r="CZ5" s="216"/>
      <c r="DA5" s="216"/>
      <c r="DB5" s="216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</row>
    <row r="6" spans="1:124" s="75" customFormat="1">
      <c r="A6" s="72" t="s">
        <v>0</v>
      </c>
    </row>
    <row r="7" spans="1:124" s="6" customFormat="1">
      <c r="A7" s="5" t="str">
        <f>Макро!A6</f>
        <v>Индекс реальных цен</v>
      </c>
      <c r="B7" s="17" t="str">
        <f>Макро!B6</f>
        <v>ИРЦ</v>
      </c>
      <c r="E7" s="7">
        <f>Расчет_С_Фондом!E8</f>
        <v>0</v>
      </c>
      <c r="F7" s="7">
        <f>Расчет_С_Фондом!F8</f>
        <v>0</v>
      </c>
      <c r="G7" s="7">
        <f>Расчет_С_Фондом!G8</f>
        <v>0</v>
      </c>
      <c r="H7" s="7">
        <f>Расчет_С_Фондом!H8</f>
        <v>0</v>
      </c>
      <c r="I7" s="7">
        <f>Расчет_С_Фондом!I8</f>
        <v>0</v>
      </c>
      <c r="J7" s="7">
        <f>Расчет_С_Фондом!J8</f>
        <v>0</v>
      </c>
      <c r="K7" s="7">
        <f>Расчет_С_Фондом!K8</f>
        <v>0</v>
      </c>
      <c r="L7" s="7">
        <f>Расчет_С_Фондом!L8</f>
        <v>0</v>
      </c>
      <c r="M7" s="7">
        <f>Расчет_С_Фондом!M8</f>
        <v>0</v>
      </c>
      <c r="N7" s="7">
        <f>Расчет_С_Фондом!N8</f>
        <v>0</v>
      </c>
      <c r="O7" s="7">
        <f>Расчет_С_Фондом!O8</f>
        <v>0</v>
      </c>
      <c r="P7" s="7">
        <f>Расчет_С_Фондом!P8</f>
        <v>0</v>
      </c>
      <c r="Q7" s="7">
        <f>Расчет_С_Фондом!Q8</f>
        <v>0</v>
      </c>
      <c r="R7" s="7">
        <f>Расчет_С_Фондом!R8</f>
        <v>0</v>
      </c>
      <c r="S7" s="7">
        <f>Расчет_С_Фондом!S8</f>
        <v>0</v>
      </c>
      <c r="T7" s="7">
        <f>Расчет_С_Фондом!T8</f>
        <v>0</v>
      </c>
      <c r="U7" s="7">
        <f>Расчет_С_Фондом!U8</f>
        <v>0</v>
      </c>
      <c r="V7" s="7">
        <f>Расчет_С_Фондом!V8</f>
        <v>0</v>
      </c>
      <c r="W7" s="7">
        <f>Расчет_С_Фондом!W8</f>
        <v>0</v>
      </c>
      <c r="X7" s="7">
        <f>Расчет_С_Фондом!X8</f>
        <v>0</v>
      </c>
      <c r="Y7" s="7">
        <f>Расчет_С_Фондом!Y8</f>
        <v>0</v>
      </c>
      <c r="Z7" s="7">
        <f>Расчет_С_Фондом!Z8</f>
        <v>0</v>
      </c>
      <c r="AA7" s="7">
        <f>Расчет_С_Фондом!AA8</f>
        <v>0</v>
      </c>
      <c r="AB7" s="7">
        <f>Расчет_С_Фондом!AB8</f>
        <v>0</v>
      </c>
      <c r="AC7" s="7">
        <f>Расчет_С_Фондом!AC8</f>
        <v>0</v>
      </c>
      <c r="AD7" s="7">
        <f>Расчет_С_Фондом!AD8</f>
        <v>0</v>
      </c>
      <c r="AE7" s="7">
        <f>Расчет_С_Фондом!AE8</f>
        <v>0</v>
      </c>
      <c r="AF7" s="7">
        <f>Расчет_С_Фондом!AF8</f>
        <v>0</v>
      </c>
      <c r="AG7" s="7">
        <f>Расчет_С_Фондом!AG8</f>
        <v>0</v>
      </c>
      <c r="AH7" s="7">
        <f>Расчет_С_Фондом!AH8</f>
        <v>0</v>
      </c>
      <c r="AI7" s="7">
        <f>Расчет_С_Фондом!AI8</f>
        <v>0</v>
      </c>
      <c r="AJ7" s="7">
        <f>Расчет_С_Фондом!AJ8</f>
        <v>0</v>
      </c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</row>
    <row r="8" spans="1:124" s="6" customFormat="1">
      <c r="A8" s="5" t="str">
        <f>Макро!A7</f>
        <v>ИПЦ</v>
      </c>
      <c r="B8" s="17" t="str">
        <f>Макро!B7</f>
        <v>ИПЦ</v>
      </c>
      <c r="E8" s="7">
        <f>Расчет_С_Фондом!E9</f>
        <v>4.644999999999988E-2</v>
      </c>
      <c r="F8" s="7">
        <f>Расчет_С_Фондом!F9</f>
        <v>3.4210000000000074E-2</v>
      </c>
      <c r="G8" s="7">
        <f>Расчет_С_Фондом!G9</f>
        <v>4.0109999999999868E-2</v>
      </c>
      <c r="H8" s="7">
        <f>Расчет_С_Фондом!H9</f>
        <v>3.9950000000000152E-2</v>
      </c>
      <c r="I8" s="7">
        <f>Расчет_С_Фондом!I9</f>
        <v>3.9800000000000058E-2</v>
      </c>
      <c r="J8" s="7">
        <f>Расчет_С_Фондом!J9</f>
        <v>3.9889999999999981E-2</v>
      </c>
      <c r="K8" s="7">
        <f>Расчет_С_Фондом!K9</f>
        <v>3.9919999999999956E-2</v>
      </c>
      <c r="L8" s="7">
        <f>Расчет_С_Фондом!L9</f>
        <v>3.986999999999985E-2</v>
      </c>
      <c r="M8" s="7">
        <f>Расчет_С_Фондом!M9</f>
        <v>3.9749999999999952E-2</v>
      </c>
      <c r="N8" s="7">
        <f>Расчет_С_Фондом!N9</f>
        <v>3.9629999999999832E-2</v>
      </c>
      <c r="O8" s="7">
        <f>Расчет_С_Фондом!O9</f>
        <v>3.9549999999999974E-2</v>
      </c>
      <c r="P8" s="7">
        <f>Расчет_С_Фондом!P9</f>
        <v>0</v>
      </c>
      <c r="Q8" s="7">
        <f>Расчет_С_Фондом!Q9</f>
        <v>0</v>
      </c>
      <c r="R8" s="7">
        <f>Расчет_С_Фондом!R9</f>
        <v>0</v>
      </c>
      <c r="S8" s="7">
        <f>Расчет_С_Фондом!S9</f>
        <v>0</v>
      </c>
      <c r="T8" s="7">
        <f>Расчет_С_Фондом!T9</f>
        <v>0</v>
      </c>
      <c r="U8" s="7">
        <f>Расчет_С_Фондом!U9</f>
        <v>0</v>
      </c>
      <c r="V8" s="7">
        <f>Расчет_С_Фондом!V9</f>
        <v>0</v>
      </c>
      <c r="W8" s="7">
        <f>Расчет_С_Фондом!W9</f>
        <v>0</v>
      </c>
      <c r="X8" s="7">
        <f>Расчет_С_Фондом!X9</f>
        <v>0</v>
      </c>
      <c r="Y8" s="7">
        <f>Расчет_С_Фондом!Y9</f>
        <v>0</v>
      </c>
      <c r="Z8" s="7">
        <f>Расчет_С_Фондом!Z9</f>
        <v>0</v>
      </c>
      <c r="AA8" s="7">
        <f>Расчет_С_Фондом!AA9</f>
        <v>0</v>
      </c>
      <c r="AB8" s="7">
        <f>Расчет_С_Фондом!AB9</f>
        <v>0</v>
      </c>
      <c r="AC8" s="7">
        <f>Расчет_С_Фондом!AC9</f>
        <v>0</v>
      </c>
      <c r="AD8" s="7">
        <f>Расчет_С_Фондом!AD9</f>
        <v>0</v>
      </c>
      <c r="AE8" s="7">
        <f>Расчет_С_Фондом!AE9</f>
        <v>0</v>
      </c>
      <c r="AF8" s="7">
        <f>Расчет_С_Фондом!AF9</f>
        <v>0</v>
      </c>
      <c r="AG8" s="7">
        <f>Расчет_С_Фондом!AG9</f>
        <v>0</v>
      </c>
      <c r="AH8" s="7">
        <f>Расчет_С_Фондом!AH9</f>
        <v>0</v>
      </c>
      <c r="AI8" s="7">
        <f>Расчет_С_Фондом!AI9</f>
        <v>0</v>
      </c>
      <c r="AJ8" s="7">
        <f>Расчет_С_Фондом!AJ9</f>
        <v>0</v>
      </c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</row>
    <row r="9" spans="1:124" s="6" customFormat="1">
      <c r="A9" s="5" t="str">
        <f>Макро!A8</f>
        <v>Индекс цен на водоснабжение и водоотведение</v>
      </c>
      <c r="B9" s="17" t="str">
        <f>Макро!B8</f>
        <v>ИЦП</v>
      </c>
      <c r="E9" s="7">
        <f>Расчет_С_Фондом!E10</f>
        <v>4.9482521213489061E-2</v>
      </c>
      <c r="F9" s="7">
        <f>Расчет_С_Фондом!F10</f>
        <v>4.0064715404315221E-2</v>
      </c>
      <c r="G9" s="7">
        <f>Расчет_С_Фондом!G10</f>
        <v>4.0440802660270059E-2</v>
      </c>
      <c r="H9" s="7">
        <f>Расчет_С_Фондом!H10</f>
        <v>4.0441791093008828E-2</v>
      </c>
      <c r="I9" s="7">
        <f>Расчет_С_Фондом!I10</f>
        <v>3.97920103999998E-2</v>
      </c>
      <c r="J9" s="7">
        <f>Расчет_С_Фондом!J10</f>
        <v>4.0467541564836118E-2</v>
      </c>
      <c r="K9" s="7">
        <f>Расчет_С_Фондом!K10</f>
        <v>3.9923890663252637E-2</v>
      </c>
      <c r="L9" s="7">
        <f>Расчет_С_Фондом!L10</f>
        <v>3.9871738579120741E-2</v>
      </c>
      <c r="M9" s="7">
        <f>Расчет_С_Фондом!M10</f>
        <v>3.9751867532941132E-2</v>
      </c>
      <c r="N9" s="7">
        <f>Расчет_С_Фондом!N10</f>
        <v>3.9631901785520673E-2</v>
      </c>
      <c r="O9" s="7">
        <f>Расчет_С_Фондом!O10</f>
        <v>3.9543862090033466E-2</v>
      </c>
      <c r="P9" s="7">
        <f>Расчет_С_Фондом!P10</f>
        <v>0</v>
      </c>
      <c r="Q9" s="7">
        <f>Расчет_С_Фондом!Q10</f>
        <v>0</v>
      </c>
      <c r="R9" s="7">
        <f>Расчет_С_Фондом!R10</f>
        <v>0</v>
      </c>
      <c r="S9" s="7">
        <f>Расчет_С_Фондом!S10</f>
        <v>0</v>
      </c>
      <c r="T9" s="7">
        <f>Расчет_С_Фондом!T10</f>
        <v>0</v>
      </c>
      <c r="U9" s="7">
        <f>Расчет_С_Фондом!U10</f>
        <v>0</v>
      </c>
      <c r="V9" s="7">
        <f>Расчет_С_Фондом!V10</f>
        <v>0</v>
      </c>
      <c r="W9" s="7">
        <f>Расчет_С_Фондом!W10</f>
        <v>0</v>
      </c>
      <c r="X9" s="7">
        <f>Расчет_С_Фондом!X10</f>
        <v>0</v>
      </c>
      <c r="Y9" s="7">
        <f>Расчет_С_Фондом!Y10</f>
        <v>0</v>
      </c>
      <c r="Z9" s="7">
        <f>Расчет_С_Фондом!Z10</f>
        <v>0</v>
      </c>
      <c r="AA9" s="7">
        <f>Расчет_С_Фондом!AA10</f>
        <v>0</v>
      </c>
      <c r="AB9" s="7">
        <f>Расчет_С_Фондом!AB10</f>
        <v>0</v>
      </c>
      <c r="AC9" s="7">
        <f>Расчет_С_Фондом!AC10</f>
        <v>0</v>
      </c>
      <c r="AD9" s="7">
        <f>Расчет_С_Фондом!AD10</f>
        <v>0</v>
      </c>
      <c r="AE9" s="7">
        <f>Расчет_С_Фондом!AE10</f>
        <v>0</v>
      </c>
      <c r="AF9" s="7">
        <f>Расчет_С_Фондом!AF10</f>
        <v>0</v>
      </c>
      <c r="AG9" s="7">
        <f>Расчет_С_Фондом!AG10</f>
        <v>0</v>
      </c>
      <c r="AH9" s="7">
        <f>Расчет_С_Фондом!AH10</f>
        <v>0</v>
      </c>
      <c r="AI9" s="7">
        <f>Расчет_С_Фондом!AI10</f>
        <v>0</v>
      </c>
      <c r="AJ9" s="7">
        <f>Расчет_С_Фондом!AJ10</f>
        <v>0</v>
      </c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</row>
    <row r="10" spans="1:124" s="6" customFormat="1">
      <c r="A10" s="5" t="str">
        <f>Макро!A9</f>
        <v>Индекс цен на электрическую энергию, газ и пар</v>
      </c>
      <c r="B10" s="17" t="str">
        <f>Макро!B9</f>
        <v>ИКУ</v>
      </c>
      <c r="E10" s="7">
        <f>Расчет_С_Фондом!E11</f>
        <v>6.1463914179245016E-2</v>
      </c>
      <c r="F10" s="7">
        <f>Расчет_С_Фондом!F11</f>
        <v>4.2108588440691097E-2</v>
      </c>
      <c r="G10" s="7">
        <f>Расчет_С_Фондом!G11</f>
        <v>4.0336857605958398E-2</v>
      </c>
      <c r="H10" s="7">
        <f>Расчет_С_Фондом!H11</f>
        <v>4.0332213518043059E-2</v>
      </c>
      <c r="I10" s="7">
        <f>Расчет_С_Фондом!I11</f>
        <v>3.9314320378502465E-2</v>
      </c>
      <c r="J10" s="7">
        <f>Расчет_С_Фондом!J11</f>
        <v>3.9459988151488323E-2</v>
      </c>
      <c r="K10" s="7">
        <f>Расчет_С_Фондом!K11</f>
        <v>3.9500151202014777E-2</v>
      </c>
      <c r="L10" s="7">
        <f>Расчет_С_Фондом!L11</f>
        <v>3.9522715644798811E-2</v>
      </c>
      <c r="M10" s="7">
        <f>Расчет_С_Фондом!M11</f>
        <v>3.9488336524699408E-2</v>
      </c>
      <c r="N10" s="7">
        <f>Расчет_С_Фондом!N11</f>
        <v>3.9409316459410704E-2</v>
      </c>
      <c r="O10" s="7">
        <f>Расчет_С_Фондом!O11</f>
        <v>3.9330233966217154E-2</v>
      </c>
      <c r="P10" s="7">
        <f>Расчет_С_Фондом!P11</f>
        <v>0</v>
      </c>
      <c r="Q10" s="7">
        <f>Расчет_С_Фондом!Q11</f>
        <v>0</v>
      </c>
      <c r="R10" s="7">
        <f>Расчет_С_Фондом!R11</f>
        <v>0</v>
      </c>
      <c r="S10" s="7">
        <f>Расчет_С_Фондом!S11</f>
        <v>0</v>
      </c>
      <c r="T10" s="7">
        <f>Расчет_С_Фондом!T11</f>
        <v>0</v>
      </c>
      <c r="U10" s="7">
        <f>Расчет_С_Фондом!U11</f>
        <v>0</v>
      </c>
      <c r="V10" s="7">
        <f>Расчет_С_Фондом!V11</f>
        <v>0</v>
      </c>
      <c r="W10" s="7">
        <f>Расчет_С_Фондом!W11</f>
        <v>0</v>
      </c>
      <c r="X10" s="7">
        <f>Расчет_С_Фондом!X11</f>
        <v>0</v>
      </c>
      <c r="Y10" s="7">
        <f>Расчет_С_Фондом!Y11</f>
        <v>0</v>
      </c>
      <c r="Z10" s="7">
        <f>Расчет_С_Фондом!Z11</f>
        <v>0</v>
      </c>
      <c r="AA10" s="7">
        <f>Расчет_С_Фондом!AA11</f>
        <v>0</v>
      </c>
      <c r="AB10" s="7">
        <f>Расчет_С_Фондом!AB11</f>
        <v>0</v>
      </c>
      <c r="AC10" s="7">
        <f>Расчет_С_Фондом!AC11</f>
        <v>0</v>
      </c>
      <c r="AD10" s="7">
        <f>Расчет_С_Фондом!AD11</f>
        <v>0</v>
      </c>
      <c r="AE10" s="7">
        <f>Расчет_С_Фондом!AE11</f>
        <v>0</v>
      </c>
      <c r="AF10" s="7">
        <f>Расчет_С_Фондом!AF11</f>
        <v>0</v>
      </c>
      <c r="AG10" s="7">
        <f>Расчет_С_Фондом!AG11</f>
        <v>0</v>
      </c>
      <c r="AH10" s="7">
        <f>Расчет_С_Фондом!AH11</f>
        <v>0</v>
      </c>
      <c r="AI10" s="7">
        <f>Расчет_С_Фондом!AI11</f>
        <v>0</v>
      </c>
      <c r="AJ10" s="7">
        <f>Расчет_С_Фондом!AJ11</f>
        <v>0</v>
      </c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</row>
    <row r="11" spans="1:124" s="6" customFormat="1">
      <c r="A11" s="5" t="str">
        <f>Макро!A10</f>
        <v>Индекс-дефлятор инвестиций</v>
      </c>
      <c r="B11" s="17" t="str">
        <f>Макро!B10</f>
        <v>ИКВ</v>
      </c>
      <c r="E11" s="7">
        <f>Расчет_С_Фондом!E12</f>
        <v>5.0429053871322127E-2</v>
      </c>
      <c r="F11" s="7">
        <f>Расчет_С_Фондом!F12</f>
        <v>4.3559215853171906E-2</v>
      </c>
      <c r="G11" s="7">
        <f>Расчет_С_Фондом!G12</f>
        <v>4.2377116826678662E-2</v>
      </c>
      <c r="H11" s="7">
        <f>Расчет_С_Фондом!H12</f>
        <v>4.3200551547204036E-2</v>
      </c>
      <c r="I11" s="7">
        <f>Расчет_С_Фондом!I12</f>
        <v>4.3900921854207908E-2</v>
      </c>
      <c r="J11" s="7">
        <f>Расчет_С_Фондом!J12</f>
        <v>4.4300646272306343E-2</v>
      </c>
      <c r="K11" s="7">
        <f>Расчет_С_Фондом!K12</f>
        <v>4.3300646272306453E-2</v>
      </c>
      <c r="L11" s="7">
        <f>Расчет_С_Фондом!L12</f>
        <v>4.2300646272306563E-2</v>
      </c>
      <c r="M11" s="7">
        <f>Расчет_С_Фондом!M12</f>
        <v>4.1300646272306452E-2</v>
      </c>
      <c r="N11" s="7">
        <f>Расчет_С_Фондом!N12</f>
        <v>4.0300646272306562E-2</v>
      </c>
      <c r="O11" s="7">
        <f>Расчет_С_Фондом!O12</f>
        <v>4.0300646272306562E-2</v>
      </c>
      <c r="P11" s="7">
        <f>Расчет_С_Фондом!P12</f>
        <v>0</v>
      </c>
      <c r="Q11" s="7">
        <f>Расчет_С_Фондом!Q12</f>
        <v>0</v>
      </c>
      <c r="R11" s="7">
        <f>Расчет_С_Фондом!R12</f>
        <v>0</v>
      </c>
      <c r="S11" s="7">
        <f>Расчет_С_Фондом!S12</f>
        <v>0</v>
      </c>
      <c r="T11" s="7">
        <f>Расчет_С_Фондом!T12</f>
        <v>0</v>
      </c>
      <c r="U11" s="7">
        <f>Расчет_С_Фондом!U12</f>
        <v>0</v>
      </c>
      <c r="V11" s="7">
        <f>Расчет_С_Фондом!V12</f>
        <v>0</v>
      </c>
      <c r="W11" s="7">
        <f>Расчет_С_Фондом!W12</f>
        <v>0</v>
      </c>
      <c r="X11" s="7">
        <f>Расчет_С_Фондом!X12</f>
        <v>0</v>
      </c>
      <c r="Y11" s="7">
        <f>Расчет_С_Фондом!Y12</f>
        <v>0</v>
      </c>
      <c r="Z11" s="7">
        <f>Расчет_С_Фондом!Z12</f>
        <v>0</v>
      </c>
      <c r="AA11" s="7">
        <f>Расчет_С_Фондом!AA12</f>
        <v>0</v>
      </c>
      <c r="AB11" s="7">
        <f>Расчет_С_Фондом!AB12</f>
        <v>0</v>
      </c>
      <c r="AC11" s="7">
        <f>Расчет_С_Фондом!AC12</f>
        <v>0</v>
      </c>
      <c r="AD11" s="7">
        <f>Расчет_С_Фондом!AD12</f>
        <v>0</v>
      </c>
      <c r="AE11" s="7">
        <f>Расчет_С_Фондом!AE12</f>
        <v>0</v>
      </c>
      <c r="AF11" s="7">
        <f>Расчет_С_Фондом!AF12</f>
        <v>0</v>
      </c>
      <c r="AG11" s="7">
        <f>Расчет_С_Фондом!AG12</f>
        <v>0</v>
      </c>
      <c r="AH11" s="7">
        <f>Расчет_С_Фондом!AH12</f>
        <v>0</v>
      </c>
      <c r="AI11" s="7">
        <f>Расчет_С_Фондом!AI12</f>
        <v>0</v>
      </c>
      <c r="AJ11" s="7">
        <f>Расчет_С_Фондом!AJ12</f>
        <v>0</v>
      </c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</row>
    <row r="12" spans="1:124" s="75" customFormat="1">
      <c r="A12" s="72" t="s">
        <v>27</v>
      </c>
    </row>
    <row r="13" spans="1:124" s="6" customFormat="1">
      <c r="A13" s="5" t="s">
        <v>28</v>
      </c>
      <c r="B13" s="17" t="str">
        <f>Макро!B6</f>
        <v>ИРЦ</v>
      </c>
      <c r="D13" s="52">
        <f>Расчет_С_Фондом!D14</f>
        <v>1</v>
      </c>
      <c r="E13" s="20">
        <f>Расчет_С_Фондом!E14</f>
        <v>1</v>
      </c>
      <c r="F13" s="20">
        <f>Расчет_С_Фондом!F14</f>
        <v>1</v>
      </c>
      <c r="G13" s="20">
        <f>Расчет_С_Фондом!G14</f>
        <v>1</v>
      </c>
      <c r="H13" s="20">
        <f>Расчет_С_Фондом!H14</f>
        <v>1</v>
      </c>
      <c r="I13" s="20">
        <f>Расчет_С_Фондом!I14</f>
        <v>1</v>
      </c>
      <c r="J13" s="20">
        <f>Расчет_С_Фондом!J14</f>
        <v>1</v>
      </c>
      <c r="K13" s="20">
        <f>Расчет_С_Фондом!K14</f>
        <v>1</v>
      </c>
      <c r="L13" s="20">
        <f>Расчет_С_Фондом!L14</f>
        <v>1</v>
      </c>
      <c r="M13" s="20">
        <f>Расчет_С_Фондом!M14</f>
        <v>1</v>
      </c>
      <c r="N13" s="20">
        <f>Расчет_С_Фондом!N14</f>
        <v>1</v>
      </c>
      <c r="O13" s="20">
        <f>Расчет_С_Фондом!O14</f>
        <v>1</v>
      </c>
      <c r="P13" s="20">
        <f>Расчет_С_Фондом!P14</f>
        <v>1</v>
      </c>
      <c r="Q13" s="20">
        <f>Расчет_С_Фондом!Q14</f>
        <v>1</v>
      </c>
      <c r="R13" s="20">
        <f>Расчет_С_Фондом!R14</f>
        <v>1</v>
      </c>
      <c r="S13" s="20">
        <f>Расчет_С_Фондом!S14</f>
        <v>1</v>
      </c>
      <c r="T13" s="20">
        <f>Расчет_С_Фондом!T14</f>
        <v>1</v>
      </c>
      <c r="U13" s="20">
        <f>Расчет_С_Фондом!U14</f>
        <v>1</v>
      </c>
      <c r="V13" s="20">
        <f>Расчет_С_Фондом!V14</f>
        <v>1</v>
      </c>
      <c r="W13" s="20">
        <f>Расчет_С_Фондом!W14</f>
        <v>1</v>
      </c>
      <c r="X13" s="20">
        <f>Расчет_С_Фондом!X14</f>
        <v>1</v>
      </c>
      <c r="Y13" s="20">
        <f>Расчет_С_Фондом!Y14</f>
        <v>1</v>
      </c>
      <c r="Z13" s="20">
        <f>Расчет_С_Фондом!Z14</f>
        <v>1</v>
      </c>
      <c r="AA13" s="20">
        <f>Расчет_С_Фондом!AA14</f>
        <v>1</v>
      </c>
      <c r="AB13" s="20">
        <f>Расчет_С_Фондом!AB14</f>
        <v>1</v>
      </c>
      <c r="AC13" s="20">
        <f>Расчет_С_Фондом!AC14</f>
        <v>1</v>
      </c>
      <c r="AD13" s="20">
        <f>Расчет_С_Фондом!AD14</f>
        <v>1</v>
      </c>
      <c r="AE13" s="20">
        <f>Расчет_С_Фондом!AE14</f>
        <v>1</v>
      </c>
      <c r="AF13" s="20">
        <f>Расчет_С_Фондом!AF14</f>
        <v>1</v>
      </c>
      <c r="AG13" s="20">
        <f>Расчет_С_Фондом!AG14</f>
        <v>1</v>
      </c>
      <c r="AH13" s="20">
        <f>Расчет_С_Фондом!AH14</f>
        <v>1</v>
      </c>
      <c r="AI13" s="20">
        <f>Расчет_С_Фондом!AI14</f>
        <v>1</v>
      </c>
      <c r="AJ13" s="20">
        <f>Расчет_С_Фондом!AJ14</f>
        <v>1</v>
      </c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</row>
    <row r="14" spans="1:124" s="6" customFormat="1">
      <c r="A14" s="5" t="str">
        <f>A8</f>
        <v>ИПЦ</v>
      </c>
      <c r="B14" s="17" t="str">
        <f>Макро!B7</f>
        <v>ИПЦ</v>
      </c>
      <c r="D14" s="52">
        <f>Расчет_С_Фондом!D15</f>
        <v>1</v>
      </c>
      <c r="E14" s="20">
        <f>Расчет_С_Фондом!E15</f>
        <v>1</v>
      </c>
      <c r="F14" s="20">
        <f>Расчет_С_Фондом!F15</f>
        <v>1.0342100000000001</v>
      </c>
      <c r="G14" s="20">
        <f>Расчет_С_Фондом!G15</f>
        <v>1.0756921631</v>
      </c>
      <c r="H14" s="20">
        <f>Расчет_С_Фондом!H15</f>
        <v>1.1186660650158453</v>
      </c>
      <c r="I14" s="20">
        <f>Расчет_С_Фондом!I15</f>
        <v>1.163188974403476</v>
      </c>
      <c r="J14" s="20">
        <f>Расчет_С_Фондом!J15</f>
        <v>1.2095885825924306</v>
      </c>
      <c r="K14" s="20">
        <f>Расчет_С_Фондом!K15</f>
        <v>1.2578753588095204</v>
      </c>
      <c r="L14" s="20">
        <f>Расчет_С_Фондом!L15</f>
        <v>1.3080268493652558</v>
      </c>
      <c r="M14" s="20">
        <f>Расчет_С_Фондом!M15</f>
        <v>1.3600209166275248</v>
      </c>
      <c r="N14" s="20">
        <f>Расчет_С_Фондом!N15</f>
        <v>1.4139185455534733</v>
      </c>
      <c r="O14" s="20">
        <f>Расчет_С_Фондом!O15</f>
        <v>1.4698390240301131</v>
      </c>
      <c r="P14" s="20">
        <f>Расчет_С_Фондом!P15</f>
        <v>1.4698390240301131</v>
      </c>
      <c r="Q14" s="20">
        <f>Расчет_С_Фондом!Q15</f>
        <v>1.4698390240301131</v>
      </c>
      <c r="R14" s="20">
        <f>Расчет_С_Фондом!R15</f>
        <v>1.4698390240301131</v>
      </c>
      <c r="S14" s="20">
        <f>Расчет_С_Фондом!S15</f>
        <v>1.4698390240301131</v>
      </c>
      <c r="T14" s="20">
        <f>Расчет_С_Фондом!T15</f>
        <v>1.4698390240301131</v>
      </c>
      <c r="U14" s="20">
        <f>Расчет_С_Фондом!U15</f>
        <v>1.4698390240301131</v>
      </c>
      <c r="V14" s="20">
        <f>Расчет_С_Фондом!V15</f>
        <v>1.4698390240301131</v>
      </c>
      <c r="W14" s="20">
        <f>Расчет_С_Фондом!W15</f>
        <v>1.4698390240301131</v>
      </c>
      <c r="X14" s="20">
        <f>Расчет_С_Фондом!X15</f>
        <v>1.4698390240301131</v>
      </c>
      <c r="Y14" s="20">
        <f>Расчет_С_Фондом!Y15</f>
        <v>1.4698390240301131</v>
      </c>
      <c r="Z14" s="20">
        <f>Расчет_С_Фондом!Z15</f>
        <v>1.4698390240301131</v>
      </c>
      <c r="AA14" s="20">
        <f>Расчет_С_Фондом!AA15</f>
        <v>1.4698390240301131</v>
      </c>
      <c r="AB14" s="20">
        <f>Расчет_С_Фондом!AB15</f>
        <v>1.4698390240301131</v>
      </c>
      <c r="AC14" s="20">
        <f>Расчет_С_Фондом!AC15</f>
        <v>1.4698390240301131</v>
      </c>
      <c r="AD14" s="20">
        <f>Расчет_С_Фондом!AD15</f>
        <v>1.4698390240301131</v>
      </c>
      <c r="AE14" s="20">
        <f>Расчет_С_Фондом!AE15</f>
        <v>1.4698390240301131</v>
      </c>
      <c r="AF14" s="20">
        <f>Расчет_С_Фондом!AF15</f>
        <v>1.4698390240301131</v>
      </c>
      <c r="AG14" s="20">
        <f>Расчет_С_Фондом!AG15</f>
        <v>1.4698390240301131</v>
      </c>
      <c r="AH14" s="20">
        <f>Расчет_С_Фондом!AH15</f>
        <v>1.4698390240301131</v>
      </c>
      <c r="AI14" s="20">
        <f>Расчет_С_Фондом!AI15</f>
        <v>1.4698390240301131</v>
      </c>
      <c r="AJ14" s="20">
        <f>Расчет_С_Фондом!AJ15</f>
        <v>1.4698390240301131</v>
      </c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</row>
    <row r="15" spans="1:124" s="6" customFormat="1">
      <c r="A15" s="5" t="str">
        <f>A9</f>
        <v>Индекс цен на водоснабжение и водоотведение</v>
      </c>
      <c r="B15" s="17" t="str">
        <f>Макро!B8</f>
        <v>ИЦП</v>
      </c>
      <c r="D15" s="52">
        <f>Расчет_С_Фондом!D16</f>
        <v>1</v>
      </c>
      <c r="E15" s="20">
        <f>Расчет_С_Фондом!E16</f>
        <v>1</v>
      </c>
      <c r="F15" s="20">
        <f>Расчет_С_Фондом!F16</f>
        <v>1.0400647154043152</v>
      </c>
      <c r="G15" s="20">
        <f>Расчет_С_Фондом!G16</f>
        <v>1.0821257673138911</v>
      </c>
      <c r="H15" s="20">
        <f>Расчет_С_Фондом!H16</f>
        <v>1.1258888715319613</v>
      </c>
      <c r="I15" s="20">
        <f>Расчет_С_Фондом!I16</f>
        <v>1.1706902532172052</v>
      </c>
      <c r="J15" s="20">
        <f>Расчет_С_Фондом!J16</f>
        <v>1.2180652096988209</v>
      </c>
      <c r="K15" s="20">
        <f>Расчет_С_Фондом!K16</f>
        <v>1.2666951119515486</v>
      </c>
      <c r="L15" s="20">
        <f>Расчет_С_Фондом!L16</f>
        <v>1.3172004483147308</v>
      </c>
      <c r="M15" s="20">
        <f>Расчет_С_Фондом!M16</f>
        <v>1.3695616260504686</v>
      </c>
      <c r="N15" s="20">
        <f>Расчет_С_Фондом!N16</f>
        <v>1.4238399579033187</v>
      </c>
      <c r="O15" s="20">
        <f>Расчет_С_Фондом!O16</f>
        <v>1.4801440888369266</v>
      </c>
      <c r="P15" s="20">
        <f>Расчет_С_Фондом!P16</f>
        <v>1.4801440888369266</v>
      </c>
      <c r="Q15" s="20">
        <f>Расчет_С_Фондом!Q16</f>
        <v>1.4801440888369266</v>
      </c>
      <c r="R15" s="20">
        <f>Расчет_С_Фондом!R16</f>
        <v>1.4801440888369266</v>
      </c>
      <c r="S15" s="20">
        <f>Расчет_С_Фондом!S16</f>
        <v>1.4801440888369266</v>
      </c>
      <c r="T15" s="20">
        <f>Расчет_С_Фондом!T16</f>
        <v>1.4801440888369266</v>
      </c>
      <c r="U15" s="20">
        <f>Расчет_С_Фондом!U16</f>
        <v>1.4801440888369266</v>
      </c>
      <c r="V15" s="20">
        <f>Расчет_С_Фондом!V16</f>
        <v>1.4801440888369266</v>
      </c>
      <c r="W15" s="20">
        <f>Расчет_С_Фондом!W16</f>
        <v>1.4801440888369266</v>
      </c>
      <c r="X15" s="20">
        <f>Расчет_С_Фондом!X16</f>
        <v>1.4801440888369266</v>
      </c>
      <c r="Y15" s="20">
        <f>Расчет_С_Фондом!Y16</f>
        <v>1.4801440888369266</v>
      </c>
      <c r="Z15" s="20">
        <f>Расчет_С_Фондом!Z16</f>
        <v>1.4801440888369266</v>
      </c>
      <c r="AA15" s="20">
        <f>Расчет_С_Фондом!AA16</f>
        <v>1.4801440888369266</v>
      </c>
      <c r="AB15" s="20">
        <f>Расчет_С_Фондом!AB16</f>
        <v>1.4801440888369266</v>
      </c>
      <c r="AC15" s="20">
        <f>Расчет_С_Фондом!AC16</f>
        <v>1.4801440888369266</v>
      </c>
      <c r="AD15" s="20">
        <f>Расчет_С_Фондом!AD16</f>
        <v>1.4801440888369266</v>
      </c>
      <c r="AE15" s="20">
        <f>Расчет_С_Фондом!AE16</f>
        <v>1.4801440888369266</v>
      </c>
      <c r="AF15" s="20">
        <f>Расчет_С_Фондом!AF16</f>
        <v>1.4801440888369266</v>
      </c>
      <c r="AG15" s="20">
        <f>Расчет_С_Фондом!AG16</f>
        <v>1.4801440888369266</v>
      </c>
      <c r="AH15" s="20">
        <f>Расчет_С_Фондом!AH16</f>
        <v>1.4801440888369266</v>
      </c>
      <c r="AI15" s="20">
        <f>Расчет_С_Фондом!AI16</f>
        <v>1.4801440888369266</v>
      </c>
      <c r="AJ15" s="20">
        <f>Расчет_С_Фондом!AJ16</f>
        <v>1.4801440888369266</v>
      </c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</row>
    <row r="16" spans="1:124" s="6" customFormat="1">
      <c r="A16" s="5" t="str">
        <f>A10</f>
        <v>Индекс цен на электрическую энергию, газ и пар</v>
      </c>
      <c r="B16" s="17" t="str">
        <f>Макро!B9</f>
        <v>ИКУ</v>
      </c>
      <c r="D16" s="52">
        <f>Расчет_С_Фондом!D17</f>
        <v>1</v>
      </c>
      <c r="E16" s="20">
        <f>Расчет_С_Фондом!E17</f>
        <v>1</v>
      </c>
      <c r="F16" s="20">
        <f>Расчет_С_Фондом!F17</f>
        <v>1.0421085884406911</v>
      </c>
      <c r="G16" s="20">
        <f>Расчет_С_Фондом!G17</f>
        <v>1.0841439741825696</v>
      </c>
      <c r="H16" s="20">
        <f>Расчет_С_Фондом!H17</f>
        <v>1.1278699004336008</v>
      </c>
      <c r="I16" s="20">
        <f>Расчет_С_Фондом!I17</f>
        <v>1.172211339044517</v>
      </c>
      <c r="J16" s="20">
        <f>Расчет_С_Фондом!J17</f>
        <v>1.2184667845942538</v>
      </c>
      <c r="K16" s="20">
        <f>Расчет_С_Фондом!K17</f>
        <v>1.2665964068203597</v>
      </c>
      <c r="L16" s="20">
        <f>Расчет_С_Фондом!L17</f>
        <v>1.3166557364438447</v>
      </c>
      <c r="M16" s="20">
        <f>Расчет_С_Фондом!M17</f>
        <v>1.3686482812517151</v>
      </c>
      <c r="N16" s="20">
        <f>Расчет_С_Фондом!N17</f>
        <v>1.4225857744891925</v>
      </c>
      <c r="O16" s="20">
        <f>Расчет_С_Фондом!O17</f>
        <v>1.4785364058368646</v>
      </c>
      <c r="P16" s="20">
        <f>Расчет_С_Фондом!P17</f>
        <v>1.4785364058368646</v>
      </c>
      <c r="Q16" s="20">
        <f>Расчет_С_Фондом!Q17</f>
        <v>1.4785364058368646</v>
      </c>
      <c r="R16" s="20">
        <f>Расчет_С_Фондом!R17</f>
        <v>1.4785364058368646</v>
      </c>
      <c r="S16" s="20">
        <f>Расчет_С_Фондом!S17</f>
        <v>1.4785364058368646</v>
      </c>
      <c r="T16" s="20">
        <f>Расчет_С_Фондом!T17</f>
        <v>1.4785364058368646</v>
      </c>
      <c r="U16" s="20">
        <f>Расчет_С_Фондом!U17</f>
        <v>1.4785364058368646</v>
      </c>
      <c r="V16" s="20">
        <f>Расчет_С_Фондом!V17</f>
        <v>1.4785364058368646</v>
      </c>
      <c r="W16" s="20">
        <f>Расчет_С_Фондом!W17</f>
        <v>1.4785364058368646</v>
      </c>
      <c r="X16" s="20">
        <f>Расчет_С_Фондом!X17</f>
        <v>1.4785364058368646</v>
      </c>
      <c r="Y16" s="20">
        <f>Расчет_С_Фондом!Y17</f>
        <v>1.4785364058368646</v>
      </c>
      <c r="Z16" s="20">
        <f>Расчет_С_Фондом!Z17</f>
        <v>1.4785364058368646</v>
      </c>
      <c r="AA16" s="20">
        <f>Расчет_С_Фондом!AA17</f>
        <v>1.4785364058368646</v>
      </c>
      <c r="AB16" s="20">
        <f>Расчет_С_Фондом!AB17</f>
        <v>1.4785364058368646</v>
      </c>
      <c r="AC16" s="20">
        <f>Расчет_С_Фондом!AC17</f>
        <v>1.4785364058368646</v>
      </c>
      <c r="AD16" s="20">
        <f>Расчет_С_Фондом!AD17</f>
        <v>1.4785364058368646</v>
      </c>
      <c r="AE16" s="20">
        <f>Расчет_С_Фондом!AE17</f>
        <v>1.4785364058368646</v>
      </c>
      <c r="AF16" s="20">
        <f>Расчет_С_Фондом!AF17</f>
        <v>1.4785364058368646</v>
      </c>
      <c r="AG16" s="20">
        <f>Расчет_С_Фондом!AG17</f>
        <v>1.4785364058368646</v>
      </c>
      <c r="AH16" s="20">
        <f>Расчет_С_Фондом!AH17</f>
        <v>1.4785364058368646</v>
      </c>
      <c r="AI16" s="20">
        <f>Расчет_С_Фондом!AI17</f>
        <v>1.4785364058368646</v>
      </c>
      <c r="AJ16" s="20">
        <f>Расчет_С_Фондом!AJ17</f>
        <v>1.4785364058368646</v>
      </c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</row>
    <row r="17" spans="1:124" s="6" customFormat="1">
      <c r="A17" s="5" t="str">
        <f>A11</f>
        <v>Индекс-дефлятор инвестиций</v>
      </c>
      <c r="B17" s="17" t="str">
        <f>Макро!B10</f>
        <v>ИКВ</v>
      </c>
      <c r="D17" s="52">
        <f>Расчет_С_Фондом!D18</f>
        <v>1</v>
      </c>
      <c r="E17" s="20">
        <f>Расчет_С_Фондом!E18</f>
        <v>1</v>
      </c>
      <c r="F17" s="20">
        <f>Расчет_С_Фондом!F18</f>
        <v>1.0435592158531719</v>
      </c>
      <c r="G17" s="20">
        <f>Расчет_С_Фондом!G18</f>
        <v>1.0877822466589389</v>
      </c>
      <c r="H17" s="20">
        <f>Расчет_С_Фондом!H18</f>
        <v>1.1347750396778618</v>
      </c>
      <c r="I17" s="20">
        <f>Расчет_С_Фондом!I18</f>
        <v>1.1845927100168652</v>
      </c>
      <c r="J17" s="20">
        <f>Расчет_С_Фондом!J18</f>
        <v>1.2370709326400751</v>
      </c>
      <c r="K17" s="20">
        <f>Расчет_С_Фондом!K18</f>
        <v>1.2906369035080751</v>
      </c>
      <c r="L17" s="20">
        <f>Расчет_С_Фондом!L18</f>
        <v>1.3452316786293552</v>
      </c>
      <c r="M17" s="20">
        <f>Расчет_С_Фондом!M18</f>
        <v>1.4007906163427273</v>
      </c>
      <c r="N17" s="20">
        <f>Расчет_С_Фондом!N18</f>
        <v>1.4572433834735219</v>
      </c>
      <c r="O17" s="20">
        <f>Расчет_С_Фондом!O18</f>
        <v>1.5159712336035476</v>
      </c>
      <c r="P17" s="20">
        <f>Расчет_С_Фондом!P18</f>
        <v>1.5159712336035476</v>
      </c>
      <c r="Q17" s="20">
        <f>Расчет_С_Фондом!Q18</f>
        <v>1.5159712336035476</v>
      </c>
      <c r="R17" s="20">
        <f>Расчет_С_Фондом!R18</f>
        <v>1.5159712336035476</v>
      </c>
      <c r="S17" s="20">
        <f>Расчет_С_Фондом!S18</f>
        <v>1.5159712336035476</v>
      </c>
      <c r="T17" s="20">
        <f>Расчет_С_Фондом!T18</f>
        <v>1.5159712336035476</v>
      </c>
      <c r="U17" s="20">
        <f>Расчет_С_Фондом!U18</f>
        <v>1.5159712336035476</v>
      </c>
      <c r="V17" s="20">
        <f>Расчет_С_Фондом!V18</f>
        <v>1.5159712336035476</v>
      </c>
      <c r="W17" s="20">
        <f>Расчет_С_Фондом!W18</f>
        <v>1.5159712336035476</v>
      </c>
      <c r="X17" s="20">
        <f>Расчет_С_Фондом!X18</f>
        <v>1.5159712336035476</v>
      </c>
      <c r="Y17" s="20">
        <f>Расчет_С_Фондом!Y18</f>
        <v>1.5159712336035476</v>
      </c>
      <c r="Z17" s="20">
        <f>Расчет_С_Фондом!Z18</f>
        <v>1.5159712336035476</v>
      </c>
      <c r="AA17" s="20">
        <f>Расчет_С_Фондом!AA18</f>
        <v>1.5159712336035476</v>
      </c>
      <c r="AB17" s="20">
        <f>Расчет_С_Фондом!AB18</f>
        <v>1.5159712336035476</v>
      </c>
      <c r="AC17" s="20">
        <f>Расчет_С_Фондом!AC18</f>
        <v>1.5159712336035476</v>
      </c>
      <c r="AD17" s="20">
        <f>Расчет_С_Фондом!AD18</f>
        <v>1.5159712336035476</v>
      </c>
      <c r="AE17" s="20">
        <f>Расчет_С_Фондом!AE18</f>
        <v>1.5159712336035476</v>
      </c>
      <c r="AF17" s="20">
        <f>Расчет_С_Фондом!AF18</f>
        <v>1.5159712336035476</v>
      </c>
      <c r="AG17" s="20">
        <f>Расчет_С_Фондом!AG18</f>
        <v>1.5159712336035476</v>
      </c>
      <c r="AH17" s="20">
        <f>Расчет_С_Фондом!AH18</f>
        <v>1.5159712336035476</v>
      </c>
      <c r="AI17" s="20">
        <f>Расчет_С_Фондом!AI18</f>
        <v>1.5159712336035476</v>
      </c>
      <c r="AJ17" s="20">
        <f>Расчет_С_Фондом!AJ18</f>
        <v>1.5159712336035476</v>
      </c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</row>
    <row r="18" spans="1:124" s="6" customFormat="1">
      <c r="A18" s="5"/>
    </row>
    <row r="19" spans="1:124" s="217" customFormat="1">
      <c r="A19" s="215" t="s">
        <v>22</v>
      </c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</row>
    <row r="20" spans="1:124" s="6" customFormat="1">
      <c r="A20" s="5" t="s">
        <v>371</v>
      </c>
      <c r="B20" s="10">
        <f>'Исходные данные'!E10</f>
        <v>43466</v>
      </c>
      <c r="C20" s="10">
        <f>'Исходные данные'!E14</f>
        <v>47483</v>
      </c>
      <c r="E20" s="6">
        <f t="shared" ref="E20:N22" si="0">MAX(0,1+MIN(E$2,$C20)-MAX(E$1,$B20))/(1+E$2-E$1)</f>
        <v>1</v>
      </c>
      <c r="F20" s="6">
        <f t="shared" si="0"/>
        <v>1</v>
      </c>
      <c r="G20" s="6">
        <f t="shared" si="0"/>
        <v>1</v>
      </c>
      <c r="H20" s="6">
        <f t="shared" si="0"/>
        <v>1</v>
      </c>
      <c r="I20" s="6">
        <f t="shared" si="0"/>
        <v>1</v>
      </c>
      <c r="J20" s="6">
        <f t="shared" si="0"/>
        <v>1</v>
      </c>
      <c r="K20" s="6">
        <f t="shared" si="0"/>
        <v>1</v>
      </c>
      <c r="L20" s="6">
        <f t="shared" si="0"/>
        <v>1</v>
      </c>
      <c r="M20" s="6">
        <f t="shared" si="0"/>
        <v>1</v>
      </c>
      <c r="N20" s="6">
        <f t="shared" si="0"/>
        <v>1</v>
      </c>
      <c r="O20" s="6">
        <f t="shared" ref="O20:X22" si="1">MAX(0,1+MIN(O$2,$C20)-MAX(O$1,$B20))/(1+O$2-O$1)</f>
        <v>1</v>
      </c>
      <c r="P20" s="6">
        <f t="shared" si="1"/>
        <v>0</v>
      </c>
      <c r="Q20" s="6">
        <f t="shared" si="1"/>
        <v>0</v>
      </c>
      <c r="R20" s="6">
        <f t="shared" si="1"/>
        <v>0</v>
      </c>
      <c r="S20" s="6">
        <f t="shared" si="1"/>
        <v>0</v>
      </c>
      <c r="T20" s="6">
        <f t="shared" si="1"/>
        <v>0</v>
      </c>
      <c r="U20" s="6">
        <f t="shared" si="1"/>
        <v>0</v>
      </c>
      <c r="V20" s="6">
        <f t="shared" si="1"/>
        <v>0</v>
      </c>
      <c r="W20" s="6">
        <f t="shared" si="1"/>
        <v>0</v>
      </c>
      <c r="X20" s="6">
        <f t="shared" si="1"/>
        <v>0</v>
      </c>
      <c r="Y20" s="6">
        <f t="shared" ref="Y20:AH22" si="2">MAX(0,1+MIN(Y$2,$C20)-MAX(Y$1,$B20))/(1+Y$2-Y$1)</f>
        <v>0</v>
      </c>
      <c r="Z20" s="6">
        <f t="shared" si="2"/>
        <v>0</v>
      </c>
      <c r="AA20" s="6">
        <f t="shared" si="2"/>
        <v>0</v>
      </c>
      <c r="AB20" s="6">
        <f t="shared" si="2"/>
        <v>0</v>
      </c>
      <c r="AC20" s="6">
        <f t="shared" si="2"/>
        <v>0</v>
      </c>
      <c r="AD20" s="6">
        <f t="shared" si="2"/>
        <v>0</v>
      </c>
      <c r="AE20" s="6">
        <f t="shared" si="2"/>
        <v>0</v>
      </c>
      <c r="AF20" s="6">
        <f t="shared" si="2"/>
        <v>0</v>
      </c>
      <c r="AG20" s="6">
        <f t="shared" si="2"/>
        <v>0</v>
      </c>
      <c r="AH20" s="6">
        <f t="shared" si="2"/>
        <v>0</v>
      </c>
      <c r="AI20" s="6">
        <f t="shared" ref="AI20:AJ22" si="3">MAX(0,1+MIN(AI$2,$C20)-MAX(AI$1,$B20))/(1+AI$2-AI$1)</f>
        <v>0</v>
      </c>
      <c r="AJ20" s="6">
        <f t="shared" si="3"/>
        <v>0</v>
      </c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</row>
    <row r="21" spans="1:124" s="6" customFormat="1">
      <c r="A21" s="5" t="s">
        <v>39</v>
      </c>
      <c r="B21" s="10">
        <f>'Исходные данные'!E11</f>
        <v>43466</v>
      </c>
      <c r="C21" s="10">
        <f>'Исходные данные'!E12</f>
        <v>44196</v>
      </c>
      <c r="E21" s="6">
        <f t="shared" si="0"/>
        <v>1</v>
      </c>
      <c r="F21" s="6">
        <f t="shared" si="0"/>
        <v>1</v>
      </c>
      <c r="G21" s="6">
        <f t="shared" si="0"/>
        <v>0</v>
      </c>
      <c r="H21" s="6">
        <f t="shared" si="0"/>
        <v>0</v>
      </c>
      <c r="I21" s="6">
        <f t="shared" si="0"/>
        <v>0</v>
      </c>
      <c r="J21" s="6">
        <f t="shared" si="0"/>
        <v>0</v>
      </c>
      <c r="K21" s="6">
        <f t="shared" si="0"/>
        <v>0</v>
      </c>
      <c r="L21" s="6">
        <f t="shared" si="0"/>
        <v>0</v>
      </c>
      <c r="M21" s="6">
        <f t="shared" si="0"/>
        <v>0</v>
      </c>
      <c r="N21" s="6">
        <f t="shared" si="0"/>
        <v>0</v>
      </c>
      <c r="O21" s="6">
        <f t="shared" si="1"/>
        <v>0</v>
      </c>
      <c r="P21" s="6">
        <f t="shared" si="1"/>
        <v>0</v>
      </c>
      <c r="Q21" s="6">
        <f t="shared" si="1"/>
        <v>0</v>
      </c>
      <c r="R21" s="6">
        <f t="shared" si="1"/>
        <v>0</v>
      </c>
      <c r="S21" s="6">
        <f t="shared" si="1"/>
        <v>0</v>
      </c>
      <c r="T21" s="6">
        <f t="shared" si="1"/>
        <v>0</v>
      </c>
      <c r="U21" s="6">
        <f t="shared" si="1"/>
        <v>0</v>
      </c>
      <c r="V21" s="6">
        <f t="shared" si="1"/>
        <v>0</v>
      </c>
      <c r="W21" s="6">
        <f t="shared" si="1"/>
        <v>0</v>
      </c>
      <c r="X21" s="6">
        <f t="shared" si="1"/>
        <v>0</v>
      </c>
      <c r="Y21" s="6">
        <f t="shared" si="2"/>
        <v>0</v>
      </c>
      <c r="Z21" s="6">
        <f t="shared" si="2"/>
        <v>0</v>
      </c>
      <c r="AA21" s="6">
        <f t="shared" si="2"/>
        <v>0</v>
      </c>
      <c r="AB21" s="6">
        <f t="shared" si="2"/>
        <v>0</v>
      </c>
      <c r="AC21" s="6">
        <f t="shared" si="2"/>
        <v>0</v>
      </c>
      <c r="AD21" s="6">
        <f t="shared" si="2"/>
        <v>0</v>
      </c>
      <c r="AE21" s="6">
        <f t="shared" si="2"/>
        <v>0</v>
      </c>
      <c r="AF21" s="6">
        <f t="shared" si="2"/>
        <v>0</v>
      </c>
      <c r="AG21" s="6">
        <f t="shared" si="2"/>
        <v>0</v>
      </c>
      <c r="AH21" s="6">
        <f t="shared" si="2"/>
        <v>0</v>
      </c>
      <c r="AI21" s="6">
        <f t="shared" si="3"/>
        <v>0</v>
      </c>
      <c r="AJ21" s="6">
        <f t="shared" si="3"/>
        <v>0</v>
      </c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</row>
    <row r="22" spans="1:124" s="6" customFormat="1">
      <c r="A22" s="5" t="s">
        <v>40</v>
      </c>
      <c r="B22" s="10">
        <f>'Исходные данные'!E13</f>
        <v>44197</v>
      </c>
      <c r="C22" s="10">
        <f>'Исходные данные'!E14</f>
        <v>47483</v>
      </c>
      <c r="E22" s="6">
        <f t="shared" si="0"/>
        <v>0</v>
      </c>
      <c r="F22" s="6">
        <f t="shared" si="0"/>
        <v>0</v>
      </c>
      <c r="G22" s="6">
        <f t="shared" si="0"/>
        <v>1</v>
      </c>
      <c r="H22" s="6">
        <f t="shared" si="0"/>
        <v>1</v>
      </c>
      <c r="I22" s="6">
        <f t="shared" si="0"/>
        <v>1</v>
      </c>
      <c r="J22" s="6">
        <f t="shared" si="0"/>
        <v>1</v>
      </c>
      <c r="K22" s="6">
        <f t="shared" si="0"/>
        <v>1</v>
      </c>
      <c r="L22" s="6">
        <f t="shared" si="0"/>
        <v>1</v>
      </c>
      <c r="M22" s="6">
        <f t="shared" si="0"/>
        <v>1</v>
      </c>
      <c r="N22" s="6">
        <f t="shared" si="0"/>
        <v>1</v>
      </c>
      <c r="O22" s="6">
        <f t="shared" si="1"/>
        <v>1</v>
      </c>
      <c r="P22" s="6">
        <f t="shared" si="1"/>
        <v>0</v>
      </c>
      <c r="Q22" s="6">
        <f t="shared" si="1"/>
        <v>0</v>
      </c>
      <c r="R22" s="6">
        <f t="shared" si="1"/>
        <v>0</v>
      </c>
      <c r="S22" s="6">
        <f t="shared" si="1"/>
        <v>0</v>
      </c>
      <c r="T22" s="6">
        <f t="shared" si="1"/>
        <v>0</v>
      </c>
      <c r="U22" s="6">
        <f t="shared" si="1"/>
        <v>0</v>
      </c>
      <c r="V22" s="6">
        <f t="shared" si="1"/>
        <v>0</v>
      </c>
      <c r="W22" s="6">
        <f t="shared" si="1"/>
        <v>0</v>
      </c>
      <c r="X22" s="6">
        <f t="shared" si="1"/>
        <v>0</v>
      </c>
      <c r="Y22" s="6">
        <f t="shared" si="2"/>
        <v>0</v>
      </c>
      <c r="Z22" s="6">
        <f t="shared" si="2"/>
        <v>0</v>
      </c>
      <c r="AA22" s="6">
        <f t="shared" si="2"/>
        <v>0</v>
      </c>
      <c r="AB22" s="6">
        <f t="shared" si="2"/>
        <v>0</v>
      </c>
      <c r="AC22" s="6">
        <f t="shared" si="2"/>
        <v>0</v>
      </c>
      <c r="AD22" s="6">
        <f t="shared" si="2"/>
        <v>0</v>
      </c>
      <c r="AE22" s="6">
        <f t="shared" si="2"/>
        <v>0</v>
      </c>
      <c r="AF22" s="6">
        <f t="shared" si="2"/>
        <v>0</v>
      </c>
      <c r="AG22" s="6">
        <f t="shared" si="2"/>
        <v>0</v>
      </c>
      <c r="AH22" s="6">
        <f t="shared" si="2"/>
        <v>0</v>
      </c>
      <c r="AI22" s="6">
        <f t="shared" si="3"/>
        <v>0</v>
      </c>
      <c r="AJ22" s="6">
        <f t="shared" si="3"/>
        <v>0</v>
      </c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</row>
    <row r="24" spans="1:124" s="6" customFormat="1">
      <c r="A24" s="5"/>
    </row>
    <row r="25" spans="1:124" s="6" customFormat="1">
      <c r="A25" s="5"/>
    </row>
    <row r="26" spans="1:124" s="217" customFormat="1">
      <c r="A26" s="215" t="s">
        <v>394</v>
      </c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</row>
    <row r="27" spans="1:124" s="62" customFormat="1">
      <c r="A27" s="37" t="s">
        <v>17</v>
      </c>
    </row>
    <row r="28" spans="1:124" s="6" customFormat="1">
      <c r="A28" s="5" t="str">
        <f>'Исходные данные'!A100</f>
        <v>Реконструкция Объекта №1</v>
      </c>
      <c r="D28" s="11">
        <f>'Исходные данные'!E100</f>
        <v>610000</v>
      </c>
      <c r="E28" s="6">
        <f>$D28*'Исходные данные'!F100*(1+Чувствительность!$B$4)</f>
        <v>305000</v>
      </c>
      <c r="F28" s="6">
        <f>$D28*'Исходные данные'!G100*(1+Чувствительность!$B$4)</f>
        <v>305000</v>
      </c>
      <c r="G28" s="6">
        <f>$D28*'Исходные данные'!H100*(1+Чувствительность!$B$4)</f>
        <v>0</v>
      </c>
      <c r="H28" s="6">
        <f>$D28*'Исходные данные'!I100*(1+Чувствительность!$B$4)</f>
        <v>0</v>
      </c>
      <c r="I28" s="6">
        <f>$D28*'Исходные данные'!J100*(1+Чувствительность!$B$4)</f>
        <v>0</v>
      </c>
      <c r="J28" s="6">
        <f>$D28*'Исходные данные'!K100*(1+Чувствительность!$B$4)</f>
        <v>0</v>
      </c>
      <c r="K28" s="6">
        <f>$D28*'Исходные данные'!L100*(1+Чувствительность!$B$4)</f>
        <v>0</v>
      </c>
      <c r="L28" s="6">
        <f>$D28*'Исходные данные'!M100*(1+Чувствительность!$B$4)</f>
        <v>0</v>
      </c>
      <c r="M28" s="6">
        <f>$D28*'Исходные данные'!N100*(1+Чувствительность!$B$4)</f>
        <v>0</v>
      </c>
      <c r="N28" s="6">
        <f>$D28*'Исходные данные'!O100*(1+Чувствительность!$B$4)</f>
        <v>0</v>
      </c>
      <c r="O28" s="6">
        <f>$D28*'Исходные данные'!P100*(1+Чувствительность!$B$4)</f>
        <v>0</v>
      </c>
      <c r="P28" s="6">
        <f>$D28*'Исходные данные'!Q100*(1+Чувствительность!$B$4)</f>
        <v>0</v>
      </c>
      <c r="Q28" s="6">
        <f>$D28*'Исходные данные'!R100*(1+Чувствительность!$B$4)</f>
        <v>0</v>
      </c>
      <c r="R28" s="6">
        <f>$D28*'Исходные данные'!S100*(1+Чувствительность!$B$4)</f>
        <v>0</v>
      </c>
      <c r="S28" s="6">
        <f>$D28*'Исходные данные'!T100*(1+Чувствительность!$B$4)</f>
        <v>0</v>
      </c>
      <c r="T28" s="6">
        <f>$D28*'Исходные данные'!U100*(1+Чувствительность!$B$4)</f>
        <v>0</v>
      </c>
      <c r="U28" s="6">
        <f>$D28*'Исходные данные'!V100*(1+Чувствительность!$B$4)</f>
        <v>0</v>
      </c>
      <c r="V28" s="6">
        <f>$D28*'Исходные данные'!W100*(1+Чувствительность!$B$4)</f>
        <v>0</v>
      </c>
      <c r="W28" s="6">
        <f>$D28*'Исходные данные'!X100*(1+Чувствительность!$B$4)</f>
        <v>0</v>
      </c>
      <c r="X28" s="6">
        <f>$D28*'Исходные данные'!Y100*(1+Чувствительность!$B$4)</f>
        <v>0</v>
      </c>
      <c r="Y28" s="6">
        <f>$D28*'Исходные данные'!Z100*(1+Чувствительность!$B$4)</f>
        <v>0</v>
      </c>
      <c r="Z28" s="6">
        <f>$D28*'Исходные данные'!AA100*(1+Чувствительность!$B$4)</f>
        <v>0</v>
      </c>
      <c r="AA28" s="6">
        <f>$D28*'Исходные данные'!AB100*(1+Чувствительность!$B$4)</f>
        <v>0</v>
      </c>
      <c r="AB28" s="6">
        <f>$D28*'Исходные данные'!AC100*(1+Чувствительность!$B$4)</f>
        <v>0</v>
      </c>
      <c r="AC28" s="6">
        <f>$D28*'Исходные данные'!AD100*(1+Чувствительность!$B$4)</f>
        <v>0</v>
      </c>
      <c r="AD28" s="6">
        <f>$D28*'Исходные данные'!AE100*(1+Чувствительность!$B$4)</f>
        <v>0</v>
      </c>
      <c r="AE28" s="6">
        <f>$D28*'Исходные данные'!AF100*(1+Чувствительность!$B$4)</f>
        <v>0</v>
      </c>
      <c r="AF28" s="6">
        <f>$D28*'Исходные данные'!AG100*(1+Чувствительность!$B$4)</f>
        <v>0</v>
      </c>
      <c r="AG28" s="6">
        <f>$D28*'Исходные данные'!AH100*(1+Чувствительность!$B$4)</f>
        <v>0</v>
      </c>
      <c r="AH28" s="6">
        <f>$D28*'Исходные данные'!AI100*(1+Чувствительность!$B$4)</f>
        <v>0</v>
      </c>
      <c r="AI28" s="6">
        <f>$D28*'Исходные данные'!AJ100*(1+Чувствительность!$B$4)</f>
        <v>0</v>
      </c>
      <c r="AJ28" s="6">
        <f>$D28*'Исходные данные'!AK100*(1+Чувствительность!$B$4)</f>
        <v>0</v>
      </c>
    </row>
    <row r="29" spans="1:124" s="6" customFormat="1">
      <c r="A29" s="5" t="str">
        <f>'Исходные данные'!A101</f>
        <v>-</v>
      </c>
      <c r="D29" s="381">
        <f>'Исходные данные'!E101</f>
        <v>0</v>
      </c>
      <c r="E29" s="6">
        <f>$D29*'Исходные данные'!F101*(1+Чувствительность!$B$4)</f>
        <v>0</v>
      </c>
      <c r="F29" s="6">
        <f>$D29*'Исходные данные'!G101*(1+Чувствительность!$B$4)</f>
        <v>0</v>
      </c>
      <c r="G29" s="6">
        <f>$D29*'Исходные данные'!H101*(1+Чувствительность!$B$4)</f>
        <v>0</v>
      </c>
      <c r="H29" s="6">
        <f>$D29*'Исходные данные'!I101*(1+Чувствительность!$B$4)</f>
        <v>0</v>
      </c>
      <c r="I29" s="6">
        <f>$D29*'Исходные данные'!J101*(1+Чувствительность!$B$4)</f>
        <v>0</v>
      </c>
      <c r="J29" s="6">
        <f>$D29*'Исходные данные'!K101*(1+Чувствительность!$B$4)</f>
        <v>0</v>
      </c>
      <c r="K29" s="6">
        <f>$D29*'Исходные данные'!L101*(1+Чувствительность!$B$4)</f>
        <v>0</v>
      </c>
      <c r="L29" s="6">
        <f>$D29*'Исходные данные'!M101*(1+Чувствительность!$B$4)</f>
        <v>0</v>
      </c>
      <c r="M29" s="6">
        <f>$D29*'Исходные данные'!N101*(1+Чувствительность!$B$4)</f>
        <v>0</v>
      </c>
      <c r="N29" s="6">
        <f>$D29*'Исходные данные'!O101*(1+Чувствительность!$B$4)</f>
        <v>0</v>
      </c>
      <c r="O29" s="6">
        <f>$D29*'Исходные данные'!P101*(1+Чувствительность!$B$4)</f>
        <v>0</v>
      </c>
      <c r="P29" s="6">
        <f>$D29*'Исходные данные'!Q101*(1+Чувствительность!$B$4)</f>
        <v>0</v>
      </c>
      <c r="Q29" s="6">
        <f>$D29*'Исходные данные'!R101*(1+Чувствительность!$B$4)</f>
        <v>0</v>
      </c>
      <c r="R29" s="6">
        <f>$D29*'Исходные данные'!S101*(1+Чувствительность!$B$4)</f>
        <v>0</v>
      </c>
      <c r="S29" s="6">
        <f>$D29*'Исходные данные'!T101*(1+Чувствительность!$B$4)</f>
        <v>0</v>
      </c>
      <c r="T29" s="6">
        <f>$D29*'Исходные данные'!U101*(1+Чувствительность!$B$4)</f>
        <v>0</v>
      </c>
      <c r="U29" s="6">
        <f>$D29*'Исходные данные'!V101*(1+Чувствительность!$B$4)</f>
        <v>0</v>
      </c>
      <c r="V29" s="6">
        <f>$D29*'Исходные данные'!W101*(1+Чувствительность!$B$4)</f>
        <v>0</v>
      </c>
      <c r="W29" s="6">
        <f>$D29*'Исходные данные'!X101*(1+Чувствительность!$B$4)</f>
        <v>0</v>
      </c>
      <c r="X29" s="6">
        <f>$D29*'Исходные данные'!Y101*(1+Чувствительность!$B$4)</f>
        <v>0</v>
      </c>
      <c r="Y29" s="6">
        <f>$D29*'Исходные данные'!Z101*(1+Чувствительность!$B$4)</f>
        <v>0</v>
      </c>
      <c r="Z29" s="6">
        <f>$D29*'Исходные данные'!AA101*(1+Чувствительность!$B$4)</f>
        <v>0</v>
      </c>
      <c r="AA29" s="6">
        <f>$D29*'Исходные данные'!AB101*(1+Чувствительность!$B$4)</f>
        <v>0</v>
      </c>
      <c r="AB29" s="6">
        <f>$D29*'Исходные данные'!AC101*(1+Чувствительность!$B$4)</f>
        <v>0</v>
      </c>
      <c r="AC29" s="6">
        <f>$D29*'Исходные данные'!AD101*(1+Чувствительность!$B$4)</f>
        <v>0</v>
      </c>
      <c r="AD29" s="6">
        <f>$D29*'Исходные данные'!AE101*(1+Чувствительность!$B$4)</f>
        <v>0</v>
      </c>
      <c r="AE29" s="6">
        <f>$D29*'Исходные данные'!AF101*(1+Чувствительность!$B$4)</f>
        <v>0</v>
      </c>
      <c r="AF29" s="6">
        <f>$D29*'Исходные данные'!AG101*(1+Чувствительность!$B$4)</f>
        <v>0</v>
      </c>
      <c r="AG29" s="6">
        <f>$D29*'Исходные данные'!AH101*(1+Чувствительность!$B$4)</f>
        <v>0</v>
      </c>
      <c r="AH29" s="6">
        <f>$D29*'Исходные данные'!AI101*(1+Чувствительность!$B$4)</f>
        <v>0</v>
      </c>
      <c r="AI29" s="6">
        <f>$D29*'Исходные данные'!AJ101*(1+Чувствительность!$B$4)</f>
        <v>0</v>
      </c>
      <c r="AJ29" s="6">
        <f>$D29*'Исходные данные'!AK101*(1+Чувствительность!$B$4)</f>
        <v>0</v>
      </c>
    </row>
    <row r="30" spans="1:124" s="6" customFormat="1" outlineLevel="1">
      <c r="A30" s="5" t="str">
        <f>'Исходные данные'!A102</f>
        <v>-</v>
      </c>
      <c r="D30" s="381">
        <f>'Исходные данные'!E102</f>
        <v>0</v>
      </c>
      <c r="E30" s="6">
        <f>$D30*'Исходные данные'!F102*(1+Чувствительность!$B$4)</f>
        <v>0</v>
      </c>
      <c r="F30" s="6">
        <f>$D30*'Исходные данные'!G102*(1+Чувствительность!$B$4)</f>
        <v>0</v>
      </c>
      <c r="G30" s="6">
        <f>$D30*'Исходные данные'!H102*(1+Чувствительность!$B$4)</f>
        <v>0</v>
      </c>
      <c r="H30" s="6">
        <f>$D30*'Исходные данные'!I102*(1+Чувствительность!$B$4)</f>
        <v>0</v>
      </c>
      <c r="I30" s="6">
        <f>$D30*'Исходные данные'!J102*(1+Чувствительность!$B$4)</f>
        <v>0</v>
      </c>
      <c r="J30" s="6">
        <f>$D30*'Исходные данные'!K102*(1+Чувствительность!$B$4)</f>
        <v>0</v>
      </c>
      <c r="K30" s="6">
        <f>$D30*'Исходные данные'!L102*(1+Чувствительность!$B$4)</f>
        <v>0</v>
      </c>
      <c r="L30" s="6">
        <f>$D30*'Исходные данные'!M102*(1+Чувствительность!$B$4)</f>
        <v>0</v>
      </c>
      <c r="M30" s="6">
        <f>$D30*'Исходные данные'!N102*(1+Чувствительность!$B$4)</f>
        <v>0</v>
      </c>
      <c r="N30" s="6">
        <f>$D30*'Исходные данные'!O102*(1+Чувствительность!$B$4)</f>
        <v>0</v>
      </c>
      <c r="O30" s="6">
        <f>$D30*'Исходные данные'!P102*(1+Чувствительность!$B$4)</f>
        <v>0</v>
      </c>
      <c r="P30" s="6">
        <f>$D30*'Исходные данные'!Q102*(1+Чувствительность!$B$4)</f>
        <v>0</v>
      </c>
      <c r="Q30" s="6">
        <f>$D30*'Исходные данные'!R102*(1+Чувствительность!$B$4)</f>
        <v>0</v>
      </c>
      <c r="R30" s="6">
        <f>$D30*'Исходные данные'!S102*(1+Чувствительность!$B$4)</f>
        <v>0</v>
      </c>
      <c r="S30" s="6">
        <f>$D30*'Исходные данные'!T102*(1+Чувствительность!$B$4)</f>
        <v>0</v>
      </c>
      <c r="T30" s="6">
        <f>$D30*'Исходные данные'!U102*(1+Чувствительность!$B$4)</f>
        <v>0</v>
      </c>
      <c r="U30" s="6">
        <f>$D30*'Исходные данные'!V102*(1+Чувствительность!$B$4)</f>
        <v>0</v>
      </c>
      <c r="V30" s="6">
        <f>$D30*'Исходные данные'!W102*(1+Чувствительность!$B$4)</f>
        <v>0</v>
      </c>
      <c r="W30" s="6">
        <f>$D30*'Исходные данные'!X102*(1+Чувствительность!$B$4)</f>
        <v>0</v>
      </c>
      <c r="X30" s="6">
        <f>$D30*'Исходные данные'!Y102*(1+Чувствительность!$B$4)</f>
        <v>0</v>
      </c>
      <c r="Y30" s="6">
        <f>$D30*'Исходные данные'!Z102*(1+Чувствительность!$B$4)</f>
        <v>0</v>
      </c>
      <c r="Z30" s="6">
        <f>$D30*'Исходные данные'!AA102*(1+Чувствительность!$B$4)</f>
        <v>0</v>
      </c>
      <c r="AA30" s="6">
        <f>$D30*'Исходные данные'!AB102*(1+Чувствительность!$B$4)</f>
        <v>0</v>
      </c>
      <c r="AB30" s="6">
        <f>$D30*'Исходные данные'!AC102*(1+Чувствительность!$B$4)</f>
        <v>0</v>
      </c>
      <c r="AC30" s="6">
        <f>$D30*'Исходные данные'!AD102*(1+Чувствительность!$B$4)</f>
        <v>0</v>
      </c>
      <c r="AD30" s="6">
        <f>$D30*'Исходные данные'!AE102*(1+Чувствительность!$B$4)</f>
        <v>0</v>
      </c>
      <c r="AE30" s="6">
        <f>$D30*'Исходные данные'!AF102*(1+Чувствительность!$B$4)</f>
        <v>0</v>
      </c>
      <c r="AF30" s="6">
        <f>$D30*'Исходные данные'!AG102*(1+Чувствительность!$B$4)</f>
        <v>0</v>
      </c>
      <c r="AG30" s="6">
        <f>$D30*'Исходные данные'!AH102*(1+Чувствительность!$B$4)</f>
        <v>0</v>
      </c>
      <c r="AH30" s="6">
        <f>$D30*'Исходные данные'!AI102*(1+Чувствительность!$B$4)</f>
        <v>0</v>
      </c>
      <c r="AI30" s="6">
        <f>$D30*'Исходные данные'!AJ102*(1+Чувствительность!$B$4)</f>
        <v>0</v>
      </c>
      <c r="AJ30" s="6">
        <f>$D30*'Исходные данные'!AK102*(1+Чувствительность!$B$4)</f>
        <v>0</v>
      </c>
    </row>
    <row r="31" spans="1:124" s="6" customFormat="1" outlineLevel="1">
      <c r="A31" s="5" t="str">
        <f>'Исходные данные'!A103</f>
        <v>-</v>
      </c>
      <c r="D31" s="381">
        <f>'Исходные данные'!E103</f>
        <v>0</v>
      </c>
      <c r="E31" s="6">
        <f>$D31*'Исходные данные'!F103*(1+Чувствительность!$B$4)</f>
        <v>0</v>
      </c>
      <c r="F31" s="6">
        <f>$D31*'Исходные данные'!G103*(1+Чувствительность!$B$4)</f>
        <v>0</v>
      </c>
      <c r="G31" s="6">
        <f>$D31*'Исходные данные'!H103*(1+Чувствительность!$B$4)</f>
        <v>0</v>
      </c>
      <c r="H31" s="6">
        <f>$D31*'Исходные данные'!I103*(1+Чувствительность!$B$4)</f>
        <v>0</v>
      </c>
      <c r="I31" s="6">
        <f>$D31*'Исходные данные'!J103*(1+Чувствительность!$B$4)</f>
        <v>0</v>
      </c>
      <c r="J31" s="6">
        <f>$D31*'Исходные данные'!K103*(1+Чувствительность!$B$4)</f>
        <v>0</v>
      </c>
      <c r="K31" s="6">
        <f>$D31*'Исходные данные'!L103*(1+Чувствительность!$B$4)</f>
        <v>0</v>
      </c>
      <c r="L31" s="6">
        <f>$D31*'Исходные данные'!M103*(1+Чувствительность!$B$4)</f>
        <v>0</v>
      </c>
      <c r="M31" s="6">
        <f>$D31*'Исходные данные'!N103*(1+Чувствительность!$B$4)</f>
        <v>0</v>
      </c>
      <c r="N31" s="6">
        <f>$D31*'Исходные данные'!O103*(1+Чувствительность!$B$4)</f>
        <v>0</v>
      </c>
      <c r="O31" s="6">
        <f>$D31*'Исходные данные'!P103*(1+Чувствительность!$B$4)</f>
        <v>0</v>
      </c>
      <c r="P31" s="6">
        <f>$D31*'Исходные данные'!Q103*(1+Чувствительность!$B$4)</f>
        <v>0</v>
      </c>
      <c r="Q31" s="6">
        <f>$D31*'Исходные данные'!R103*(1+Чувствительность!$B$4)</f>
        <v>0</v>
      </c>
      <c r="R31" s="6">
        <f>$D31*'Исходные данные'!S103*(1+Чувствительность!$B$4)</f>
        <v>0</v>
      </c>
      <c r="S31" s="6">
        <f>$D31*'Исходные данные'!T103*(1+Чувствительность!$B$4)</f>
        <v>0</v>
      </c>
      <c r="T31" s="6">
        <f>$D31*'Исходные данные'!U103*(1+Чувствительность!$B$4)</f>
        <v>0</v>
      </c>
      <c r="U31" s="6">
        <f>$D31*'Исходные данные'!V103*(1+Чувствительность!$B$4)</f>
        <v>0</v>
      </c>
      <c r="V31" s="6">
        <f>$D31*'Исходные данные'!W103*(1+Чувствительность!$B$4)</f>
        <v>0</v>
      </c>
      <c r="W31" s="6">
        <f>$D31*'Исходные данные'!X103*(1+Чувствительность!$B$4)</f>
        <v>0</v>
      </c>
      <c r="X31" s="6">
        <f>$D31*'Исходные данные'!Y103*(1+Чувствительность!$B$4)</f>
        <v>0</v>
      </c>
      <c r="Y31" s="6">
        <f>$D31*'Исходные данные'!Z103*(1+Чувствительность!$B$4)</f>
        <v>0</v>
      </c>
      <c r="Z31" s="6">
        <f>$D31*'Исходные данные'!AA103*(1+Чувствительность!$B$4)</f>
        <v>0</v>
      </c>
      <c r="AA31" s="6">
        <f>$D31*'Исходные данные'!AB103*(1+Чувствительность!$B$4)</f>
        <v>0</v>
      </c>
      <c r="AB31" s="6">
        <f>$D31*'Исходные данные'!AC103*(1+Чувствительность!$B$4)</f>
        <v>0</v>
      </c>
      <c r="AC31" s="6">
        <f>$D31*'Исходные данные'!AD103*(1+Чувствительность!$B$4)</f>
        <v>0</v>
      </c>
      <c r="AD31" s="6">
        <f>$D31*'Исходные данные'!AE103*(1+Чувствительность!$B$4)</f>
        <v>0</v>
      </c>
      <c r="AE31" s="6">
        <f>$D31*'Исходные данные'!AF103*(1+Чувствительность!$B$4)</f>
        <v>0</v>
      </c>
      <c r="AF31" s="6">
        <f>$D31*'Исходные данные'!AG103*(1+Чувствительность!$B$4)</f>
        <v>0</v>
      </c>
      <c r="AG31" s="6">
        <f>$D31*'Исходные данные'!AH103*(1+Чувствительность!$B$4)</f>
        <v>0</v>
      </c>
      <c r="AH31" s="6">
        <f>$D31*'Исходные данные'!AI103*(1+Чувствительность!$B$4)</f>
        <v>0</v>
      </c>
      <c r="AI31" s="6">
        <f>$D31*'Исходные данные'!AJ103*(1+Чувствительность!$B$4)</f>
        <v>0</v>
      </c>
      <c r="AJ31" s="6">
        <f>$D31*'Исходные данные'!AK103*(1+Чувствительность!$B$4)</f>
        <v>0</v>
      </c>
    </row>
    <row r="32" spans="1:124" s="6" customFormat="1" outlineLevel="1">
      <c r="A32" s="5" t="str">
        <f>'Исходные данные'!A104</f>
        <v>-</v>
      </c>
      <c r="D32" s="381">
        <f>'Исходные данные'!E104</f>
        <v>0</v>
      </c>
      <c r="E32" s="6">
        <f>$D32*'Исходные данные'!F104*(1+Чувствительность!$B$4)</f>
        <v>0</v>
      </c>
      <c r="F32" s="6">
        <f>$D32*'Исходные данные'!G104*(1+Чувствительность!$B$4)</f>
        <v>0</v>
      </c>
      <c r="G32" s="6">
        <f>$D32*'Исходные данные'!H104*(1+Чувствительность!$B$4)</f>
        <v>0</v>
      </c>
      <c r="H32" s="6">
        <f>$D32*'Исходные данные'!I104*(1+Чувствительность!$B$4)</f>
        <v>0</v>
      </c>
      <c r="I32" s="6">
        <f>$D32*'Исходные данные'!J104*(1+Чувствительность!$B$4)</f>
        <v>0</v>
      </c>
      <c r="J32" s="6">
        <f>$D32*'Исходные данные'!K104*(1+Чувствительность!$B$4)</f>
        <v>0</v>
      </c>
      <c r="K32" s="6">
        <f>$D32*'Исходные данные'!L104*(1+Чувствительность!$B$4)</f>
        <v>0</v>
      </c>
      <c r="L32" s="6">
        <f>$D32*'Исходные данные'!M104*(1+Чувствительность!$B$4)</f>
        <v>0</v>
      </c>
      <c r="M32" s="6">
        <f>$D32*'Исходные данные'!N104*(1+Чувствительность!$B$4)</f>
        <v>0</v>
      </c>
      <c r="N32" s="6">
        <f>$D32*'Исходные данные'!O104*(1+Чувствительность!$B$4)</f>
        <v>0</v>
      </c>
      <c r="O32" s="6">
        <f>$D32*'Исходные данные'!P104*(1+Чувствительность!$B$4)</f>
        <v>0</v>
      </c>
      <c r="P32" s="6">
        <f>$D32*'Исходные данные'!Q104*(1+Чувствительность!$B$4)</f>
        <v>0</v>
      </c>
      <c r="Q32" s="6">
        <f>$D32*'Исходные данные'!R104*(1+Чувствительность!$B$4)</f>
        <v>0</v>
      </c>
      <c r="R32" s="6">
        <f>$D32*'Исходные данные'!S104*(1+Чувствительность!$B$4)</f>
        <v>0</v>
      </c>
      <c r="S32" s="6">
        <f>$D32*'Исходные данные'!T104*(1+Чувствительность!$B$4)</f>
        <v>0</v>
      </c>
      <c r="T32" s="6">
        <f>$D32*'Исходные данные'!U104*(1+Чувствительность!$B$4)</f>
        <v>0</v>
      </c>
      <c r="U32" s="6">
        <f>$D32*'Исходные данные'!V104*(1+Чувствительность!$B$4)</f>
        <v>0</v>
      </c>
      <c r="V32" s="6">
        <f>$D32*'Исходные данные'!W104*(1+Чувствительность!$B$4)</f>
        <v>0</v>
      </c>
      <c r="W32" s="6">
        <f>$D32*'Исходные данные'!X104*(1+Чувствительность!$B$4)</f>
        <v>0</v>
      </c>
      <c r="X32" s="6">
        <f>$D32*'Исходные данные'!Y104*(1+Чувствительность!$B$4)</f>
        <v>0</v>
      </c>
      <c r="Y32" s="6">
        <f>$D32*'Исходные данные'!Z104*(1+Чувствительность!$B$4)</f>
        <v>0</v>
      </c>
      <c r="Z32" s="6">
        <f>$D32*'Исходные данные'!AA104*(1+Чувствительность!$B$4)</f>
        <v>0</v>
      </c>
      <c r="AA32" s="6">
        <f>$D32*'Исходные данные'!AB104*(1+Чувствительность!$B$4)</f>
        <v>0</v>
      </c>
      <c r="AB32" s="6">
        <f>$D32*'Исходные данные'!AC104*(1+Чувствительность!$B$4)</f>
        <v>0</v>
      </c>
      <c r="AC32" s="6">
        <f>$D32*'Исходные данные'!AD104*(1+Чувствительность!$B$4)</f>
        <v>0</v>
      </c>
      <c r="AD32" s="6">
        <f>$D32*'Исходные данные'!AE104*(1+Чувствительность!$B$4)</f>
        <v>0</v>
      </c>
      <c r="AE32" s="6">
        <f>$D32*'Исходные данные'!AF104*(1+Чувствительность!$B$4)</f>
        <v>0</v>
      </c>
      <c r="AF32" s="6">
        <f>$D32*'Исходные данные'!AG104*(1+Чувствительность!$B$4)</f>
        <v>0</v>
      </c>
      <c r="AG32" s="6">
        <f>$D32*'Исходные данные'!AH104*(1+Чувствительность!$B$4)</f>
        <v>0</v>
      </c>
      <c r="AH32" s="6">
        <f>$D32*'Исходные данные'!AI104*(1+Чувствительность!$B$4)</f>
        <v>0</v>
      </c>
      <c r="AI32" s="6">
        <f>$D32*'Исходные данные'!AJ104*(1+Чувствительность!$B$4)</f>
        <v>0</v>
      </c>
      <c r="AJ32" s="6">
        <f>$D32*'Исходные данные'!AK104*(1+Чувствительность!$B$4)</f>
        <v>0</v>
      </c>
    </row>
    <row r="33" spans="1:124" s="6" customFormat="1" outlineLevel="1">
      <c r="A33" s="5" t="str">
        <f>'Исходные данные'!A105</f>
        <v>-</v>
      </c>
      <c r="D33" s="381">
        <f>'Исходные данные'!E105</f>
        <v>0</v>
      </c>
      <c r="E33" s="6">
        <f>$D33*'Исходные данные'!F105*(1+Чувствительность!$B$4)</f>
        <v>0</v>
      </c>
      <c r="F33" s="6">
        <f>$D33*'Исходные данные'!G105*(1+Чувствительность!$B$4)</f>
        <v>0</v>
      </c>
      <c r="G33" s="6">
        <f>$D33*'Исходные данные'!H105*(1+Чувствительность!$B$4)</f>
        <v>0</v>
      </c>
      <c r="H33" s="6">
        <f>$D33*'Исходные данные'!I105*(1+Чувствительность!$B$4)</f>
        <v>0</v>
      </c>
      <c r="I33" s="6">
        <f>$D33*'Исходные данные'!J105*(1+Чувствительность!$B$4)</f>
        <v>0</v>
      </c>
      <c r="J33" s="6">
        <f>$D33*'Исходные данные'!K105*(1+Чувствительность!$B$4)</f>
        <v>0</v>
      </c>
      <c r="K33" s="6">
        <f>$D33*'Исходные данные'!L105*(1+Чувствительность!$B$4)</f>
        <v>0</v>
      </c>
      <c r="L33" s="6">
        <f>$D33*'Исходные данные'!M105*(1+Чувствительность!$B$4)</f>
        <v>0</v>
      </c>
      <c r="M33" s="6">
        <f>$D33*'Исходные данные'!N105*(1+Чувствительность!$B$4)</f>
        <v>0</v>
      </c>
      <c r="N33" s="6">
        <f>$D33*'Исходные данные'!O105*(1+Чувствительность!$B$4)</f>
        <v>0</v>
      </c>
      <c r="O33" s="6">
        <f>$D33*'Исходные данные'!P105*(1+Чувствительность!$B$4)</f>
        <v>0</v>
      </c>
      <c r="P33" s="6">
        <f>$D33*'Исходные данные'!Q105*(1+Чувствительность!$B$4)</f>
        <v>0</v>
      </c>
      <c r="Q33" s="6">
        <f>$D33*'Исходные данные'!R105*(1+Чувствительность!$B$4)</f>
        <v>0</v>
      </c>
      <c r="R33" s="6">
        <f>$D33*'Исходные данные'!S105*(1+Чувствительность!$B$4)</f>
        <v>0</v>
      </c>
      <c r="S33" s="6">
        <f>$D33*'Исходные данные'!T105*(1+Чувствительность!$B$4)</f>
        <v>0</v>
      </c>
      <c r="T33" s="6">
        <f>$D33*'Исходные данные'!U105*(1+Чувствительность!$B$4)</f>
        <v>0</v>
      </c>
      <c r="U33" s="6">
        <f>$D33*'Исходные данные'!V105*(1+Чувствительность!$B$4)</f>
        <v>0</v>
      </c>
      <c r="V33" s="6">
        <f>$D33*'Исходные данные'!W105*(1+Чувствительность!$B$4)</f>
        <v>0</v>
      </c>
      <c r="W33" s="6">
        <f>$D33*'Исходные данные'!X105*(1+Чувствительность!$B$4)</f>
        <v>0</v>
      </c>
      <c r="X33" s="6">
        <f>$D33*'Исходные данные'!Y105*(1+Чувствительность!$B$4)</f>
        <v>0</v>
      </c>
      <c r="Y33" s="6">
        <f>$D33*'Исходные данные'!Z105*(1+Чувствительность!$B$4)</f>
        <v>0</v>
      </c>
      <c r="Z33" s="6">
        <f>$D33*'Исходные данные'!AA105*(1+Чувствительность!$B$4)</f>
        <v>0</v>
      </c>
      <c r="AA33" s="6">
        <f>$D33*'Исходные данные'!AB105*(1+Чувствительность!$B$4)</f>
        <v>0</v>
      </c>
      <c r="AB33" s="6">
        <f>$D33*'Исходные данные'!AC105*(1+Чувствительность!$B$4)</f>
        <v>0</v>
      </c>
      <c r="AC33" s="6">
        <f>$D33*'Исходные данные'!AD105*(1+Чувствительность!$B$4)</f>
        <v>0</v>
      </c>
      <c r="AD33" s="6">
        <f>$D33*'Исходные данные'!AE105*(1+Чувствительность!$B$4)</f>
        <v>0</v>
      </c>
      <c r="AE33" s="6">
        <f>$D33*'Исходные данные'!AF105*(1+Чувствительность!$B$4)</f>
        <v>0</v>
      </c>
      <c r="AF33" s="6">
        <f>$D33*'Исходные данные'!AG105*(1+Чувствительность!$B$4)</f>
        <v>0</v>
      </c>
      <c r="AG33" s="6">
        <f>$D33*'Исходные данные'!AH105*(1+Чувствительность!$B$4)</f>
        <v>0</v>
      </c>
      <c r="AH33" s="6">
        <f>$D33*'Исходные данные'!AI105*(1+Чувствительность!$B$4)</f>
        <v>0</v>
      </c>
      <c r="AI33" s="6">
        <f>$D33*'Исходные данные'!AJ105*(1+Чувствительность!$B$4)</f>
        <v>0</v>
      </c>
      <c r="AJ33" s="6">
        <f>$D33*'Исходные данные'!AK105*(1+Чувствительность!$B$4)</f>
        <v>0</v>
      </c>
    </row>
    <row r="34" spans="1:124" s="6" customFormat="1" outlineLevel="1">
      <c r="A34" s="5" t="str">
        <f>'Исходные данные'!A106</f>
        <v>-</v>
      </c>
      <c r="D34" s="381">
        <f>'Исходные данные'!E106</f>
        <v>0</v>
      </c>
      <c r="E34" s="6">
        <f>$D34*'Исходные данные'!F106*(1+Чувствительность!$B$4)</f>
        <v>0</v>
      </c>
      <c r="F34" s="6">
        <f>$D34*'Исходные данные'!G106*(1+Чувствительность!$B$4)</f>
        <v>0</v>
      </c>
      <c r="G34" s="6">
        <f>$D34*'Исходные данные'!H106*(1+Чувствительность!$B$4)</f>
        <v>0</v>
      </c>
      <c r="H34" s="6">
        <f>$D34*'Исходные данные'!I106*(1+Чувствительность!$B$4)</f>
        <v>0</v>
      </c>
      <c r="I34" s="6">
        <f>$D34*'Исходные данные'!J106*(1+Чувствительность!$B$4)</f>
        <v>0</v>
      </c>
      <c r="J34" s="6">
        <f>$D34*'Исходные данные'!K106*(1+Чувствительность!$B$4)</f>
        <v>0</v>
      </c>
      <c r="K34" s="6">
        <f>$D34*'Исходные данные'!L106*(1+Чувствительность!$B$4)</f>
        <v>0</v>
      </c>
      <c r="L34" s="6">
        <f>$D34*'Исходные данные'!M106*(1+Чувствительность!$B$4)</f>
        <v>0</v>
      </c>
      <c r="M34" s="6">
        <f>$D34*'Исходные данные'!N106*(1+Чувствительность!$B$4)</f>
        <v>0</v>
      </c>
      <c r="N34" s="6">
        <f>$D34*'Исходные данные'!O106*(1+Чувствительность!$B$4)</f>
        <v>0</v>
      </c>
      <c r="O34" s="6">
        <f>$D34*'Исходные данные'!P106*(1+Чувствительность!$B$4)</f>
        <v>0</v>
      </c>
      <c r="P34" s="6">
        <f>$D34*'Исходные данные'!Q106*(1+Чувствительность!$B$4)</f>
        <v>0</v>
      </c>
      <c r="Q34" s="6">
        <f>$D34*'Исходные данные'!R106*(1+Чувствительность!$B$4)</f>
        <v>0</v>
      </c>
      <c r="R34" s="6">
        <f>$D34*'Исходные данные'!S106*(1+Чувствительность!$B$4)</f>
        <v>0</v>
      </c>
      <c r="S34" s="6">
        <f>$D34*'Исходные данные'!T106*(1+Чувствительность!$B$4)</f>
        <v>0</v>
      </c>
      <c r="T34" s="6">
        <f>$D34*'Исходные данные'!U106*(1+Чувствительность!$B$4)</f>
        <v>0</v>
      </c>
      <c r="U34" s="6">
        <f>$D34*'Исходные данные'!V106*(1+Чувствительность!$B$4)</f>
        <v>0</v>
      </c>
      <c r="V34" s="6">
        <f>$D34*'Исходные данные'!W106*(1+Чувствительность!$B$4)</f>
        <v>0</v>
      </c>
      <c r="W34" s="6">
        <f>$D34*'Исходные данные'!X106*(1+Чувствительность!$B$4)</f>
        <v>0</v>
      </c>
      <c r="X34" s="6">
        <f>$D34*'Исходные данные'!Y106*(1+Чувствительность!$B$4)</f>
        <v>0</v>
      </c>
      <c r="Y34" s="6">
        <f>$D34*'Исходные данные'!Z106*(1+Чувствительность!$B$4)</f>
        <v>0</v>
      </c>
      <c r="Z34" s="6">
        <f>$D34*'Исходные данные'!AA106*(1+Чувствительность!$B$4)</f>
        <v>0</v>
      </c>
      <c r="AA34" s="6">
        <f>$D34*'Исходные данные'!AB106*(1+Чувствительность!$B$4)</f>
        <v>0</v>
      </c>
      <c r="AB34" s="6">
        <f>$D34*'Исходные данные'!AC106*(1+Чувствительность!$B$4)</f>
        <v>0</v>
      </c>
      <c r="AC34" s="6">
        <f>$D34*'Исходные данные'!AD106*(1+Чувствительность!$B$4)</f>
        <v>0</v>
      </c>
      <c r="AD34" s="6">
        <f>$D34*'Исходные данные'!AE106*(1+Чувствительность!$B$4)</f>
        <v>0</v>
      </c>
      <c r="AE34" s="6">
        <f>$D34*'Исходные данные'!AF106*(1+Чувствительность!$B$4)</f>
        <v>0</v>
      </c>
      <c r="AF34" s="6">
        <f>$D34*'Исходные данные'!AG106*(1+Чувствительность!$B$4)</f>
        <v>0</v>
      </c>
      <c r="AG34" s="6">
        <f>$D34*'Исходные данные'!AH106*(1+Чувствительность!$B$4)</f>
        <v>0</v>
      </c>
      <c r="AH34" s="6">
        <f>$D34*'Исходные данные'!AI106*(1+Чувствительность!$B$4)</f>
        <v>0</v>
      </c>
      <c r="AI34" s="6">
        <f>$D34*'Исходные данные'!AJ106*(1+Чувствительность!$B$4)</f>
        <v>0</v>
      </c>
      <c r="AJ34" s="6">
        <f>$D34*'Исходные данные'!AK106*(1+Чувствительность!$B$4)</f>
        <v>0</v>
      </c>
    </row>
    <row r="35" spans="1:124" s="6" customFormat="1" outlineLevel="1">
      <c r="A35" s="5" t="str">
        <f>'Исходные данные'!A107</f>
        <v>-</v>
      </c>
      <c r="D35" s="381">
        <f>'Исходные данные'!E107</f>
        <v>0</v>
      </c>
      <c r="E35" s="6">
        <f>$D35*'Исходные данные'!F107*(1+Чувствительность!$B$4)</f>
        <v>0</v>
      </c>
      <c r="F35" s="6">
        <f>$D35*'Исходные данные'!G107*(1+Чувствительность!$B$4)</f>
        <v>0</v>
      </c>
      <c r="G35" s="6">
        <f>$D35*'Исходные данные'!H107*(1+Чувствительность!$B$4)</f>
        <v>0</v>
      </c>
      <c r="H35" s="6">
        <f>$D35*'Исходные данные'!I107*(1+Чувствительность!$B$4)</f>
        <v>0</v>
      </c>
      <c r="I35" s="6">
        <f>$D35*'Исходные данные'!J107*(1+Чувствительность!$B$4)</f>
        <v>0</v>
      </c>
      <c r="J35" s="6">
        <f>$D35*'Исходные данные'!K107*(1+Чувствительность!$B$4)</f>
        <v>0</v>
      </c>
      <c r="K35" s="6">
        <f>$D35*'Исходные данные'!L107*(1+Чувствительность!$B$4)</f>
        <v>0</v>
      </c>
      <c r="L35" s="6">
        <f>$D35*'Исходные данные'!M107*(1+Чувствительность!$B$4)</f>
        <v>0</v>
      </c>
      <c r="M35" s="6">
        <f>$D35*'Исходные данные'!N107*(1+Чувствительность!$B$4)</f>
        <v>0</v>
      </c>
      <c r="N35" s="6">
        <f>$D35*'Исходные данные'!O107*(1+Чувствительность!$B$4)</f>
        <v>0</v>
      </c>
      <c r="O35" s="6">
        <f>$D35*'Исходные данные'!P107*(1+Чувствительность!$B$4)</f>
        <v>0</v>
      </c>
      <c r="P35" s="6">
        <f>$D35*'Исходные данные'!Q107*(1+Чувствительность!$B$4)</f>
        <v>0</v>
      </c>
      <c r="Q35" s="6">
        <f>$D35*'Исходные данные'!R107*(1+Чувствительность!$B$4)</f>
        <v>0</v>
      </c>
      <c r="R35" s="6">
        <f>$D35*'Исходные данные'!S107*(1+Чувствительность!$B$4)</f>
        <v>0</v>
      </c>
      <c r="S35" s="6">
        <f>$D35*'Исходные данные'!T107*(1+Чувствительность!$B$4)</f>
        <v>0</v>
      </c>
      <c r="T35" s="6">
        <f>$D35*'Исходные данные'!U107*(1+Чувствительность!$B$4)</f>
        <v>0</v>
      </c>
      <c r="U35" s="6">
        <f>$D35*'Исходные данные'!V107*(1+Чувствительность!$B$4)</f>
        <v>0</v>
      </c>
      <c r="V35" s="6">
        <f>$D35*'Исходные данные'!W107*(1+Чувствительность!$B$4)</f>
        <v>0</v>
      </c>
      <c r="W35" s="6">
        <f>$D35*'Исходные данные'!X107*(1+Чувствительность!$B$4)</f>
        <v>0</v>
      </c>
      <c r="X35" s="6">
        <f>$D35*'Исходные данные'!Y107*(1+Чувствительность!$B$4)</f>
        <v>0</v>
      </c>
      <c r="Y35" s="6">
        <f>$D35*'Исходные данные'!Z107*(1+Чувствительность!$B$4)</f>
        <v>0</v>
      </c>
      <c r="Z35" s="6">
        <f>$D35*'Исходные данные'!AA107*(1+Чувствительность!$B$4)</f>
        <v>0</v>
      </c>
      <c r="AA35" s="6">
        <f>$D35*'Исходные данные'!AB107*(1+Чувствительность!$B$4)</f>
        <v>0</v>
      </c>
      <c r="AB35" s="6">
        <f>$D35*'Исходные данные'!AC107*(1+Чувствительность!$B$4)</f>
        <v>0</v>
      </c>
      <c r="AC35" s="6">
        <f>$D35*'Исходные данные'!AD107*(1+Чувствительность!$B$4)</f>
        <v>0</v>
      </c>
      <c r="AD35" s="6">
        <f>$D35*'Исходные данные'!AE107*(1+Чувствительность!$B$4)</f>
        <v>0</v>
      </c>
      <c r="AE35" s="6">
        <f>$D35*'Исходные данные'!AF107*(1+Чувствительность!$B$4)</f>
        <v>0</v>
      </c>
      <c r="AF35" s="6">
        <f>$D35*'Исходные данные'!AG107*(1+Чувствительность!$B$4)</f>
        <v>0</v>
      </c>
      <c r="AG35" s="6">
        <f>$D35*'Исходные данные'!AH107*(1+Чувствительность!$B$4)</f>
        <v>0</v>
      </c>
      <c r="AH35" s="6">
        <f>$D35*'Исходные данные'!AI107*(1+Чувствительность!$B$4)</f>
        <v>0</v>
      </c>
      <c r="AI35" s="6">
        <f>$D35*'Исходные данные'!AJ107*(1+Чувствительность!$B$4)</f>
        <v>0</v>
      </c>
      <c r="AJ35" s="6">
        <f>$D35*'Исходные данные'!AK107*(1+Чувствительность!$B$4)</f>
        <v>0</v>
      </c>
    </row>
    <row r="36" spans="1:124" s="6" customFormat="1" outlineLevel="1">
      <c r="A36" s="5" t="str">
        <f>'Исходные данные'!A108</f>
        <v>-</v>
      </c>
      <c r="D36" s="381">
        <f>'Исходные данные'!E108</f>
        <v>0</v>
      </c>
      <c r="E36" s="6">
        <f>$D36*'Исходные данные'!F108*(1+Чувствительность!$B$4)</f>
        <v>0</v>
      </c>
      <c r="F36" s="6">
        <f>$D36*'Исходные данные'!G108*(1+Чувствительность!$B$4)</f>
        <v>0</v>
      </c>
      <c r="G36" s="6">
        <f>$D36*'Исходные данные'!H108*(1+Чувствительность!$B$4)</f>
        <v>0</v>
      </c>
      <c r="H36" s="6">
        <f>$D36*'Исходные данные'!I108*(1+Чувствительность!$B$4)</f>
        <v>0</v>
      </c>
      <c r="I36" s="6">
        <f>$D36*'Исходные данные'!J108*(1+Чувствительность!$B$4)</f>
        <v>0</v>
      </c>
      <c r="J36" s="6">
        <f>$D36*'Исходные данные'!K108*(1+Чувствительность!$B$4)</f>
        <v>0</v>
      </c>
      <c r="K36" s="6">
        <f>$D36*'Исходные данные'!L108*(1+Чувствительность!$B$4)</f>
        <v>0</v>
      </c>
      <c r="L36" s="6">
        <f>$D36*'Исходные данные'!M108*(1+Чувствительность!$B$4)</f>
        <v>0</v>
      </c>
      <c r="M36" s="6">
        <f>$D36*'Исходные данные'!N108*(1+Чувствительность!$B$4)</f>
        <v>0</v>
      </c>
      <c r="N36" s="6">
        <f>$D36*'Исходные данные'!O108*(1+Чувствительность!$B$4)</f>
        <v>0</v>
      </c>
      <c r="O36" s="6">
        <f>$D36*'Исходные данные'!P108*(1+Чувствительность!$B$4)</f>
        <v>0</v>
      </c>
      <c r="P36" s="6">
        <f>$D36*'Исходные данные'!Q108*(1+Чувствительность!$B$4)</f>
        <v>0</v>
      </c>
      <c r="Q36" s="6">
        <f>$D36*'Исходные данные'!R108*(1+Чувствительность!$B$4)</f>
        <v>0</v>
      </c>
      <c r="R36" s="6">
        <f>$D36*'Исходные данные'!S108*(1+Чувствительность!$B$4)</f>
        <v>0</v>
      </c>
      <c r="S36" s="6">
        <f>$D36*'Исходные данные'!T108*(1+Чувствительность!$B$4)</f>
        <v>0</v>
      </c>
      <c r="T36" s="6">
        <f>$D36*'Исходные данные'!U108*(1+Чувствительность!$B$4)</f>
        <v>0</v>
      </c>
      <c r="U36" s="6">
        <f>$D36*'Исходные данные'!V108*(1+Чувствительность!$B$4)</f>
        <v>0</v>
      </c>
      <c r="V36" s="6">
        <f>$D36*'Исходные данные'!W108*(1+Чувствительность!$B$4)</f>
        <v>0</v>
      </c>
      <c r="W36" s="6">
        <f>$D36*'Исходные данные'!X108*(1+Чувствительность!$B$4)</f>
        <v>0</v>
      </c>
      <c r="X36" s="6">
        <f>$D36*'Исходные данные'!Y108*(1+Чувствительность!$B$4)</f>
        <v>0</v>
      </c>
      <c r="Y36" s="6">
        <f>$D36*'Исходные данные'!Z108*(1+Чувствительность!$B$4)</f>
        <v>0</v>
      </c>
      <c r="Z36" s="6">
        <f>$D36*'Исходные данные'!AA108*(1+Чувствительность!$B$4)</f>
        <v>0</v>
      </c>
      <c r="AA36" s="6">
        <f>$D36*'Исходные данные'!AB108*(1+Чувствительность!$B$4)</f>
        <v>0</v>
      </c>
      <c r="AB36" s="6">
        <f>$D36*'Исходные данные'!AC108*(1+Чувствительность!$B$4)</f>
        <v>0</v>
      </c>
      <c r="AC36" s="6">
        <f>$D36*'Исходные данные'!AD108*(1+Чувствительность!$B$4)</f>
        <v>0</v>
      </c>
      <c r="AD36" s="6">
        <f>$D36*'Исходные данные'!AE108*(1+Чувствительность!$B$4)</f>
        <v>0</v>
      </c>
      <c r="AE36" s="6">
        <f>$D36*'Исходные данные'!AF108*(1+Чувствительность!$B$4)</f>
        <v>0</v>
      </c>
      <c r="AF36" s="6">
        <f>$D36*'Исходные данные'!AG108*(1+Чувствительность!$B$4)</f>
        <v>0</v>
      </c>
      <c r="AG36" s="6">
        <f>$D36*'Исходные данные'!AH108*(1+Чувствительность!$B$4)</f>
        <v>0</v>
      </c>
      <c r="AH36" s="6">
        <f>$D36*'Исходные данные'!AI108*(1+Чувствительность!$B$4)</f>
        <v>0</v>
      </c>
      <c r="AI36" s="6">
        <f>$D36*'Исходные данные'!AJ108*(1+Чувствительность!$B$4)</f>
        <v>0</v>
      </c>
      <c r="AJ36" s="6">
        <f>$D36*'Исходные данные'!AK108*(1+Чувствительность!$B$4)</f>
        <v>0</v>
      </c>
    </row>
    <row r="37" spans="1:124" s="6" customFormat="1" outlineLevel="1">
      <c r="A37" s="5" t="str">
        <f>'Исходные данные'!A109</f>
        <v>-</v>
      </c>
      <c r="D37" s="381">
        <f>'Исходные данные'!E109</f>
        <v>0</v>
      </c>
      <c r="E37" s="6">
        <f>$D37*'Исходные данные'!F109*(1+Чувствительность!$B$4)</f>
        <v>0</v>
      </c>
      <c r="F37" s="6">
        <f>$D37*'Исходные данные'!G109*(1+Чувствительность!$B$4)</f>
        <v>0</v>
      </c>
      <c r="G37" s="6">
        <f>$D37*'Исходные данные'!H109*(1+Чувствительность!$B$4)</f>
        <v>0</v>
      </c>
      <c r="H37" s="6">
        <f>$D37*'Исходные данные'!I109*(1+Чувствительность!$B$4)</f>
        <v>0</v>
      </c>
      <c r="I37" s="6">
        <f>$D37*'Исходные данные'!J109*(1+Чувствительность!$B$4)</f>
        <v>0</v>
      </c>
      <c r="J37" s="6">
        <f>$D37*'Исходные данные'!K109*(1+Чувствительность!$B$4)</f>
        <v>0</v>
      </c>
      <c r="K37" s="6">
        <f>$D37*'Исходные данные'!L109*(1+Чувствительность!$B$4)</f>
        <v>0</v>
      </c>
      <c r="L37" s="6">
        <f>$D37*'Исходные данные'!M109*(1+Чувствительность!$B$4)</f>
        <v>0</v>
      </c>
      <c r="M37" s="6">
        <f>$D37*'Исходные данные'!N109*(1+Чувствительность!$B$4)</f>
        <v>0</v>
      </c>
      <c r="N37" s="6">
        <f>$D37*'Исходные данные'!O109*(1+Чувствительность!$B$4)</f>
        <v>0</v>
      </c>
      <c r="O37" s="6">
        <f>$D37*'Исходные данные'!P109*(1+Чувствительность!$B$4)</f>
        <v>0</v>
      </c>
      <c r="P37" s="6">
        <f>$D37*'Исходные данные'!Q109*(1+Чувствительность!$B$4)</f>
        <v>0</v>
      </c>
      <c r="Q37" s="6">
        <f>$D37*'Исходные данные'!R109*(1+Чувствительность!$B$4)</f>
        <v>0</v>
      </c>
      <c r="R37" s="6">
        <f>$D37*'Исходные данные'!S109*(1+Чувствительность!$B$4)</f>
        <v>0</v>
      </c>
      <c r="S37" s="6">
        <f>$D37*'Исходные данные'!T109*(1+Чувствительность!$B$4)</f>
        <v>0</v>
      </c>
      <c r="T37" s="6">
        <f>$D37*'Исходные данные'!U109*(1+Чувствительность!$B$4)</f>
        <v>0</v>
      </c>
      <c r="U37" s="6">
        <f>$D37*'Исходные данные'!V109*(1+Чувствительность!$B$4)</f>
        <v>0</v>
      </c>
      <c r="V37" s="6">
        <f>$D37*'Исходные данные'!W109*(1+Чувствительность!$B$4)</f>
        <v>0</v>
      </c>
      <c r="W37" s="6">
        <f>$D37*'Исходные данные'!X109*(1+Чувствительность!$B$4)</f>
        <v>0</v>
      </c>
      <c r="X37" s="6">
        <f>$D37*'Исходные данные'!Y109*(1+Чувствительность!$B$4)</f>
        <v>0</v>
      </c>
      <c r="Y37" s="6">
        <f>$D37*'Исходные данные'!Z109*(1+Чувствительность!$B$4)</f>
        <v>0</v>
      </c>
      <c r="Z37" s="6">
        <f>$D37*'Исходные данные'!AA109*(1+Чувствительность!$B$4)</f>
        <v>0</v>
      </c>
      <c r="AA37" s="6">
        <f>$D37*'Исходные данные'!AB109*(1+Чувствительность!$B$4)</f>
        <v>0</v>
      </c>
      <c r="AB37" s="6">
        <f>$D37*'Исходные данные'!AC109*(1+Чувствительность!$B$4)</f>
        <v>0</v>
      </c>
      <c r="AC37" s="6">
        <f>$D37*'Исходные данные'!AD109*(1+Чувствительность!$B$4)</f>
        <v>0</v>
      </c>
      <c r="AD37" s="6">
        <f>$D37*'Исходные данные'!AE109*(1+Чувствительность!$B$4)</f>
        <v>0</v>
      </c>
      <c r="AE37" s="6">
        <f>$D37*'Исходные данные'!AF109*(1+Чувствительность!$B$4)</f>
        <v>0</v>
      </c>
      <c r="AF37" s="6">
        <f>$D37*'Исходные данные'!AG109*(1+Чувствительность!$B$4)</f>
        <v>0</v>
      </c>
      <c r="AG37" s="6">
        <f>$D37*'Исходные данные'!AH109*(1+Чувствительность!$B$4)</f>
        <v>0</v>
      </c>
      <c r="AH37" s="6">
        <f>$D37*'Исходные данные'!AI109*(1+Чувствительность!$B$4)</f>
        <v>0</v>
      </c>
      <c r="AI37" s="6">
        <f>$D37*'Исходные данные'!AJ109*(1+Чувствительность!$B$4)</f>
        <v>0</v>
      </c>
      <c r="AJ37" s="6">
        <f>$D37*'Исходные данные'!AK109*(1+Чувствительность!$B$4)</f>
        <v>0</v>
      </c>
    </row>
    <row r="38" spans="1:124" s="6" customFormat="1" outlineLevel="1">
      <c r="A38" s="5" t="str">
        <f>'Исходные данные'!A110</f>
        <v>-</v>
      </c>
      <c r="D38" s="381">
        <f>'Исходные данные'!E110</f>
        <v>0</v>
      </c>
      <c r="E38" s="6">
        <f>$D38*'Исходные данные'!F110*(1+Чувствительность!$B$4)</f>
        <v>0</v>
      </c>
      <c r="F38" s="6">
        <f>$D38*'Исходные данные'!G110*(1+Чувствительность!$B$4)</f>
        <v>0</v>
      </c>
      <c r="G38" s="6">
        <f>$D38*'Исходные данные'!H110*(1+Чувствительность!$B$4)</f>
        <v>0</v>
      </c>
      <c r="H38" s="6">
        <f>$D38*'Исходные данные'!I110*(1+Чувствительность!$B$4)</f>
        <v>0</v>
      </c>
      <c r="I38" s="6">
        <f>$D38*'Исходные данные'!J110*(1+Чувствительность!$B$4)</f>
        <v>0</v>
      </c>
      <c r="J38" s="6">
        <f>$D38*'Исходные данные'!K110*(1+Чувствительность!$B$4)</f>
        <v>0</v>
      </c>
      <c r="K38" s="6">
        <f>$D38*'Исходные данные'!L110*(1+Чувствительность!$B$4)</f>
        <v>0</v>
      </c>
      <c r="L38" s="6">
        <f>$D38*'Исходные данные'!M110*(1+Чувствительность!$B$4)</f>
        <v>0</v>
      </c>
      <c r="M38" s="6">
        <f>$D38*'Исходные данные'!N110*(1+Чувствительность!$B$4)</f>
        <v>0</v>
      </c>
      <c r="N38" s="6">
        <f>$D38*'Исходные данные'!O110*(1+Чувствительность!$B$4)</f>
        <v>0</v>
      </c>
      <c r="O38" s="6">
        <f>$D38*'Исходные данные'!P110*(1+Чувствительность!$B$4)</f>
        <v>0</v>
      </c>
      <c r="P38" s="6">
        <f>$D38*'Исходные данные'!Q110*(1+Чувствительность!$B$4)</f>
        <v>0</v>
      </c>
      <c r="Q38" s="6">
        <f>$D38*'Исходные данные'!R110*(1+Чувствительность!$B$4)</f>
        <v>0</v>
      </c>
      <c r="R38" s="6">
        <f>$D38*'Исходные данные'!S110*(1+Чувствительность!$B$4)</f>
        <v>0</v>
      </c>
      <c r="S38" s="6">
        <f>$D38*'Исходные данные'!T110*(1+Чувствительность!$B$4)</f>
        <v>0</v>
      </c>
      <c r="T38" s="6">
        <f>$D38*'Исходные данные'!U110*(1+Чувствительность!$B$4)</f>
        <v>0</v>
      </c>
      <c r="U38" s="6">
        <f>$D38*'Исходные данные'!V110*(1+Чувствительность!$B$4)</f>
        <v>0</v>
      </c>
      <c r="V38" s="6">
        <f>$D38*'Исходные данные'!W110*(1+Чувствительность!$B$4)</f>
        <v>0</v>
      </c>
      <c r="W38" s="6">
        <f>$D38*'Исходные данные'!X110*(1+Чувствительность!$B$4)</f>
        <v>0</v>
      </c>
      <c r="X38" s="6">
        <f>$D38*'Исходные данные'!Y110*(1+Чувствительность!$B$4)</f>
        <v>0</v>
      </c>
      <c r="Y38" s="6">
        <f>$D38*'Исходные данные'!Z110*(1+Чувствительность!$B$4)</f>
        <v>0</v>
      </c>
      <c r="Z38" s="6">
        <f>$D38*'Исходные данные'!AA110*(1+Чувствительность!$B$4)</f>
        <v>0</v>
      </c>
      <c r="AA38" s="6">
        <f>$D38*'Исходные данные'!AB110*(1+Чувствительность!$B$4)</f>
        <v>0</v>
      </c>
      <c r="AB38" s="6">
        <f>$D38*'Исходные данные'!AC110*(1+Чувствительность!$B$4)</f>
        <v>0</v>
      </c>
      <c r="AC38" s="6">
        <f>$D38*'Исходные данные'!AD110*(1+Чувствительность!$B$4)</f>
        <v>0</v>
      </c>
      <c r="AD38" s="6">
        <f>$D38*'Исходные данные'!AE110*(1+Чувствительность!$B$4)</f>
        <v>0</v>
      </c>
      <c r="AE38" s="6">
        <f>$D38*'Исходные данные'!AF110*(1+Чувствительность!$B$4)</f>
        <v>0</v>
      </c>
      <c r="AF38" s="6">
        <f>$D38*'Исходные данные'!AG110*(1+Чувствительность!$B$4)</f>
        <v>0</v>
      </c>
      <c r="AG38" s="6">
        <f>$D38*'Исходные данные'!AH110*(1+Чувствительность!$B$4)</f>
        <v>0</v>
      </c>
      <c r="AH38" s="6">
        <f>$D38*'Исходные данные'!AI110*(1+Чувствительность!$B$4)</f>
        <v>0</v>
      </c>
      <c r="AI38" s="6">
        <f>$D38*'Исходные данные'!AJ110*(1+Чувствительность!$B$4)</f>
        <v>0</v>
      </c>
      <c r="AJ38" s="6">
        <f>$D38*'Исходные данные'!AK110*(1+Чувствительность!$B$4)</f>
        <v>0</v>
      </c>
    </row>
    <row r="39" spans="1:124" s="6" customFormat="1" outlineLevel="1">
      <c r="A39" s="5" t="str">
        <f>'Исходные данные'!A111</f>
        <v>-</v>
      </c>
      <c r="D39" s="381">
        <f>'Исходные данные'!E111</f>
        <v>0</v>
      </c>
      <c r="E39" s="6">
        <f>$D39*'Исходные данные'!F111*(1+Чувствительность!$B$4)</f>
        <v>0</v>
      </c>
      <c r="F39" s="6">
        <f>$D39*'Исходные данные'!G111*(1+Чувствительность!$B$4)</f>
        <v>0</v>
      </c>
      <c r="G39" s="6">
        <f>$D39*'Исходные данные'!H111*(1+Чувствительность!$B$4)</f>
        <v>0</v>
      </c>
      <c r="H39" s="6">
        <f>$D39*'Исходные данные'!I111*(1+Чувствительность!$B$4)</f>
        <v>0</v>
      </c>
      <c r="I39" s="6">
        <f>$D39*'Исходные данные'!J111*(1+Чувствительность!$B$4)</f>
        <v>0</v>
      </c>
      <c r="J39" s="6">
        <f>$D39*'Исходные данные'!K111*(1+Чувствительность!$B$4)</f>
        <v>0</v>
      </c>
      <c r="K39" s="6">
        <f>$D39*'Исходные данные'!L111*(1+Чувствительность!$B$4)</f>
        <v>0</v>
      </c>
      <c r="L39" s="6">
        <f>$D39*'Исходные данные'!M111*(1+Чувствительность!$B$4)</f>
        <v>0</v>
      </c>
      <c r="M39" s="6">
        <f>$D39*'Исходные данные'!N111*(1+Чувствительность!$B$4)</f>
        <v>0</v>
      </c>
      <c r="N39" s="6">
        <f>$D39*'Исходные данные'!O111*(1+Чувствительность!$B$4)</f>
        <v>0</v>
      </c>
      <c r="O39" s="6">
        <f>$D39*'Исходные данные'!P111*(1+Чувствительность!$B$4)</f>
        <v>0</v>
      </c>
      <c r="P39" s="6">
        <f>$D39*'Исходные данные'!Q111*(1+Чувствительность!$B$4)</f>
        <v>0</v>
      </c>
      <c r="Q39" s="6">
        <f>$D39*'Исходные данные'!R111*(1+Чувствительность!$B$4)</f>
        <v>0</v>
      </c>
      <c r="R39" s="6">
        <f>$D39*'Исходные данные'!S111*(1+Чувствительность!$B$4)</f>
        <v>0</v>
      </c>
      <c r="S39" s="6">
        <f>$D39*'Исходные данные'!T111*(1+Чувствительность!$B$4)</f>
        <v>0</v>
      </c>
      <c r="T39" s="6">
        <f>$D39*'Исходные данные'!U111*(1+Чувствительность!$B$4)</f>
        <v>0</v>
      </c>
      <c r="U39" s="6">
        <f>$D39*'Исходные данные'!V111*(1+Чувствительность!$B$4)</f>
        <v>0</v>
      </c>
      <c r="V39" s="6">
        <f>$D39*'Исходные данные'!W111*(1+Чувствительность!$B$4)</f>
        <v>0</v>
      </c>
      <c r="W39" s="6">
        <f>$D39*'Исходные данные'!X111*(1+Чувствительность!$B$4)</f>
        <v>0</v>
      </c>
      <c r="X39" s="6">
        <f>$D39*'Исходные данные'!Y111*(1+Чувствительность!$B$4)</f>
        <v>0</v>
      </c>
      <c r="Y39" s="6">
        <f>$D39*'Исходные данные'!Z111*(1+Чувствительность!$B$4)</f>
        <v>0</v>
      </c>
      <c r="Z39" s="6">
        <f>$D39*'Исходные данные'!AA111*(1+Чувствительность!$B$4)</f>
        <v>0</v>
      </c>
      <c r="AA39" s="6">
        <f>$D39*'Исходные данные'!AB111*(1+Чувствительность!$B$4)</f>
        <v>0</v>
      </c>
      <c r="AB39" s="6">
        <f>$D39*'Исходные данные'!AC111*(1+Чувствительность!$B$4)</f>
        <v>0</v>
      </c>
      <c r="AC39" s="6">
        <f>$D39*'Исходные данные'!AD111*(1+Чувствительность!$B$4)</f>
        <v>0</v>
      </c>
      <c r="AD39" s="6">
        <f>$D39*'Исходные данные'!AE111*(1+Чувствительность!$B$4)</f>
        <v>0</v>
      </c>
      <c r="AE39" s="6">
        <f>$D39*'Исходные данные'!AF111*(1+Чувствительность!$B$4)</f>
        <v>0</v>
      </c>
      <c r="AF39" s="6">
        <f>$D39*'Исходные данные'!AG111*(1+Чувствительность!$B$4)</f>
        <v>0</v>
      </c>
      <c r="AG39" s="6">
        <f>$D39*'Исходные данные'!AH111*(1+Чувствительность!$B$4)</f>
        <v>0</v>
      </c>
      <c r="AH39" s="6">
        <f>$D39*'Исходные данные'!AI111*(1+Чувствительность!$B$4)</f>
        <v>0</v>
      </c>
      <c r="AI39" s="6">
        <f>$D39*'Исходные данные'!AJ111*(1+Чувствительность!$B$4)</f>
        <v>0</v>
      </c>
      <c r="AJ39" s="6">
        <f>$D39*'Исходные данные'!AK111*(1+Чувствительность!$B$4)</f>
        <v>0</v>
      </c>
    </row>
    <row r="40" spans="1:124" s="6" customFormat="1" outlineLevel="1">
      <c r="A40" s="5" t="str">
        <f>'Исходные данные'!A112</f>
        <v>-</v>
      </c>
      <c r="D40" s="381">
        <f>'Исходные данные'!E112</f>
        <v>0</v>
      </c>
      <c r="E40" s="6">
        <f>$D40*'Исходные данные'!F112*(1+Чувствительность!$B$4)</f>
        <v>0</v>
      </c>
      <c r="F40" s="6">
        <f>$D40*'Исходные данные'!G112*(1+Чувствительность!$B$4)</f>
        <v>0</v>
      </c>
      <c r="G40" s="6">
        <f>$D40*'Исходные данные'!H112*(1+Чувствительность!$B$4)</f>
        <v>0</v>
      </c>
      <c r="H40" s="6">
        <f>$D40*'Исходные данные'!I112*(1+Чувствительность!$B$4)</f>
        <v>0</v>
      </c>
      <c r="I40" s="6">
        <f>$D40*'Исходные данные'!J112*(1+Чувствительность!$B$4)</f>
        <v>0</v>
      </c>
      <c r="J40" s="6">
        <f>$D40*'Исходные данные'!K112*(1+Чувствительность!$B$4)</f>
        <v>0</v>
      </c>
      <c r="K40" s="6">
        <f>$D40*'Исходные данные'!L112*(1+Чувствительность!$B$4)</f>
        <v>0</v>
      </c>
      <c r="L40" s="6">
        <f>$D40*'Исходные данные'!M112*(1+Чувствительность!$B$4)</f>
        <v>0</v>
      </c>
      <c r="M40" s="6">
        <f>$D40*'Исходные данные'!N112*(1+Чувствительность!$B$4)</f>
        <v>0</v>
      </c>
      <c r="N40" s="6">
        <f>$D40*'Исходные данные'!O112*(1+Чувствительность!$B$4)</f>
        <v>0</v>
      </c>
      <c r="O40" s="6">
        <f>$D40*'Исходные данные'!P112*(1+Чувствительность!$B$4)</f>
        <v>0</v>
      </c>
      <c r="P40" s="6">
        <f>$D40*'Исходные данные'!Q112*(1+Чувствительность!$B$4)</f>
        <v>0</v>
      </c>
      <c r="Q40" s="6">
        <f>$D40*'Исходные данные'!R112*(1+Чувствительность!$B$4)</f>
        <v>0</v>
      </c>
      <c r="R40" s="6">
        <f>$D40*'Исходные данные'!S112*(1+Чувствительность!$B$4)</f>
        <v>0</v>
      </c>
      <c r="S40" s="6">
        <f>$D40*'Исходные данные'!T112*(1+Чувствительность!$B$4)</f>
        <v>0</v>
      </c>
      <c r="T40" s="6">
        <f>$D40*'Исходные данные'!U112*(1+Чувствительность!$B$4)</f>
        <v>0</v>
      </c>
      <c r="U40" s="6">
        <f>$D40*'Исходные данные'!V112*(1+Чувствительность!$B$4)</f>
        <v>0</v>
      </c>
      <c r="V40" s="6">
        <f>$D40*'Исходные данные'!W112*(1+Чувствительность!$B$4)</f>
        <v>0</v>
      </c>
      <c r="W40" s="6">
        <f>$D40*'Исходные данные'!X112*(1+Чувствительность!$B$4)</f>
        <v>0</v>
      </c>
      <c r="X40" s="6">
        <f>$D40*'Исходные данные'!Y112*(1+Чувствительность!$B$4)</f>
        <v>0</v>
      </c>
      <c r="Y40" s="6">
        <f>$D40*'Исходные данные'!Z112*(1+Чувствительность!$B$4)</f>
        <v>0</v>
      </c>
      <c r="Z40" s="6">
        <f>$D40*'Исходные данные'!AA112*(1+Чувствительность!$B$4)</f>
        <v>0</v>
      </c>
      <c r="AA40" s="6">
        <f>$D40*'Исходные данные'!AB112*(1+Чувствительность!$B$4)</f>
        <v>0</v>
      </c>
      <c r="AB40" s="6">
        <f>$D40*'Исходные данные'!AC112*(1+Чувствительность!$B$4)</f>
        <v>0</v>
      </c>
      <c r="AC40" s="6">
        <f>$D40*'Исходные данные'!AD112*(1+Чувствительность!$B$4)</f>
        <v>0</v>
      </c>
      <c r="AD40" s="6">
        <f>$D40*'Исходные данные'!AE112*(1+Чувствительность!$B$4)</f>
        <v>0</v>
      </c>
      <c r="AE40" s="6">
        <f>$D40*'Исходные данные'!AF112*(1+Чувствительность!$B$4)</f>
        <v>0</v>
      </c>
      <c r="AF40" s="6">
        <f>$D40*'Исходные данные'!AG112*(1+Чувствительность!$B$4)</f>
        <v>0</v>
      </c>
      <c r="AG40" s="6">
        <f>$D40*'Исходные данные'!AH112*(1+Чувствительность!$B$4)</f>
        <v>0</v>
      </c>
      <c r="AH40" s="6">
        <f>$D40*'Исходные данные'!AI112*(1+Чувствительность!$B$4)</f>
        <v>0</v>
      </c>
      <c r="AI40" s="6">
        <f>$D40*'Исходные данные'!AJ112*(1+Чувствительность!$B$4)</f>
        <v>0</v>
      </c>
      <c r="AJ40" s="6">
        <f>$D40*'Исходные данные'!AK112*(1+Чувствительность!$B$4)</f>
        <v>0</v>
      </c>
    </row>
    <row r="41" spans="1:124" s="6" customFormat="1" outlineLevel="1">
      <c r="A41" s="5" t="str">
        <f>'Исходные данные'!A113</f>
        <v>-</v>
      </c>
      <c r="D41" s="381">
        <f>'Исходные данные'!E113</f>
        <v>0</v>
      </c>
      <c r="E41" s="6">
        <f>$D41*'Исходные данные'!F113*(1+Чувствительность!$B$4)</f>
        <v>0</v>
      </c>
      <c r="F41" s="6">
        <f>$D41*'Исходные данные'!G113*(1+Чувствительность!$B$4)</f>
        <v>0</v>
      </c>
      <c r="G41" s="6">
        <f>$D41*'Исходные данные'!H113*(1+Чувствительность!$B$4)</f>
        <v>0</v>
      </c>
      <c r="H41" s="6">
        <f>$D41*'Исходные данные'!I113*(1+Чувствительность!$B$4)</f>
        <v>0</v>
      </c>
      <c r="I41" s="6">
        <f>$D41*'Исходные данные'!J113*(1+Чувствительность!$B$4)</f>
        <v>0</v>
      </c>
      <c r="J41" s="6">
        <f>$D41*'Исходные данные'!K113*(1+Чувствительность!$B$4)</f>
        <v>0</v>
      </c>
      <c r="K41" s="6">
        <f>$D41*'Исходные данные'!L113*(1+Чувствительность!$B$4)</f>
        <v>0</v>
      </c>
      <c r="L41" s="6">
        <f>$D41*'Исходные данные'!M113*(1+Чувствительность!$B$4)</f>
        <v>0</v>
      </c>
      <c r="M41" s="6">
        <f>$D41*'Исходные данные'!N113*(1+Чувствительность!$B$4)</f>
        <v>0</v>
      </c>
      <c r="N41" s="6">
        <f>$D41*'Исходные данные'!O113*(1+Чувствительность!$B$4)</f>
        <v>0</v>
      </c>
      <c r="O41" s="6">
        <f>$D41*'Исходные данные'!P113*(1+Чувствительность!$B$4)</f>
        <v>0</v>
      </c>
      <c r="P41" s="6">
        <f>$D41*'Исходные данные'!Q113*(1+Чувствительность!$B$4)</f>
        <v>0</v>
      </c>
      <c r="Q41" s="6">
        <f>$D41*'Исходные данные'!R113*(1+Чувствительность!$B$4)</f>
        <v>0</v>
      </c>
      <c r="R41" s="6">
        <f>$D41*'Исходные данные'!S113*(1+Чувствительность!$B$4)</f>
        <v>0</v>
      </c>
      <c r="S41" s="6">
        <f>$D41*'Исходные данные'!T113*(1+Чувствительность!$B$4)</f>
        <v>0</v>
      </c>
      <c r="T41" s="6">
        <f>$D41*'Исходные данные'!U113*(1+Чувствительность!$B$4)</f>
        <v>0</v>
      </c>
      <c r="U41" s="6">
        <f>$D41*'Исходные данные'!V113*(1+Чувствительность!$B$4)</f>
        <v>0</v>
      </c>
      <c r="V41" s="6">
        <f>$D41*'Исходные данные'!W113*(1+Чувствительность!$B$4)</f>
        <v>0</v>
      </c>
      <c r="W41" s="6">
        <f>$D41*'Исходные данные'!X113*(1+Чувствительность!$B$4)</f>
        <v>0</v>
      </c>
      <c r="X41" s="6">
        <f>$D41*'Исходные данные'!Y113*(1+Чувствительность!$B$4)</f>
        <v>0</v>
      </c>
      <c r="Y41" s="6">
        <f>$D41*'Исходные данные'!Z113*(1+Чувствительность!$B$4)</f>
        <v>0</v>
      </c>
      <c r="Z41" s="6">
        <f>$D41*'Исходные данные'!AA113*(1+Чувствительность!$B$4)</f>
        <v>0</v>
      </c>
      <c r="AA41" s="6">
        <f>$D41*'Исходные данные'!AB113*(1+Чувствительность!$B$4)</f>
        <v>0</v>
      </c>
      <c r="AB41" s="6">
        <f>$D41*'Исходные данные'!AC113*(1+Чувствительность!$B$4)</f>
        <v>0</v>
      </c>
      <c r="AC41" s="6">
        <f>$D41*'Исходные данные'!AD113*(1+Чувствительность!$B$4)</f>
        <v>0</v>
      </c>
      <c r="AD41" s="6">
        <f>$D41*'Исходные данные'!AE113*(1+Чувствительность!$B$4)</f>
        <v>0</v>
      </c>
      <c r="AE41" s="6">
        <f>$D41*'Исходные данные'!AF113*(1+Чувствительность!$B$4)</f>
        <v>0</v>
      </c>
      <c r="AF41" s="6">
        <f>$D41*'Исходные данные'!AG113*(1+Чувствительность!$B$4)</f>
        <v>0</v>
      </c>
      <c r="AG41" s="6">
        <f>$D41*'Исходные данные'!AH113*(1+Чувствительность!$B$4)</f>
        <v>0</v>
      </c>
      <c r="AH41" s="6">
        <f>$D41*'Исходные данные'!AI113*(1+Чувствительность!$B$4)</f>
        <v>0</v>
      </c>
      <c r="AI41" s="6">
        <f>$D41*'Исходные данные'!AJ113*(1+Чувствительность!$B$4)</f>
        <v>0</v>
      </c>
      <c r="AJ41" s="6">
        <f>$D41*'Исходные данные'!AK113*(1+Чувствительность!$B$4)</f>
        <v>0</v>
      </c>
    </row>
    <row r="42" spans="1:124" s="6" customFormat="1" outlineLevel="1">
      <c r="A42" s="5" t="str">
        <f>'Исходные данные'!A114</f>
        <v>-</v>
      </c>
      <c r="D42" s="381">
        <f>'Исходные данные'!E114</f>
        <v>0</v>
      </c>
      <c r="E42" s="6">
        <f>$D42*'Исходные данные'!F114*(1+Чувствительность!$B$4)</f>
        <v>0</v>
      </c>
      <c r="F42" s="6">
        <f>$D42*'Исходные данные'!G114*(1+Чувствительность!$B$4)</f>
        <v>0</v>
      </c>
      <c r="G42" s="6">
        <f>$D42*'Исходные данные'!H114*(1+Чувствительность!$B$4)</f>
        <v>0</v>
      </c>
      <c r="H42" s="6">
        <f>$D42*'Исходные данные'!I114*(1+Чувствительность!$B$4)</f>
        <v>0</v>
      </c>
      <c r="I42" s="6">
        <f>$D42*'Исходные данные'!J114*(1+Чувствительность!$B$4)</f>
        <v>0</v>
      </c>
      <c r="J42" s="6">
        <f>$D42*'Исходные данные'!K114*(1+Чувствительность!$B$4)</f>
        <v>0</v>
      </c>
      <c r="K42" s="6">
        <f>$D42*'Исходные данные'!L114*(1+Чувствительность!$B$4)</f>
        <v>0</v>
      </c>
      <c r="L42" s="6">
        <f>$D42*'Исходные данные'!M114*(1+Чувствительность!$B$4)</f>
        <v>0</v>
      </c>
      <c r="M42" s="6">
        <f>$D42*'Исходные данные'!N114*(1+Чувствительность!$B$4)</f>
        <v>0</v>
      </c>
      <c r="N42" s="6">
        <f>$D42*'Исходные данные'!O114*(1+Чувствительность!$B$4)</f>
        <v>0</v>
      </c>
      <c r="O42" s="6">
        <f>$D42*'Исходные данные'!P114*(1+Чувствительность!$B$4)</f>
        <v>0</v>
      </c>
      <c r="P42" s="6">
        <f>$D42*'Исходные данные'!Q114*(1+Чувствительность!$B$4)</f>
        <v>0</v>
      </c>
      <c r="Q42" s="6">
        <f>$D42*'Исходные данные'!R114*(1+Чувствительность!$B$4)</f>
        <v>0</v>
      </c>
      <c r="R42" s="6">
        <f>$D42*'Исходные данные'!S114*(1+Чувствительность!$B$4)</f>
        <v>0</v>
      </c>
      <c r="S42" s="6">
        <f>$D42*'Исходные данные'!T114*(1+Чувствительность!$B$4)</f>
        <v>0</v>
      </c>
      <c r="T42" s="6">
        <f>$D42*'Исходные данные'!U114*(1+Чувствительность!$B$4)</f>
        <v>0</v>
      </c>
      <c r="U42" s="6">
        <f>$D42*'Исходные данные'!V114*(1+Чувствительность!$B$4)</f>
        <v>0</v>
      </c>
      <c r="V42" s="6">
        <f>$D42*'Исходные данные'!W114*(1+Чувствительность!$B$4)</f>
        <v>0</v>
      </c>
      <c r="W42" s="6">
        <f>$D42*'Исходные данные'!X114*(1+Чувствительность!$B$4)</f>
        <v>0</v>
      </c>
      <c r="X42" s="6">
        <f>$D42*'Исходные данные'!Y114*(1+Чувствительность!$B$4)</f>
        <v>0</v>
      </c>
      <c r="Y42" s="6">
        <f>$D42*'Исходные данные'!Z114*(1+Чувствительность!$B$4)</f>
        <v>0</v>
      </c>
      <c r="Z42" s="6">
        <f>$D42*'Исходные данные'!AA114*(1+Чувствительность!$B$4)</f>
        <v>0</v>
      </c>
      <c r="AA42" s="6">
        <f>$D42*'Исходные данные'!AB114*(1+Чувствительность!$B$4)</f>
        <v>0</v>
      </c>
      <c r="AB42" s="6">
        <f>$D42*'Исходные данные'!AC114*(1+Чувствительность!$B$4)</f>
        <v>0</v>
      </c>
      <c r="AC42" s="6">
        <f>$D42*'Исходные данные'!AD114*(1+Чувствительность!$B$4)</f>
        <v>0</v>
      </c>
      <c r="AD42" s="6">
        <f>$D42*'Исходные данные'!AE114*(1+Чувствительность!$B$4)</f>
        <v>0</v>
      </c>
      <c r="AE42" s="6">
        <f>$D42*'Исходные данные'!AF114*(1+Чувствительность!$B$4)</f>
        <v>0</v>
      </c>
      <c r="AF42" s="6">
        <f>$D42*'Исходные данные'!AG114*(1+Чувствительность!$B$4)</f>
        <v>0</v>
      </c>
      <c r="AG42" s="6">
        <f>$D42*'Исходные данные'!AH114*(1+Чувствительность!$B$4)</f>
        <v>0</v>
      </c>
      <c r="AH42" s="6">
        <f>$D42*'Исходные данные'!AI114*(1+Чувствительность!$B$4)</f>
        <v>0</v>
      </c>
      <c r="AI42" s="6">
        <f>$D42*'Исходные данные'!AJ114*(1+Чувствительность!$B$4)</f>
        <v>0</v>
      </c>
      <c r="AJ42" s="6">
        <f>$D42*'Исходные данные'!AK114*(1+Чувствительность!$B$4)</f>
        <v>0</v>
      </c>
    </row>
    <row r="43" spans="1:124" s="6" customFormat="1" outlineLevel="1">
      <c r="A43" s="91" t="str">
        <f>'Исходные данные'!A115</f>
        <v>-</v>
      </c>
      <c r="D43" s="381">
        <f>'Исходные данные'!E115</f>
        <v>0</v>
      </c>
      <c r="E43" s="6">
        <f>$D43*'Исходные данные'!F115*(1+Чувствительность!$B$4)</f>
        <v>0</v>
      </c>
      <c r="F43" s="6">
        <f>$D43*'Исходные данные'!G115*(1+Чувствительность!$B$4)</f>
        <v>0</v>
      </c>
      <c r="G43" s="6">
        <f>$D43*'Исходные данные'!H115*(1+Чувствительность!$B$4)</f>
        <v>0</v>
      </c>
      <c r="H43" s="6">
        <f>$D43*'Исходные данные'!I115*(1+Чувствительность!$B$4)</f>
        <v>0</v>
      </c>
      <c r="I43" s="6">
        <f>$D43*'Исходные данные'!J115*(1+Чувствительность!$B$4)</f>
        <v>0</v>
      </c>
      <c r="J43" s="6">
        <f>$D43*'Исходные данные'!K115*(1+Чувствительность!$B$4)</f>
        <v>0</v>
      </c>
      <c r="K43" s="6">
        <f>$D43*'Исходные данные'!L115*(1+Чувствительность!$B$4)</f>
        <v>0</v>
      </c>
      <c r="L43" s="6">
        <f>$D43*'Исходные данные'!M115*(1+Чувствительность!$B$4)</f>
        <v>0</v>
      </c>
      <c r="M43" s="6">
        <f>$D43*'Исходные данные'!N115*(1+Чувствительность!$B$4)</f>
        <v>0</v>
      </c>
      <c r="N43" s="6">
        <f>$D43*'Исходные данные'!O115*(1+Чувствительность!$B$4)</f>
        <v>0</v>
      </c>
      <c r="O43" s="6">
        <f>$D43*'Исходные данные'!P115*(1+Чувствительность!$B$4)</f>
        <v>0</v>
      </c>
      <c r="P43" s="6">
        <f>$D43*'Исходные данные'!Q115*(1+Чувствительность!$B$4)</f>
        <v>0</v>
      </c>
      <c r="Q43" s="6">
        <f>$D43*'Исходные данные'!R115*(1+Чувствительность!$B$4)</f>
        <v>0</v>
      </c>
      <c r="R43" s="6">
        <f>$D43*'Исходные данные'!S115*(1+Чувствительность!$B$4)</f>
        <v>0</v>
      </c>
      <c r="S43" s="6">
        <f>$D43*'Исходные данные'!T115*(1+Чувствительность!$B$4)</f>
        <v>0</v>
      </c>
      <c r="T43" s="6">
        <f>$D43*'Исходные данные'!U115*(1+Чувствительность!$B$4)</f>
        <v>0</v>
      </c>
      <c r="U43" s="6">
        <f>$D43*'Исходные данные'!V115*(1+Чувствительность!$B$4)</f>
        <v>0</v>
      </c>
      <c r="V43" s="6">
        <f>$D43*'Исходные данные'!W115*(1+Чувствительность!$B$4)</f>
        <v>0</v>
      </c>
      <c r="W43" s="6">
        <f>$D43*'Исходные данные'!X115*(1+Чувствительность!$B$4)</f>
        <v>0</v>
      </c>
      <c r="X43" s="6">
        <f>$D43*'Исходные данные'!Y115*(1+Чувствительность!$B$4)</f>
        <v>0</v>
      </c>
      <c r="Y43" s="6">
        <f>$D43*'Исходные данные'!Z115*(1+Чувствительность!$B$4)</f>
        <v>0</v>
      </c>
      <c r="Z43" s="6">
        <f>$D43*'Исходные данные'!AA115*(1+Чувствительность!$B$4)</f>
        <v>0</v>
      </c>
      <c r="AA43" s="6">
        <f>$D43*'Исходные данные'!AB115*(1+Чувствительность!$B$4)</f>
        <v>0</v>
      </c>
      <c r="AB43" s="6">
        <f>$D43*'Исходные данные'!AC115*(1+Чувствительность!$B$4)</f>
        <v>0</v>
      </c>
      <c r="AC43" s="6">
        <f>$D43*'Исходные данные'!AD115*(1+Чувствительность!$B$4)</f>
        <v>0</v>
      </c>
      <c r="AD43" s="6">
        <f>$D43*'Исходные данные'!AE115*(1+Чувствительность!$B$4)</f>
        <v>0</v>
      </c>
      <c r="AE43" s="6">
        <f>$D43*'Исходные данные'!AF115*(1+Чувствительность!$B$4)</f>
        <v>0</v>
      </c>
      <c r="AF43" s="6">
        <f>$D43*'Исходные данные'!AG115*(1+Чувствительность!$B$4)</f>
        <v>0</v>
      </c>
      <c r="AG43" s="6">
        <f>$D43*'Исходные данные'!AH115*(1+Чувствительность!$B$4)</f>
        <v>0</v>
      </c>
      <c r="AH43" s="6">
        <f>$D43*'Исходные данные'!AI115*(1+Чувствительность!$B$4)</f>
        <v>0</v>
      </c>
      <c r="AI43" s="6">
        <f>$D43*'Исходные данные'!AJ115*(1+Чувствительность!$B$4)</f>
        <v>0</v>
      </c>
      <c r="AJ43" s="6">
        <f>$D43*'Исходные данные'!AK115*(1+Чувствительность!$B$4)</f>
        <v>0</v>
      </c>
    </row>
    <row r="44" spans="1:124" s="6" customFormat="1">
      <c r="A44" s="382" t="s">
        <v>141</v>
      </c>
      <c r="B44" s="15"/>
      <c r="C44" s="15"/>
      <c r="D44" s="15">
        <f t="shared" ref="D44:AJ44" si="4">SUM(D28:D43)</f>
        <v>610000</v>
      </c>
      <c r="E44" s="16">
        <f t="shared" si="4"/>
        <v>305000</v>
      </c>
      <c r="F44" s="16">
        <f t="shared" si="4"/>
        <v>305000</v>
      </c>
      <c r="G44" s="16">
        <f t="shared" si="4"/>
        <v>0</v>
      </c>
      <c r="H44" s="16">
        <f t="shared" si="4"/>
        <v>0</v>
      </c>
      <c r="I44" s="16">
        <f t="shared" si="4"/>
        <v>0</v>
      </c>
      <c r="J44" s="16">
        <f t="shared" si="4"/>
        <v>0</v>
      </c>
      <c r="K44" s="16">
        <f t="shared" si="4"/>
        <v>0</v>
      </c>
      <c r="L44" s="16">
        <f t="shared" si="4"/>
        <v>0</v>
      </c>
      <c r="M44" s="16">
        <f t="shared" si="4"/>
        <v>0</v>
      </c>
      <c r="N44" s="16">
        <f t="shared" si="4"/>
        <v>0</v>
      </c>
      <c r="O44" s="16">
        <f t="shared" si="4"/>
        <v>0</v>
      </c>
      <c r="P44" s="16">
        <f t="shared" si="4"/>
        <v>0</v>
      </c>
      <c r="Q44" s="16">
        <f t="shared" si="4"/>
        <v>0</v>
      </c>
      <c r="R44" s="16">
        <f t="shared" si="4"/>
        <v>0</v>
      </c>
      <c r="S44" s="16">
        <f t="shared" si="4"/>
        <v>0</v>
      </c>
      <c r="T44" s="16">
        <f t="shared" si="4"/>
        <v>0</v>
      </c>
      <c r="U44" s="16">
        <f t="shared" si="4"/>
        <v>0</v>
      </c>
      <c r="V44" s="16">
        <f t="shared" si="4"/>
        <v>0</v>
      </c>
      <c r="W44" s="16">
        <f t="shared" si="4"/>
        <v>0</v>
      </c>
      <c r="X44" s="16">
        <f t="shared" si="4"/>
        <v>0</v>
      </c>
      <c r="Y44" s="16">
        <f t="shared" si="4"/>
        <v>0</v>
      </c>
      <c r="Z44" s="16">
        <f t="shared" si="4"/>
        <v>0</v>
      </c>
      <c r="AA44" s="16">
        <f t="shared" si="4"/>
        <v>0</v>
      </c>
      <c r="AB44" s="16">
        <f t="shared" si="4"/>
        <v>0</v>
      </c>
      <c r="AC44" s="16">
        <f t="shared" si="4"/>
        <v>0</v>
      </c>
      <c r="AD44" s="16">
        <f>SUM(AD28:AD43)</f>
        <v>0</v>
      </c>
      <c r="AE44" s="16">
        <f t="shared" si="4"/>
        <v>0</v>
      </c>
      <c r="AF44" s="16">
        <f t="shared" si="4"/>
        <v>0</v>
      </c>
      <c r="AG44" s="16">
        <f t="shared" si="4"/>
        <v>0</v>
      </c>
      <c r="AH44" s="16">
        <f t="shared" si="4"/>
        <v>0</v>
      </c>
      <c r="AI44" s="16">
        <f t="shared" si="4"/>
        <v>0</v>
      </c>
      <c r="AJ44" s="16">
        <f t="shared" si="4"/>
        <v>0</v>
      </c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</row>
    <row r="45" spans="1:124" s="6" customFormat="1">
      <c r="A45" s="13"/>
      <c r="B45" s="11"/>
      <c r="C45" s="11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  <c r="Z45" s="11"/>
      <c r="AA45" s="11"/>
      <c r="AB45" s="11"/>
      <c r="AC45" s="11"/>
      <c r="AD45" s="11"/>
      <c r="AE45" s="11"/>
      <c r="AF45" s="11"/>
      <c r="AG45" s="11"/>
      <c r="AH45" s="11"/>
      <c r="AI45" s="11"/>
      <c r="AJ45" s="11"/>
      <c r="AK45" s="11"/>
      <c r="AL45" s="11"/>
      <c r="AM45" s="11"/>
      <c r="AN45" s="11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  <c r="BM45" s="11"/>
      <c r="BN45" s="11"/>
      <c r="BO45" s="11"/>
      <c r="BP45" s="11"/>
      <c r="BQ45" s="11"/>
      <c r="BR45" s="11"/>
      <c r="BS45" s="11"/>
      <c r="BT45" s="11"/>
      <c r="BU45" s="11"/>
      <c r="BV45" s="11"/>
      <c r="BW45" s="11"/>
      <c r="BX45" s="11"/>
      <c r="BY45" s="11"/>
      <c r="BZ45" s="11"/>
      <c r="CA45" s="11"/>
      <c r="CB45" s="11"/>
      <c r="CC45" s="11"/>
      <c r="CD45" s="11"/>
      <c r="CE45" s="11"/>
      <c r="CF45" s="11"/>
      <c r="CG45" s="11"/>
      <c r="CH45" s="11"/>
      <c r="CI45" s="11"/>
      <c r="CJ45" s="11"/>
      <c r="CK45" s="11"/>
      <c r="CL45" s="11"/>
      <c r="CM45" s="11"/>
      <c r="CN45" s="11"/>
      <c r="CO45" s="11"/>
      <c r="CP45" s="11"/>
      <c r="CQ45" s="11"/>
      <c r="CR45" s="11"/>
      <c r="CS45" s="11"/>
      <c r="CT45" s="11"/>
      <c r="CU45" s="11"/>
      <c r="CV45" s="11"/>
      <c r="CW45" s="11"/>
      <c r="CX45" s="11"/>
      <c r="CY45" s="11"/>
      <c r="CZ45" s="11"/>
      <c r="DA45" s="11"/>
      <c r="DB45" s="11"/>
      <c r="DC45" s="11"/>
      <c r="DD45" s="11"/>
      <c r="DE45" s="11"/>
      <c r="DF45" s="11"/>
      <c r="DG45" s="11"/>
      <c r="DH45" s="11"/>
      <c r="DI45" s="11"/>
      <c r="DJ45" s="11"/>
      <c r="DK45" s="11"/>
      <c r="DL45" s="11"/>
      <c r="DM45" s="11"/>
      <c r="DN45" s="11"/>
      <c r="DO45" s="11"/>
      <c r="DP45" s="11"/>
      <c r="DQ45" s="11"/>
      <c r="DR45" s="11"/>
      <c r="DS45" s="11"/>
      <c r="DT45" s="11"/>
    </row>
    <row r="46" spans="1:124" s="217" customFormat="1">
      <c r="A46" s="215" t="s">
        <v>122</v>
      </c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</row>
    <row r="47" spans="1:124" s="6" customFormat="1">
      <c r="A47" s="5"/>
      <c r="B47" s="11" t="s">
        <v>15</v>
      </c>
      <c r="C47" s="11" t="s">
        <v>16</v>
      </c>
      <c r="D47" s="13" t="s">
        <v>224</v>
      </c>
    </row>
    <row r="48" spans="1:124" s="219" customFormat="1">
      <c r="A48" s="218" t="str">
        <f>'Исходные данные'!A134</f>
        <v>статья 1 прочих расходов - указать наименование</v>
      </c>
      <c r="B48" s="222">
        <f>'Исходные данные'!$E$11</f>
        <v>43466</v>
      </c>
      <c r="C48" s="222">
        <f>'Исходные данные'!$E$12</f>
        <v>44196</v>
      </c>
      <c r="D48" s="220">
        <f>'Исходные данные'!E134</f>
        <v>0</v>
      </c>
      <c r="E48" s="219">
        <f>MAX(0,1+MIN(Капзатраты_Выручка!E$2,$C48)-MAX(Капзатраты_Выручка!E$1,$B48))/IF(MOD(Капзатраты_Выручка!E$4,4)=0,366,365)*$D48*(1+Чувствительность!$B$5)</f>
        <v>0</v>
      </c>
      <c r="F48" s="219">
        <f>MAX(0,1+MIN(Капзатраты_Выручка!F$2,$C48)-MAX(Капзатраты_Выручка!F$1,$B48))/IF(MOD(Капзатраты_Выручка!F$4,4)=0,366,365)*$D48*(1+Чувствительность!$B$5)</f>
        <v>0</v>
      </c>
      <c r="G48" s="219">
        <f>MAX(0,1+MIN(Капзатраты_Выручка!G$2,$C48)-MAX(Капзатраты_Выручка!G$1,$B48))/IF(MOD(Капзатраты_Выручка!G$4,4)=0,366,365)*$D48*(1+Чувствительность!$B$5)</f>
        <v>0</v>
      </c>
      <c r="H48" s="219">
        <f>MAX(0,1+MIN(Капзатраты_Выручка!H$2,$C48)-MAX(Капзатраты_Выручка!H$1,$B48))/IF(MOD(Капзатраты_Выручка!H$4,4)=0,366,365)*$D48*(1+Чувствительность!$B$5)</f>
        <v>0</v>
      </c>
      <c r="I48" s="219">
        <f>MAX(0,1+MIN(Капзатраты_Выручка!I$2,$C48)-MAX(Капзатраты_Выручка!I$1,$B48))/IF(MOD(Капзатраты_Выручка!I$4,4)=0,366,365)*$D48*(1+Чувствительность!$B$5)</f>
        <v>0</v>
      </c>
      <c r="J48" s="219">
        <f>MAX(0,1+MIN(Капзатраты_Выручка!J$2,$C48)-MAX(Капзатраты_Выручка!J$1,$B48))/IF(MOD(Капзатраты_Выручка!J$4,4)=0,366,365)*$D48*(1+Чувствительность!$B$5)</f>
        <v>0</v>
      </c>
      <c r="K48" s="219">
        <f>MAX(0,1+MIN(Капзатраты_Выручка!K$2,$C48)-MAX(Капзатраты_Выручка!K$1,$B48))/IF(MOD(Капзатраты_Выручка!K$4,4)=0,366,365)*$D48*(1+Чувствительность!$B$5)</f>
        <v>0</v>
      </c>
      <c r="L48" s="219">
        <f>MAX(0,1+MIN(Капзатраты_Выручка!L$2,$C48)-MAX(Капзатраты_Выручка!L$1,$B48))/IF(MOD(Капзатраты_Выручка!L$4,4)=0,366,365)*$D48*(1+Чувствительность!$B$5)</f>
        <v>0</v>
      </c>
      <c r="M48" s="219">
        <f>MAX(0,1+MIN(Капзатраты_Выручка!M$2,$C48)-MAX(Капзатраты_Выручка!M$1,$B48))/IF(MOD(Капзатраты_Выручка!M$4,4)=0,366,365)*$D48*(1+Чувствительность!$B$5)</f>
        <v>0</v>
      </c>
      <c r="N48" s="219">
        <f>MAX(0,1+MIN(Капзатраты_Выручка!N$2,$C48)-MAX(Капзатраты_Выручка!N$1,$B48))/IF(MOD(Капзатраты_Выручка!N$4,4)=0,366,365)*$D48*(1+Чувствительность!$B$5)</f>
        <v>0</v>
      </c>
      <c r="O48" s="219">
        <f>MAX(0,1+MIN(Капзатраты_Выручка!O$2,$C48)-MAX(Капзатраты_Выручка!O$1,$B48))/IF(MOD(Капзатраты_Выручка!O$4,4)=0,366,365)*$D48*(1+Чувствительность!$B$5)</f>
        <v>0</v>
      </c>
      <c r="P48" s="219">
        <f>MAX(0,1+MIN(Капзатраты_Выручка!P$2,$C48)-MAX(Капзатраты_Выручка!P$1,$B48))/IF(MOD(Капзатраты_Выручка!P$4,4)=0,366,365)*$D48*(1+Чувствительность!$B$5)</f>
        <v>0</v>
      </c>
      <c r="Q48" s="219">
        <f>MAX(0,1+MIN(Капзатраты_Выручка!Q$2,$C48)-MAX(Капзатраты_Выручка!Q$1,$B48))/IF(MOD(Капзатраты_Выручка!Q$4,4)=0,366,365)*$D48*(1+Чувствительность!$B$5)</f>
        <v>0</v>
      </c>
      <c r="R48" s="219">
        <f>MAX(0,1+MIN(Капзатраты_Выручка!R$2,$C48)-MAX(Капзатраты_Выручка!R$1,$B48))/IF(MOD(Капзатраты_Выручка!R$4,4)=0,366,365)*$D48*(1+Чувствительность!$B$5)</f>
        <v>0</v>
      </c>
      <c r="S48" s="219">
        <f>MAX(0,1+MIN(Капзатраты_Выручка!S$2,$C48)-MAX(Капзатраты_Выручка!S$1,$B48))/IF(MOD(Капзатраты_Выручка!S$4,4)=0,366,365)*$D48*(1+Чувствительность!$B$5)</f>
        <v>0</v>
      </c>
      <c r="T48" s="219">
        <f>MAX(0,1+MIN(Капзатраты_Выручка!T$2,$C48)-MAX(Капзатраты_Выручка!T$1,$B48))/IF(MOD(Капзатраты_Выручка!T$4,4)=0,366,365)*$D48*(1+Чувствительность!$B$5)</f>
        <v>0</v>
      </c>
      <c r="U48" s="219">
        <f>MAX(0,1+MIN(Капзатраты_Выручка!U$2,$C48)-MAX(Капзатраты_Выручка!U$1,$B48))/IF(MOD(Капзатраты_Выручка!U$4,4)=0,366,365)*$D48*(1+Чувствительность!$B$5)</f>
        <v>0</v>
      </c>
      <c r="V48" s="219">
        <f>MAX(0,1+MIN(Капзатраты_Выручка!V$2,$C48)-MAX(Капзатраты_Выручка!V$1,$B48))/IF(MOD(Капзатраты_Выручка!V$4,4)=0,366,365)*$D48*(1+Чувствительность!$B$5)</f>
        <v>0</v>
      </c>
      <c r="W48" s="219">
        <f>MAX(0,1+MIN(Капзатраты_Выручка!W$2,$C48)-MAX(Капзатраты_Выручка!W$1,$B48))/IF(MOD(Капзатраты_Выручка!W$4,4)=0,366,365)*$D48*(1+Чувствительность!$B$5)</f>
        <v>0</v>
      </c>
      <c r="X48" s="219">
        <f>MAX(0,1+MIN(Капзатраты_Выручка!X$2,$C48)-MAX(Капзатраты_Выручка!X$1,$B48))/IF(MOD(Капзатраты_Выручка!X$4,4)=0,366,365)*$D48*(1+Чувствительность!$B$5)</f>
        <v>0</v>
      </c>
      <c r="Y48" s="219">
        <f>MAX(0,1+MIN(Капзатраты_Выручка!Y$2,$C48)-MAX(Капзатраты_Выручка!Y$1,$B48))/IF(MOD(Капзатраты_Выручка!Y$4,4)=0,366,365)*$D48*(1+Чувствительность!$B$5)</f>
        <v>0</v>
      </c>
      <c r="Z48" s="219">
        <f>MAX(0,1+MIN(Капзатраты_Выручка!Z$2,$C48)-MAX(Капзатраты_Выручка!Z$1,$B48))/IF(MOD(Капзатраты_Выручка!Z$4,4)=0,366,365)*$D48*(1+Чувствительность!$B$5)</f>
        <v>0</v>
      </c>
      <c r="AA48" s="219">
        <f>MAX(0,1+MIN(Капзатраты_Выручка!AA$2,$C48)-MAX(Капзатраты_Выручка!AA$1,$B48))/IF(MOD(Капзатраты_Выручка!AA$4,4)=0,366,365)*$D48*(1+Чувствительность!$B$5)</f>
        <v>0</v>
      </c>
      <c r="AB48" s="219">
        <f>MAX(0,1+MIN(Капзатраты_Выручка!AB$2,$C48)-MAX(Капзатраты_Выручка!AB$1,$B48))/IF(MOD(Капзатраты_Выручка!AB$4,4)=0,366,365)*$D48*(1+Чувствительность!$B$5)</f>
        <v>0</v>
      </c>
      <c r="AC48" s="219">
        <f>MAX(0,1+MIN(Капзатраты_Выручка!AC$2,$C48)-MAX(Капзатраты_Выручка!AC$1,$B48))/IF(MOD(Капзатраты_Выручка!AC$4,4)=0,366,365)*$D48*(1+Чувствительность!$B$5)</f>
        <v>0</v>
      </c>
      <c r="AD48" s="219">
        <f>MAX(0,1+MIN(Капзатраты_Выручка!AD$2,$C48)-MAX(Капзатраты_Выручка!AD$1,$B48))/IF(MOD(Капзатраты_Выручка!AD$4,4)=0,366,365)*$D48*(1+Чувствительность!$B$5)</f>
        <v>0</v>
      </c>
      <c r="AE48" s="219">
        <f>MAX(0,1+MIN(Капзатраты_Выручка!AE$2,$C48)-MAX(Капзатраты_Выручка!AE$1,$B48))/IF(MOD(Капзатраты_Выручка!AE$4,4)=0,366,365)*$D48*(1+Чувствительность!$B$5)</f>
        <v>0</v>
      </c>
      <c r="AF48" s="219">
        <f>MAX(0,1+MIN(Капзатраты_Выручка!AF$2,$C48)-MAX(Капзатраты_Выручка!AF$1,$B48))/IF(MOD(Капзатраты_Выручка!AF$4,4)=0,366,365)*$D48*(1+Чувствительность!$B$5)</f>
        <v>0</v>
      </c>
      <c r="AG48" s="219">
        <f>MAX(0,1+MIN(Капзатраты_Выручка!AG$2,$C48)-MAX(Капзатраты_Выручка!AG$1,$B48))/IF(MOD(Капзатраты_Выручка!AG$4,4)=0,366,365)*$D48*(1+Чувствительность!$B$5)</f>
        <v>0</v>
      </c>
      <c r="AH48" s="219">
        <f>MAX(0,1+MIN(Капзатраты_Выручка!AH$2,$C48)-MAX(Капзатраты_Выручка!AH$1,$B48))/IF(MOD(Капзатраты_Выручка!AH$4,4)=0,366,365)*$D48*(1+Чувствительность!$B$5)</f>
        <v>0</v>
      </c>
      <c r="AI48" s="219">
        <f>MAX(0,1+MIN(Капзатраты_Выручка!AI$2,$C48)-MAX(Капзатраты_Выручка!AI$1,$B48))/IF(MOD(Капзатраты_Выручка!AI$4,4)=0,366,365)*$D48*(1+Чувствительность!$B$5)</f>
        <v>0</v>
      </c>
      <c r="AJ48" s="219">
        <f>MAX(0,1+MIN(Капзатраты_Выручка!AJ$2,$C48)-MAX(Капзатраты_Выручка!AJ$1,$B48))/IF(MOD(Капзатраты_Выручка!AJ$4,4)=0,366,365)*$D48*(1+Чувствительность!$B$5)</f>
        <v>0</v>
      </c>
    </row>
    <row r="49" spans="1:124" s="6" customFormat="1">
      <c r="A49" s="5" t="str">
        <f>'Исходные данные'!A135</f>
        <v>статья 2 прочих расходов</v>
      </c>
      <c r="B49" s="10">
        <f>'Исходные данные'!$E$11</f>
        <v>43466</v>
      </c>
      <c r="C49" s="10">
        <f>'Исходные данные'!$E$12</f>
        <v>44196</v>
      </c>
      <c r="D49" s="11">
        <f>'Исходные данные'!E135</f>
        <v>0</v>
      </c>
      <c r="E49" s="6">
        <f>MAX(0,1+MIN(Капзатраты_Выручка!E$2,$C49)-MAX(Капзатраты_Выручка!E$1,$B49))/IF(MOD(Капзатраты_Выручка!E$4,4)=0,366,365)*$D49*(1+Чувствительность!$B$5)</f>
        <v>0</v>
      </c>
      <c r="F49" s="6">
        <f>MAX(0,1+MIN(Капзатраты_Выручка!F$2,$C49)-MAX(Капзатраты_Выручка!F$1,$B49))/IF(MOD(Капзатраты_Выручка!F$4,4)=0,366,365)*$D49*(1+Чувствительность!$B$5)</f>
        <v>0</v>
      </c>
      <c r="G49" s="6">
        <f>MAX(0,1+MIN(Капзатраты_Выручка!G$2,$C49)-MAX(Капзатраты_Выручка!G$1,$B49))/IF(MOD(Капзатраты_Выручка!G$4,4)=0,366,365)*$D49*(1+Чувствительность!$B$5)</f>
        <v>0</v>
      </c>
      <c r="H49" s="6">
        <f>MAX(0,1+MIN(Капзатраты_Выручка!H$2,$C49)-MAX(Капзатраты_Выручка!H$1,$B49))/IF(MOD(Капзатраты_Выручка!H$4,4)=0,366,365)*$D49*(1+Чувствительность!$B$5)</f>
        <v>0</v>
      </c>
      <c r="I49" s="6">
        <f>MAX(0,1+MIN(Капзатраты_Выручка!I$2,$C49)-MAX(Капзатраты_Выручка!I$1,$B49))/IF(MOD(Капзатраты_Выручка!I$4,4)=0,366,365)*$D49*(1+Чувствительность!$B$5)</f>
        <v>0</v>
      </c>
      <c r="J49" s="6">
        <f>MAX(0,1+MIN(Капзатраты_Выручка!J$2,$C49)-MAX(Капзатраты_Выручка!J$1,$B49))/IF(MOD(Капзатраты_Выручка!J$4,4)=0,366,365)*$D49*(1+Чувствительность!$B$5)</f>
        <v>0</v>
      </c>
      <c r="K49" s="6">
        <f>MAX(0,1+MIN(Капзатраты_Выручка!K$2,$C49)-MAX(Капзатраты_Выручка!K$1,$B49))/IF(MOD(Капзатраты_Выручка!K$4,4)=0,366,365)*$D49*(1+Чувствительность!$B$5)</f>
        <v>0</v>
      </c>
      <c r="L49" s="6">
        <f>MAX(0,1+MIN(Капзатраты_Выручка!L$2,$C49)-MAX(Капзатраты_Выручка!L$1,$B49))/IF(MOD(Капзатраты_Выручка!L$4,4)=0,366,365)*$D49*(1+Чувствительность!$B$5)</f>
        <v>0</v>
      </c>
      <c r="M49" s="6">
        <f>MAX(0,1+MIN(Капзатраты_Выручка!M$2,$C49)-MAX(Капзатраты_Выручка!M$1,$B49))/IF(MOD(Капзатраты_Выручка!M$4,4)=0,366,365)*$D49*(1+Чувствительность!$B$5)</f>
        <v>0</v>
      </c>
      <c r="N49" s="6">
        <f>MAX(0,1+MIN(Капзатраты_Выручка!N$2,$C49)-MAX(Капзатраты_Выручка!N$1,$B49))/IF(MOD(Капзатраты_Выручка!N$4,4)=0,366,365)*$D49*(1+Чувствительность!$B$5)</f>
        <v>0</v>
      </c>
      <c r="O49" s="6">
        <f>MAX(0,1+MIN(Капзатраты_Выручка!O$2,$C49)-MAX(Капзатраты_Выручка!O$1,$B49))/IF(MOD(Капзатраты_Выручка!O$4,4)=0,366,365)*$D49*(1+Чувствительность!$B$5)</f>
        <v>0</v>
      </c>
      <c r="P49" s="6">
        <f>MAX(0,1+MIN(Капзатраты_Выручка!P$2,$C49)-MAX(Капзатраты_Выручка!P$1,$B49))/IF(MOD(Капзатраты_Выручка!P$4,4)=0,366,365)*$D49*(1+Чувствительность!$B$5)</f>
        <v>0</v>
      </c>
      <c r="Q49" s="6">
        <f>MAX(0,1+MIN(Капзатраты_Выручка!Q$2,$C49)-MAX(Капзатраты_Выручка!Q$1,$B49))/IF(MOD(Капзатраты_Выручка!Q$4,4)=0,366,365)*$D49*(1+Чувствительность!$B$5)</f>
        <v>0</v>
      </c>
      <c r="R49" s="6">
        <f>MAX(0,1+MIN(Капзатраты_Выручка!R$2,$C49)-MAX(Капзатраты_Выручка!R$1,$B49))/IF(MOD(Капзатраты_Выручка!R$4,4)=0,366,365)*$D49*(1+Чувствительность!$B$5)</f>
        <v>0</v>
      </c>
      <c r="S49" s="6">
        <f>MAX(0,1+MIN(Капзатраты_Выручка!S$2,$C49)-MAX(Капзатраты_Выручка!S$1,$B49))/IF(MOD(Капзатраты_Выручка!S$4,4)=0,366,365)*$D49*(1+Чувствительность!$B$5)</f>
        <v>0</v>
      </c>
      <c r="T49" s="6">
        <f>MAX(0,1+MIN(Капзатраты_Выручка!T$2,$C49)-MAX(Капзатраты_Выручка!T$1,$B49))/IF(MOD(Капзатраты_Выручка!T$4,4)=0,366,365)*$D49*(1+Чувствительность!$B$5)</f>
        <v>0</v>
      </c>
      <c r="U49" s="6">
        <f>MAX(0,1+MIN(Капзатраты_Выручка!U$2,$C49)-MAX(Капзатраты_Выручка!U$1,$B49))/IF(MOD(Капзатраты_Выручка!U$4,4)=0,366,365)*$D49*(1+Чувствительность!$B$5)</f>
        <v>0</v>
      </c>
      <c r="V49" s="6">
        <f>MAX(0,1+MIN(Капзатраты_Выручка!V$2,$C49)-MAX(Капзатраты_Выручка!V$1,$B49))/IF(MOD(Капзатраты_Выручка!V$4,4)=0,366,365)*$D49*(1+Чувствительность!$B$5)</f>
        <v>0</v>
      </c>
      <c r="W49" s="6">
        <f>MAX(0,1+MIN(Капзатраты_Выручка!W$2,$C49)-MAX(Капзатраты_Выручка!W$1,$B49))/IF(MOD(Капзатраты_Выручка!W$4,4)=0,366,365)*$D49*(1+Чувствительность!$B$5)</f>
        <v>0</v>
      </c>
      <c r="X49" s="6">
        <f>MAX(0,1+MIN(Капзатраты_Выручка!X$2,$C49)-MAX(Капзатраты_Выручка!X$1,$B49))/IF(MOD(Капзатраты_Выручка!X$4,4)=0,366,365)*$D49*(1+Чувствительность!$B$5)</f>
        <v>0</v>
      </c>
      <c r="Y49" s="6">
        <f>MAX(0,1+MIN(Капзатраты_Выручка!Y$2,$C49)-MAX(Капзатраты_Выручка!Y$1,$B49))/IF(MOD(Капзатраты_Выручка!Y$4,4)=0,366,365)*$D49*(1+Чувствительность!$B$5)</f>
        <v>0</v>
      </c>
      <c r="Z49" s="6">
        <f>MAX(0,1+MIN(Капзатраты_Выручка!Z$2,$C49)-MAX(Капзатраты_Выручка!Z$1,$B49))/IF(MOD(Капзатраты_Выручка!Z$4,4)=0,366,365)*$D49*(1+Чувствительность!$B$5)</f>
        <v>0</v>
      </c>
      <c r="AA49" s="6">
        <f>MAX(0,1+MIN(Капзатраты_Выручка!AA$2,$C49)-MAX(Капзатраты_Выручка!AA$1,$B49))/IF(MOD(Капзатраты_Выручка!AA$4,4)=0,366,365)*$D49*(1+Чувствительность!$B$5)</f>
        <v>0</v>
      </c>
      <c r="AB49" s="6">
        <f>MAX(0,1+MIN(Капзатраты_Выручка!AB$2,$C49)-MAX(Капзатраты_Выручка!AB$1,$B49))/IF(MOD(Капзатраты_Выручка!AB$4,4)=0,366,365)*$D49*(1+Чувствительность!$B$5)</f>
        <v>0</v>
      </c>
      <c r="AC49" s="6">
        <f>MAX(0,1+MIN(Капзатраты_Выручка!AC$2,$C49)-MAX(Капзатраты_Выручка!AC$1,$B49))/IF(MOD(Капзатраты_Выручка!AC$4,4)=0,366,365)*$D49*(1+Чувствительность!$B$5)</f>
        <v>0</v>
      </c>
      <c r="AD49" s="6">
        <f>MAX(0,1+MIN(Капзатраты_Выручка!AD$2,$C49)-MAX(Капзатраты_Выручка!AD$1,$B49))/IF(MOD(Капзатраты_Выручка!AD$4,4)=0,366,365)*$D49*(1+Чувствительность!$B$5)</f>
        <v>0</v>
      </c>
      <c r="AE49" s="6">
        <f>MAX(0,1+MIN(Капзатраты_Выручка!AE$2,$C49)-MAX(Капзатраты_Выручка!AE$1,$B49))/IF(MOD(Капзатраты_Выручка!AE$4,4)=0,366,365)*$D49*(1+Чувствительность!$B$5)</f>
        <v>0</v>
      </c>
      <c r="AF49" s="6">
        <f>MAX(0,1+MIN(Капзатраты_Выручка!AF$2,$C49)-MAX(Капзатраты_Выручка!AF$1,$B49))/IF(MOD(Капзатраты_Выручка!AF$4,4)=0,366,365)*$D49*(1+Чувствительность!$B$5)</f>
        <v>0</v>
      </c>
      <c r="AG49" s="6">
        <f>MAX(0,1+MIN(Капзатраты_Выручка!AG$2,$C49)-MAX(Капзатраты_Выручка!AG$1,$B49))/IF(MOD(Капзатраты_Выручка!AG$4,4)=0,366,365)*$D49*(1+Чувствительность!$B$5)</f>
        <v>0</v>
      </c>
      <c r="AH49" s="6">
        <f>MAX(0,1+MIN(Капзатраты_Выручка!AH$2,$C49)-MAX(Капзатраты_Выручка!AH$1,$B49))/IF(MOD(Капзатраты_Выручка!AH$4,4)=0,366,365)*$D49*(1+Чувствительность!$B$5)</f>
        <v>0</v>
      </c>
      <c r="AI49" s="6">
        <f>MAX(0,1+MIN(Капзатраты_Выручка!AI$2,$C49)-MAX(Капзатраты_Выручка!AI$1,$B49))/IF(MOD(Капзатраты_Выручка!AI$4,4)=0,366,365)*$D49*(1+Чувствительность!$B$5)</f>
        <v>0</v>
      </c>
      <c r="AJ49" s="6">
        <f>MAX(0,1+MIN(Капзатраты_Выручка!AJ$2,$C49)-MAX(Капзатраты_Выручка!AJ$1,$B49))/IF(MOD(Капзатраты_Выручка!AJ$4,4)=0,366,365)*$D49*(1+Чувствительность!$B$5)</f>
        <v>0</v>
      </c>
    </row>
    <row r="50" spans="1:124" s="6" customFormat="1" outlineLevel="1">
      <c r="A50" s="5" t="str">
        <f>'Исходные данные'!A136</f>
        <v>статья 3 прочих расходов</v>
      </c>
      <c r="B50" s="10">
        <f>'Исходные данные'!$E$11</f>
        <v>43466</v>
      </c>
      <c r="C50" s="10">
        <f>'Исходные данные'!$E$12</f>
        <v>44196</v>
      </c>
      <c r="D50" s="11">
        <f>'Исходные данные'!E136</f>
        <v>0</v>
      </c>
      <c r="E50" s="6">
        <f>MAX(0,1+MIN(Капзатраты_Выручка!E$2,$C50)-MAX(Капзатраты_Выручка!E$1,$B50))/IF(MOD(Капзатраты_Выручка!E$4,4)=0,366,365)*$D50*(1+Чувствительность!$B$5)</f>
        <v>0</v>
      </c>
      <c r="F50" s="6">
        <f>MAX(0,1+MIN(Капзатраты_Выручка!F$2,$C50)-MAX(Капзатраты_Выручка!F$1,$B50))/IF(MOD(Капзатраты_Выручка!F$4,4)=0,366,365)*$D50*(1+Чувствительность!$B$5)</f>
        <v>0</v>
      </c>
      <c r="G50" s="6">
        <f>MAX(0,1+MIN(Капзатраты_Выручка!G$2,$C50)-MAX(Капзатраты_Выручка!G$1,$B50))/IF(MOD(Капзатраты_Выручка!G$4,4)=0,366,365)*$D50*(1+Чувствительность!$B$5)</f>
        <v>0</v>
      </c>
      <c r="H50" s="6">
        <f>MAX(0,1+MIN(Капзатраты_Выручка!H$2,$C50)-MAX(Капзатраты_Выручка!H$1,$B50))/IF(MOD(Капзатраты_Выручка!H$4,4)=0,366,365)*$D50*(1+Чувствительность!$B$5)</f>
        <v>0</v>
      </c>
      <c r="I50" s="6">
        <f>MAX(0,1+MIN(Капзатраты_Выручка!I$2,$C50)-MAX(Капзатраты_Выручка!I$1,$B50))/IF(MOD(Капзатраты_Выручка!I$4,4)=0,366,365)*$D50*(1+Чувствительность!$B$5)</f>
        <v>0</v>
      </c>
      <c r="J50" s="6">
        <f>MAX(0,1+MIN(Капзатраты_Выручка!J$2,$C50)-MAX(Капзатраты_Выручка!J$1,$B50))/IF(MOD(Капзатраты_Выручка!J$4,4)=0,366,365)*$D50*(1+Чувствительность!$B$5)</f>
        <v>0</v>
      </c>
      <c r="K50" s="6">
        <f>MAX(0,1+MIN(Капзатраты_Выручка!K$2,$C50)-MAX(Капзатраты_Выручка!K$1,$B50))/IF(MOD(Капзатраты_Выручка!K$4,4)=0,366,365)*$D50*(1+Чувствительность!$B$5)</f>
        <v>0</v>
      </c>
      <c r="L50" s="6">
        <f>MAX(0,1+MIN(Капзатраты_Выручка!L$2,$C50)-MAX(Капзатраты_Выручка!L$1,$B50))/IF(MOD(Капзатраты_Выручка!L$4,4)=0,366,365)*$D50*(1+Чувствительность!$B$5)</f>
        <v>0</v>
      </c>
      <c r="M50" s="6">
        <f>MAX(0,1+MIN(Капзатраты_Выручка!M$2,$C50)-MAX(Капзатраты_Выручка!M$1,$B50))/IF(MOD(Капзатраты_Выручка!M$4,4)=0,366,365)*$D50*(1+Чувствительность!$B$5)</f>
        <v>0</v>
      </c>
      <c r="N50" s="6">
        <f>MAX(0,1+MIN(Капзатраты_Выручка!N$2,$C50)-MAX(Капзатраты_Выручка!N$1,$B50))/IF(MOD(Капзатраты_Выручка!N$4,4)=0,366,365)*$D50*(1+Чувствительность!$B$5)</f>
        <v>0</v>
      </c>
      <c r="O50" s="6">
        <f>MAX(0,1+MIN(Капзатраты_Выручка!O$2,$C50)-MAX(Капзатраты_Выручка!O$1,$B50))/IF(MOD(Капзатраты_Выручка!O$4,4)=0,366,365)*$D50*(1+Чувствительность!$B$5)</f>
        <v>0</v>
      </c>
      <c r="P50" s="6">
        <f>MAX(0,1+MIN(Капзатраты_Выручка!P$2,$C50)-MAX(Капзатраты_Выручка!P$1,$B50))/IF(MOD(Капзатраты_Выручка!P$4,4)=0,366,365)*$D50*(1+Чувствительность!$B$5)</f>
        <v>0</v>
      </c>
      <c r="Q50" s="6">
        <f>MAX(0,1+MIN(Капзатраты_Выручка!Q$2,$C50)-MAX(Капзатраты_Выручка!Q$1,$B50))/IF(MOD(Капзатраты_Выручка!Q$4,4)=0,366,365)*$D50*(1+Чувствительность!$B$5)</f>
        <v>0</v>
      </c>
      <c r="R50" s="6">
        <f>MAX(0,1+MIN(Капзатраты_Выручка!R$2,$C50)-MAX(Капзатраты_Выручка!R$1,$B50))/IF(MOD(Капзатраты_Выручка!R$4,4)=0,366,365)*$D50*(1+Чувствительность!$B$5)</f>
        <v>0</v>
      </c>
      <c r="S50" s="6">
        <f>MAX(0,1+MIN(Капзатраты_Выручка!S$2,$C50)-MAX(Капзатраты_Выручка!S$1,$B50))/IF(MOD(Капзатраты_Выручка!S$4,4)=0,366,365)*$D50*(1+Чувствительность!$B$5)</f>
        <v>0</v>
      </c>
      <c r="T50" s="6">
        <f>MAX(0,1+MIN(Капзатраты_Выручка!T$2,$C50)-MAX(Капзатраты_Выручка!T$1,$B50))/IF(MOD(Капзатраты_Выручка!T$4,4)=0,366,365)*$D50*(1+Чувствительность!$B$5)</f>
        <v>0</v>
      </c>
      <c r="U50" s="6">
        <f>MAX(0,1+MIN(Капзатраты_Выручка!U$2,$C50)-MAX(Капзатраты_Выручка!U$1,$B50))/IF(MOD(Капзатраты_Выручка!U$4,4)=0,366,365)*$D50*(1+Чувствительность!$B$5)</f>
        <v>0</v>
      </c>
      <c r="V50" s="6">
        <f>MAX(0,1+MIN(Капзатраты_Выручка!V$2,$C50)-MAX(Капзатраты_Выручка!V$1,$B50))/IF(MOD(Капзатраты_Выручка!V$4,4)=0,366,365)*$D50*(1+Чувствительность!$B$5)</f>
        <v>0</v>
      </c>
      <c r="W50" s="6">
        <f>MAX(0,1+MIN(Капзатраты_Выручка!W$2,$C50)-MAX(Капзатраты_Выручка!W$1,$B50))/IF(MOD(Капзатраты_Выручка!W$4,4)=0,366,365)*$D50*(1+Чувствительность!$B$5)</f>
        <v>0</v>
      </c>
      <c r="X50" s="6">
        <f>MAX(0,1+MIN(Капзатраты_Выручка!X$2,$C50)-MAX(Капзатраты_Выручка!X$1,$B50))/IF(MOD(Капзатраты_Выручка!X$4,4)=0,366,365)*$D50*(1+Чувствительность!$B$5)</f>
        <v>0</v>
      </c>
      <c r="Y50" s="6">
        <f>MAX(0,1+MIN(Капзатраты_Выручка!Y$2,$C50)-MAX(Капзатраты_Выручка!Y$1,$B50))/IF(MOD(Капзатраты_Выручка!Y$4,4)=0,366,365)*$D50*(1+Чувствительность!$B$5)</f>
        <v>0</v>
      </c>
      <c r="Z50" s="6">
        <f>MAX(0,1+MIN(Капзатраты_Выручка!Z$2,$C50)-MAX(Капзатраты_Выручка!Z$1,$B50))/IF(MOD(Капзатраты_Выручка!Z$4,4)=0,366,365)*$D50*(1+Чувствительность!$B$5)</f>
        <v>0</v>
      </c>
      <c r="AA50" s="6">
        <f>MAX(0,1+MIN(Капзатраты_Выручка!AA$2,$C50)-MAX(Капзатраты_Выручка!AA$1,$B50))/IF(MOD(Капзатраты_Выручка!AA$4,4)=0,366,365)*$D50*(1+Чувствительность!$B$5)</f>
        <v>0</v>
      </c>
      <c r="AB50" s="6">
        <f>MAX(0,1+MIN(Капзатраты_Выручка!AB$2,$C50)-MAX(Капзатраты_Выручка!AB$1,$B50))/IF(MOD(Капзатраты_Выручка!AB$4,4)=0,366,365)*$D50*(1+Чувствительность!$B$5)</f>
        <v>0</v>
      </c>
      <c r="AC50" s="6">
        <f>MAX(0,1+MIN(Капзатраты_Выручка!AC$2,$C50)-MAX(Капзатраты_Выручка!AC$1,$B50))/IF(MOD(Капзатраты_Выручка!AC$4,4)=0,366,365)*$D50*(1+Чувствительность!$B$5)</f>
        <v>0</v>
      </c>
      <c r="AD50" s="6">
        <f>MAX(0,1+MIN(Капзатраты_Выручка!AD$2,$C50)-MAX(Капзатраты_Выручка!AD$1,$B50))/IF(MOD(Капзатраты_Выручка!AD$4,4)=0,366,365)*$D50*(1+Чувствительность!$B$5)</f>
        <v>0</v>
      </c>
      <c r="AE50" s="6">
        <f>MAX(0,1+MIN(Капзатраты_Выручка!AE$2,$C50)-MAX(Капзатраты_Выручка!AE$1,$B50))/IF(MOD(Капзатраты_Выручка!AE$4,4)=0,366,365)*$D50*(1+Чувствительность!$B$5)</f>
        <v>0</v>
      </c>
      <c r="AF50" s="6">
        <f>MAX(0,1+MIN(Капзатраты_Выручка!AF$2,$C50)-MAX(Капзатраты_Выручка!AF$1,$B50))/IF(MOD(Капзатраты_Выручка!AF$4,4)=0,366,365)*$D50*(1+Чувствительность!$B$5)</f>
        <v>0</v>
      </c>
      <c r="AG50" s="6">
        <f>MAX(0,1+MIN(Капзатраты_Выручка!AG$2,$C50)-MAX(Капзатраты_Выручка!AG$1,$B50))/IF(MOD(Капзатраты_Выручка!AG$4,4)=0,366,365)*$D50*(1+Чувствительность!$B$5)</f>
        <v>0</v>
      </c>
      <c r="AH50" s="6">
        <f>MAX(0,1+MIN(Капзатраты_Выручка!AH$2,$C50)-MAX(Капзатраты_Выручка!AH$1,$B50))/IF(MOD(Капзатраты_Выручка!AH$4,4)=0,366,365)*$D50*(1+Чувствительность!$B$5)</f>
        <v>0</v>
      </c>
      <c r="AI50" s="6">
        <f>MAX(0,1+MIN(Капзатраты_Выручка!AI$2,$C50)-MAX(Капзатраты_Выручка!AI$1,$B50))/IF(MOD(Капзатраты_Выручка!AI$4,4)=0,366,365)*$D50*(1+Чувствительность!$B$5)</f>
        <v>0</v>
      </c>
      <c r="AJ50" s="6">
        <f>MAX(0,1+MIN(Капзатраты_Выручка!AJ$2,$C50)-MAX(Капзатраты_Выручка!AJ$1,$B50))/IF(MOD(Капзатраты_Выручка!AJ$4,4)=0,366,365)*$D50*(1+Чувствительность!$B$5)</f>
        <v>0</v>
      </c>
    </row>
    <row r="51" spans="1:124" s="6" customFormat="1" outlineLevel="1">
      <c r="A51" s="5" t="str">
        <f>'Исходные данные'!A137</f>
        <v>статья 4 прочих расходов</v>
      </c>
      <c r="B51" s="10">
        <f>'Исходные данные'!$E$11</f>
        <v>43466</v>
      </c>
      <c r="C51" s="10">
        <f>'Исходные данные'!$E$12</f>
        <v>44196</v>
      </c>
      <c r="D51" s="11">
        <f>'Исходные данные'!E137</f>
        <v>0</v>
      </c>
      <c r="E51" s="6">
        <f>MAX(0,1+MIN(Капзатраты_Выручка!E$2,$C51)-MAX(Капзатраты_Выручка!E$1,$B51))/IF(MOD(Капзатраты_Выручка!E$4,4)=0,366,365)*$D51*(1+Чувствительность!$B$5)</f>
        <v>0</v>
      </c>
      <c r="F51" s="6">
        <f>MAX(0,1+MIN(Капзатраты_Выручка!F$2,$C51)-MAX(Капзатраты_Выручка!F$1,$B51))/IF(MOD(Капзатраты_Выручка!F$4,4)=0,366,365)*$D51*(1+Чувствительность!$B$5)</f>
        <v>0</v>
      </c>
      <c r="G51" s="6">
        <f>MAX(0,1+MIN(Капзатраты_Выручка!G$2,$C51)-MAX(Капзатраты_Выручка!G$1,$B51))/IF(MOD(Капзатраты_Выручка!G$4,4)=0,366,365)*$D51*(1+Чувствительность!$B$5)</f>
        <v>0</v>
      </c>
      <c r="H51" s="6">
        <f>MAX(0,1+MIN(Капзатраты_Выручка!H$2,$C51)-MAX(Капзатраты_Выручка!H$1,$B51))/IF(MOD(Капзатраты_Выручка!H$4,4)=0,366,365)*$D51*(1+Чувствительность!$B$5)</f>
        <v>0</v>
      </c>
      <c r="I51" s="6">
        <f>MAX(0,1+MIN(Капзатраты_Выручка!I$2,$C51)-MAX(Капзатраты_Выручка!I$1,$B51))/IF(MOD(Капзатраты_Выручка!I$4,4)=0,366,365)*$D51*(1+Чувствительность!$B$5)</f>
        <v>0</v>
      </c>
      <c r="J51" s="6">
        <f>MAX(0,1+MIN(Капзатраты_Выручка!J$2,$C51)-MAX(Капзатраты_Выручка!J$1,$B51))/IF(MOD(Капзатраты_Выручка!J$4,4)=0,366,365)*$D51*(1+Чувствительность!$B$5)</f>
        <v>0</v>
      </c>
      <c r="K51" s="6">
        <f>MAX(0,1+MIN(Капзатраты_Выручка!K$2,$C51)-MAX(Капзатраты_Выручка!K$1,$B51))/IF(MOD(Капзатраты_Выручка!K$4,4)=0,366,365)*$D51*(1+Чувствительность!$B$5)</f>
        <v>0</v>
      </c>
      <c r="L51" s="6">
        <f>MAX(0,1+MIN(Капзатраты_Выручка!L$2,$C51)-MAX(Капзатраты_Выручка!L$1,$B51))/IF(MOD(Капзатраты_Выручка!L$4,4)=0,366,365)*$D51*(1+Чувствительность!$B$5)</f>
        <v>0</v>
      </c>
      <c r="M51" s="6">
        <f>MAX(0,1+MIN(Капзатраты_Выручка!M$2,$C51)-MAX(Капзатраты_Выручка!M$1,$B51))/IF(MOD(Капзатраты_Выручка!M$4,4)=0,366,365)*$D51*(1+Чувствительность!$B$5)</f>
        <v>0</v>
      </c>
      <c r="N51" s="6">
        <f>MAX(0,1+MIN(Капзатраты_Выручка!N$2,$C51)-MAX(Капзатраты_Выручка!N$1,$B51))/IF(MOD(Капзатраты_Выручка!N$4,4)=0,366,365)*$D51*(1+Чувствительность!$B$5)</f>
        <v>0</v>
      </c>
      <c r="O51" s="6">
        <f>MAX(0,1+MIN(Капзатраты_Выручка!O$2,$C51)-MAX(Капзатраты_Выручка!O$1,$B51))/IF(MOD(Капзатраты_Выручка!O$4,4)=0,366,365)*$D51*(1+Чувствительность!$B$5)</f>
        <v>0</v>
      </c>
      <c r="P51" s="6">
        <f>MAX(0,1+MIN(Капзатраты_Выручка!P$2,$C51)-MAX(Капзатраты_Выручка!P$1,$B51))/IF(MOD(Капзатраты_Выручка!P$4,4)=0,366,365)*$D51*(1+Чувствительность!$B$5)</f>
        <v>0</v>
      </c>
      <c r="Q51" s="6">
        <f>MAX(0,1+MIN(Капзатраты_Выручка!Q$2,$C51)-MAX(Капзатраты_Выручка!Q$1,$B51))/IF(MOD(Капзатраты_Выручка!Q$4,4)=0,366,365)*$D51*(1+Чувствительность!$B$5)</f>
        <v>0</v>
      </c>
      <c r="R51" s="6">
        <f>MAX(0,1+MIN(Капзатраты_Выручка!R$2,$C51)-MAX(Капзатраты_Выручка!R$1,$B51))/IF(MOD(Капзатраты_Выручка!R$4,4)=0,366,365)*$D51*(1+Чувствительность!$B$5)</f>
        <v>0</v>
      </c>
      <c r="S51" s="6">
        <f>MAX(0,1+MIN(Капзатраты_Выручка!S$2,$C51)-MAX(Капзатраты_Выручка!S$1,$B51))/IF(MOD(Капзатраты_Выручка!S$4,4)=0,366,365)*$D51*(1+Чувствительность!$B$5)</f>
        <v>0</v>
      </c>
      <c r="T51" s="6">
        <f>MAX(0,1+MIN(Капзатраты_Выручка!T$2,$C51)-MAX(Капзатраты_Выручка!T$1,$B51))/IF(MOD(Капзатраты_Выручка!T$4,4)=0,366,365)*$D51*(1+Чувствительность!$B$5)</f>
        <v>0</v>
      </c>
      <c r="U51" s="6">
        <f>MAX(0,1+MIN(Капзатраты_Выручка!U$2,$C51)-MAX(Капзатраты_Выручка!U$1,$B51))/IF(MOD(Капзатраты_Выручка!U$4,4)=0,366,365)*$D51*(1+Чувствительность!$B$5)</f>
        <v>0</v>
      </c>
      <c r="V51" s="6">
        <f>MAX(0,1+MIN(Капзатраты_Выручка!V$2,$C51)-MAX(Капзатраты_Выручка!V$1,$B51))/IF(MOD(Капзатраты_Выручка!V$4,4)=0,366,365)*$D51*(1+Чувствительность!$B$5)</f>
        <v>0</v>
      </c>
      <c r="W51" s="6">
        <f>MAX(0,1+MIN(Капзатраты_Выручка!W$2,$C51)-MAX(Капзатраты_Выручка!W$1,$B51))/IF(MOD(Капзатраты_Выручка!W$4,4)=0,366,365)*$D51*(1+Чувствительность!$B$5)</f>
        <v>0</v>
      </c>
      <c r="X51" s="6">
        <f>MAX(0,1+MIN(Капзатраты_Выручка!X$2,$C51)-MAX(Капзатраты_Выручка!X$1,$B51))/IF(MOD(Капзатраты_Выручка!X$4,4)=0,366,365)*$D51*(1+Чувствительность!$B$5)</f>
        <v>0</v>
      </c>
      <c r="Y51" s="6">
        <f>MAX(0,1+MIN(Капзатраты_Выручка!Y$2,$C51)-MAX(Капзатраты_Выручка!Y$1,$B51))/IF(MOD(Капзатраты_Выручка!Y$4,4)=0,366,365)*$D51*(1+Чувствительность!$B$5)</f>
        <v>0</v>
      </c>
      <c r="Z51" s="6">
        <f>MAX(0,1+MIN(Капзатраты_Выручка!Z$2,$C51)-MAX(Капзатраты_Выручка!Z$1,$B51))/IF(MOD(Капзатраты_Выручка!Z$4,4)=0,366,365)*$D51*(1+Чувствительность!$B$5)</f>
        <v>0</v>
      </c>
      <c r="AA51" s="6">
        <f>MAX(0,1+MIN(Капзатраты_Выручка!AA$2,$C51)-MAX(Капзатраты_Выручка!AA$1,$B51))/IF(MOD(Капзатраты_Выручка!AA$4,4)=0,366,365)*$D51*(1+Чувствительность!$B$5)</f>
        <v>0</v>
      </c>
      <c r="AB51" s="6">
        <f>MAX(0,1+MIN(Капзатраты_Выручка!AB$2,$C51)-MAX(Капзатраты_Выручка!AB$1,$B51))/IF(MOD(Капзатраты_Выручка!AB$4,4)=0,366,365)*$D51*(1+Чувствительность!$B$5)</f>
        <v>0</v>
      </c>
      <c r="AC51" s="6">
        <f>MAX(0,1+MIN(Капзатраты_Выручка!AC$2,$C51)-MAX(Капзатраты_Выручка!AC$1,$B51))/IF(MOD(Капзатраты_Выручка!AC$4,4)=0,366,365)*$D51*(1+Чувствительность!$B$5)</f>
        <v>0</v>
      </c>
      <c r="AD51" s="6">
        <f>MAX(0,1+MIN(Капзатраты_Выручка!AD$2,$C51)-MAX(Капзатраты_Выручка!AD$1,$B51))/IF(MOD(Капзатраты_Выручка!AD$4,4)=0,366,365)*$D51*(1+Чувствительность!$B$5)</f>
        <v>0</v>
      </c>
      <c r="AE51" s="6">
        <f>MAX(0,1+MIN(Капзатраты_Выручка!AE$2,$C51)-MAX(Капзатраты_Выручка!AE$1,$B51))/IF(MOD(Капзатраты_Выручка!AE$4,4)=0,366,365)*$D51*(1+Чувствительность!$B$5)</f>
        <v>0</v>
      </c>
      <c r="AF51" s="6">
        <f>MAX(0,1+MIN(Капзатраты_Выручка!AF$2,$C51)-MAX(Капзатраты_Выручка!AF$1,$B51))/IF(MOD(Капзатраты_Выручка!AF$4,4)=0,366,365)*$D51*(1+Чувствительность!$B$5)</f>
        <v>0</v>
      </c>
      <c r="AG51" s="6">
        <f>MAX(0,1+MIN(Капзатраты_Выручка!AG$2,$C51)-MAX(Капзатраты_Выручка!AG$1,$B51))/IF(MOD(Капзатраты_Выручка!AG$4,4)=0,366,365)*$D51*(1+Чувствительность!$B$5)</f>
        <v>0</v>
      </c>
      <c r="AH51" s="6">
        <f>MAX(0,1+MIN(Капзатраты_Выручка!AH$2,$C51)-MAX(Капзатраты_Выручка!AH$1,$B51))/IF(MOD(Капзатраты_Выручка!AH$4,4)=0,366,365)*$D51*(1+Чувствительность!$B$5)</f>
        <v>0</v>
      </c>
      <c r="AI51" s="6">
        <f>MAX(0,1+MIN(Капзатраты_Выручка!AI$2,$C51)-MAX(Капзатраты_Выручка!AI$1,$B51))/IF(MOD(Капзатраты_Выручка!AI$4,4)=0,366,365)*$D51*(1+Чувствительность!$B$5)</f>
        <v>0</v>
      </c>
      <c r="AJ51" s="6">
        <f>MAX(0,1+MIN(Капзатраты_Выручка!AJ$2,$C51)-MAX(Капзатраты_Выручка!AJ$1,$B51))/IF(MOD(Капзатраты_Выручка!AJ$4,4)=0,366,365)*$D51*(1+Чувствительность!$B$5)</f>
        <v>0</v>
      </c>
    </row>
    <row r="52" spans="1:124" s="6" customFormat="1" outlineLevel="1">
      <c r="A52" s="5" t="str">
        <f>'Исходные данные'!A138</f>
        <v>статья 5 прочих расходов</v>
      </c>
      <c r="B52" s="10">
        <f>'Исходные данные'!$E$11</f>
        <v>43466</v>
      </c>
      <c r="C52" s="10">
        <f>'Исходные данные'!$E$12</f>
        <v>44196</v>
      </c>
      <c r="D52" s="11">
        <f>'Исходные данные'!E138</f>
        <v>0</v>
      </c>
      <c r="E52" s="6">
        <f>MAX(0,1+MIN(Капзатраты_Выручка!E$2,$C52)-MAX(Капзатраты_Выручка!E$1,$B52))/IF(MOD(Капзатраты_Выручка!E$4,4)=0,366,365)*$D52*(1+Чувствительность!$B$5)</f>
        <v>0</v>
      </c>
      <c r="F52" s="6">
        <f>MAX(0,1+MIN(Капзатраты_Выручка!F$2,$C52)-MAX(Капзатраты_Выручка!F$1,$B52))/IF(MOD(Капзатраты_Выручка!F$4,4)=0,366,365)*$D52*(1+Чувствительность!$B$5)</f>
        <v>0</v>
      </c>
      <c r="G52" s="6">
        <f>MAX(0,1+MIN(Капзатраты_Выручка!G$2,$C52)-MAX(Капзатраты_Выручка!G$1,$B52))/IF(MOD(Капзатраты_Выручка!G$4,4)=0,366,365)*$D52*(1+Чувствительность!$B$5)</f>
        <v>0</v>
      </c>
      <c r="H52" s="6">
        <f>MAX(0,1+MIN(Капзатраты_Выручка!H$2,$C52)-MAX(Капзатраты_Выручка!H$1,$B52))/IF(MOD(Капзатраты_Выручка!H$4,4)=0,366,365)*$D52*(1+Чувствительность!$B$5)</f>
        <v>0</v>
      </c>
      <c r="I52" s="6">
        <f>MAX(0,1+MIN(Капзатраты_Выручка!I$2,$C52)-MAX(Капзатраты_Выручка!I$1,$B52))/IF(MOD(Капзатраты_Выручка!I$4,4)=0,366,365)*$D52*(1+Чувствительность!$B$5)</f>
        <v>0</v>
      </c>
      <c r="J52" s="6">
        <f>MAX(0,1+MIN(Капзатраты_Выручка!J$2,$C52)-MAX(Капзатраты_Выручка!J$1,$B52))/IF(MOD(Капзатраты_Выручка!J$4,4)=0,366,365)*$D52*(1+Чувствительность!$B$5)</f>
        <v>0</v>
      </c>
      <c r="K52" s="6">
        <f>MAX(0,1+MIN(Капзатраты_Выручка!K$2,$C52)-MAX(Капзатраты_Выручка!K$1,$B52))/IF(MOD(Капзатраты_Выручка!K$4,4)=0,366,365)*$D52*(1+Чувствительность!$B$5)</f>
        <v>0</v>
      </c>
      <c r="L52" s="6">
        <f>MAX(0,1+MIN(Капзатраты_Выручка!L$2,$C52)-MAX(Капзатраты_Выручка!L$1,$B52))/IF(MOD(Капзатраты_Выручка!L$4,4)=0,366,365)*$D52*(1+Чувствительность!$B$5)</f>
        <v>0</v>
      </c>
      <c r="M52" s="6">
        <f>MAX(0,1+MIN(Капзатраты_Выручка!M$2,$C52)-MAX(Капзатраты_Выручка!M$1,$B52))/IF(MOD(Капзатраты_Выручка!M$4,4)=0,366,365)*$D52*(1+Чувствительность!$B$5)</f>
        <v>0</v>
      </c>
      <c r="N52" s="6">
        <f>MAX(0,1+MIN(Капзатраты_Выручка!N$2,$C52)-MAX(Капзатраты_Выручка!N$1,$B52))/IF(MOD(Капзатраты_Выручка!N$4,4)=0,366,365)*$D52*(1+Чувствительность!$B$5)</f>
        <v>0</v>
      </c>
      <c r="O52" s="6">
        <f>MAX(0,1+MIN(Капзатраты_Выручка!O$2,$C52)-MAX(Капзатраты_Выручка!O$1,$B52))/IF(MOD(Капзатраты_Выручка!O$4,4)=0,366,365)*$D52*(1+Чувствительность!$B$5)</f>
        <v>0</v>
      </c>
      <c r="P52" s="6">
        <f>MAX(0,1+MIN(Капзатраты_Выручка!P$2,$C52)-MAX(Капзатраты_Выручка!P$1,$B52))/IF(MOD(Капзатраты_Выручка!P$4,4)=0,366,365)*$D52*(1+Чувствительность!$B$5)</f>
        <v>0</v>
      </c>
      <c r="Q52" s="6">
        <f>MAX(0,1+MIN(Капзатраты_Выручка!Q$2,$C52)-MAX(Капзатраты_Выручка!Q$1,$B52))/IF(MOD(Капзатраты_Выручка!Q$4,4)=0,366,365)*$D52*(1+Чувствительность!$B$5)</f>
        <v>0</v>
      </c>
      <c r="R52" s="6">
        <f>MAX(0,1+MIN(Капзатраты_Выручка!R$2,$C52)-MAX(Капзатраты_Выручка!R$1,$B52))/IF(MOD(Капзатраты_Выручка!R$4,4)=0,366,365)*$D52*(1+Чувствительность!$B$5)</f>
        <v>0</v>
      </c>
      <c r="S52" s="6">
        <f>MAX(0,1+MIN(Капзатраты_Выручка!S$2,$C52)-MAX(Капзатраты_Выручка!S$1,$B52))/IF(MOD(Капзатраты_Выручка!S$4,4)=0,366,365)*$D52*(1+Чувствительность!$B$5)</f>
        <v>0</v>
      </c>
      <c r="T52" s="6">
        <f>MAX(0,1+MIN(Капзатраты_Выручка!T$2,$C52)-MAX(Капзатраты_Выручка!T$1,$B52))/IF(MOD(Капзатраты_Выручка!T$4,4)=0,366,365)*$D52*(1+Чувствительность!$B$5)</f>
        <v>0</v>
      </c>
      <c r="U52" s="6">
        <f>MAX(0,1+MIN(Капзатраты_Выручка!U$2,$C52)-MAX(Капзатраты_Выручка!U$1,$B52))/IF(MOD(Капзатраты_Выручка!U$4,4)=0,366,365)*$D52*(1+Чувствительность!$B$5)</f>
        <v>0</v>
      </c>
      <c r="V52" s="6">
        <f>MAX(0,1+MIN(Капзатраты_Выручка!V$2,$C52)-MAX(Капзатраты_Выручка!V$1,$B52))/IF(MOD(Капзатраты_Выручка!V$4,4)=0,366,365)*$D52*(1+Чувствительность!$B$5)</f>
        <v>0</v>
      </c>
      <c r="W52" s="6">
        <f>MAX(0,1+MIN(Капзатраты_Выручка!W$2,$C52)-MAX(Капзатраты_Выручка!W$1,$B52))/IF(MOD(Капзатраты_Выручка!W$4,4)=0,366,365)*$D52*(1+Чувствительность!$B$5)</f>
        <v>0</v>
      </c>
      <c r="X52" s="6">
        <f>MAX(0,1+MIN(Капзатраты_Выручка!X$2,$C52)-MAX(Капзатраты_Выручка!X$1,$B52))/IF(MOD(Капзатраты_Выручка!X$4,4)=0,366,365)*$D52*(1+Чувствительность!$B$5)</f>
        <v>0</v>
      </c>
      <c r="Y52" s="6">
        <f>MAX(0,1+MIN(Капзатраты_Выручка!Y$2,$C52)-MAX(Капзатраты_Выручка!Y$1,$B52))/IF(MOD(Капзатраты_Выручка!Y$4,4)=0,366,365)*$D52*(1+Чувствительность!$B$5)</f>
        <v>0</v>
      </c>
      <c r="Z52" s="6">
        <f>MAX(0,1+MIN(Капзатраты_Выручка!Z$2,$C52)-MAX(Капзатраты_Выручка!Z$1,$B52))/IF(MOD(Капзатраты_Выручка!Z$4,4)=0,366,365)*$D52*(1+Чувствительность!$B$5)</f>
        <v>0</v>
      </c>
      <c r="AA52" s="6">
        <f>MAX(0,1+MIN(Капзатраты_Выручка!AA$2,$C52)-MAX(Капзатраты_Выручка!AA$1,$B52))/IF(MOD(Капзатраты_Выручка!AA$4,4)=0,366,365)*$D52*(1+Чувствительность!$B$5)</f>
        <v>0</v>
      </c>
      <c r="AB52" s="6">
        <f>MAX(0,1+MIN(Капзатраты_Выручка!AB$2,$C52)-MAX(Капзатраты_Выручка!AB$1,$B52))/IF(MOD(Капзатраты_Выручка!AB$4,4)=0,366,365)*$D52*(1+Чувствительность!$B$5)</f>
        <v>0</v>
      </c>
      <c r="AC52" s="6">
        <f>MAX(0,1+MIN(Капзатраты_Выручка!AC$2,$C52)-MAX(Капзатраты_Выручка!AC$1,$B52))/IF(MOD(Капзатраты_Выручка!AC$4,4)=0,366,365)*$D52*(1+Чувствительность!$B$5)</f>
        <v>0</v>
      </c>
      <c r="AD52" s="6">
        <f>MAX(0,1+MIN(Капзатраты_Выручка!AD$2,$C52)-MAX(Капзатраты_Выручка!AD$1,$B52))/IF(MOD(Капзатраты_Выручка!AD$4,4)=0,366,365)*$D52*(1+Чувствительность!$B$5)</f>
        <v>0</v>
      </c>
      <c r="AE52" s="6">
        <f>MAX(0,1+MIN(Капзатраты_Выручка!AE$2,$C52)-MAX(Капзатраты_Выручка!AE$1,$B52))/IF(MOD(Капзатраты_Выручка!AE$4,4)=0,366,365)*$D52*(1+Чувствительность!$B$5)</f>
        <v>0</v>
      </c>
      <c r="AF52" s="6">
        <f>MAX(0,1+MIN(Капзатраты_Выручка!AF$2,$C52)-MAX(Капзатраты_Выручка!AF$1,$B52))/IF(MOD(Капзатраты_Выручка!AF$4,4)=0,366,365)*$D52*(1+Чувствительность!$B$5)</f>
        <v>0</v>
      </c>
      <c r="AG52" s="6">
        <f>MAX(0,1+MIN(Капзатраты_Выручка!AG$2,$C52)-MAX(Капзатраты_Выручка!AG$1,$B52))/IF(MOD(Капзатраты_Выручка!AG$4,4)=0,366,365)*$D52*(1+Чувствительность!$B$5)</f>
        <v>0</v>
      </c>
      <c r="AH52" s="6">
        <f>MAX(0,1+MIN(Капзатраты_Выручка!AH$2,$C52)-MAX(Капзатраты_Выручка!AH$1,$B52))/IF(MOD(Капзатраты_Выручка!AH$4,4)=0,366,365)*$D52*(1+Чувствительность!$B$5)</f>
        <v>0</v>
      </c>
      <c r="AI52" s="6">
        <f>MAX(0,1+MIN(Капзатраты_Выручка!AI$2,$C52)-MAX(Капзатраты_Выручка!AI$1,$B52))/IF(MOD(Капзатраты_Выручка!AI$4,4)=0,366,365)*$D52*(1+Чувствительность!$B$5)</f>
        <v>0</v>
      </c>
      <c r="AJ52" s="6">
        <f>MAX(0,1+MIN(Капзатраты_Выручка!AJ$2,$C52)-MAX(Капзатраты_Выручка!AJ$1,$B52))/IF(MOD(Капзатраты_Выручка!AJ$4,4)=0,366,365)*$D52*(1+Чувствительность!$B$5)</f>
        <v>0</v>
      </c>
    </row>
    <row r="53" spans="1:124" s="62" customFormat="1" outlineLevel="1">
      <c r="A53" s="91" t="str">
        <f>'Исходные данные'!A139</f>
        <v>статья 6 прочих расходов</v>
      </c>
      <c r="B53" s="221">
        <f>'Исходные данные'!$E$11</f>
        <v>43466</v>
      </c>
      <c r="C53" s="221">
        <f>'Исходные данные'!$E$12</f>
        <v>44196</v>
      </c>
      <c r="D53" s="37">
        <f>'Исходные данные'!E139</f>
        <v>0</v>
      </c>
      <c r="E53" s="62">
        <f>MAX(0,1+MIN(Капзатраты_Выручка!E$2,$C53)-MAX(Капзатраты_Выручка!E$1,$B53))/IF(MOD(Капзатраты_Выручка!E$4,4)=0,366,365)*$D53*(1+Чувствительность!$B$5)</f>
        <v>0</v>
      </c>
      <c r="F53" s="62">
        <f>MAX(0,1+MIN(Капзатраты_Выручка!F$2,$C53)-MAX(Капзатраты_Выручка!F$1,$B53))/IF(MOD(Капзатраты_Выручка!F$4,4)=0,366,365)*$D53*(1+Чувствительность!$B$5)</f>
        <v>0</v>
      </c>
      <c r="G53" s="62">
        <f>MAX(0,1+MIN(Капзатраты_Выручка!G$2,$C53)-MAX(Капзатраты_Выручка!G$1,$B53))/IF(MOD(Капзатраты_Выручка!G$4,4)=0,366,365)*$D53*(1+Чувствительность!$B$5)</f>
        <v>0</v>
      </c>
      <c r="H53" s="62">
        <f>MAX(0,1+MIN(Капзатраты_Выручка!H$2,$C53)-MAX(Капзатраты_Выручка!H$1,$B53))/IF(MOD(Капзатраты_Выручка!H$4,4)=0,366,365)*$D53*(1+Чувствительность!$B$5)</f>
        <v>0</v>
      </c>
      <c r="I53" s="62">
        <f>MAX(0,1+MIN(Капзатраты_Выручка!I$2,$C53)-MAX(Капзатраты_Выручка!I$1,$B53))/IF(MOD(Капзатраты_Выручка!I$4,4)=0,366,365)*$D53*(1+Чувствительность!$B$5)</f>
        <v>0</v>
      </c>
      <c r="J53" s="62">
        <f>MAX(0,1+MIN(Капзатраты_Выручка!J$2,$C53)-MAX(Капзатраты_Выручка!J$1,$B53))/IF(MOD(Капзатраты_Выручка!J$4,4)=0,366,365)*$D53*(1+Чувствительность!$B$5)</f>
        <v>0</v>
      </c>
      <c r="K53" s="62">
        <f>MAX(0,1+MIN(Капзатраты_Выручка!K$2,$C53)-MAX(Капзатраты_Выручка!K$1,$B53))/IF(MOD(Капзатраты_Выручка!K$4,4)=0,366,365)*$D53*(1+Чувствительность!$B$5)</f>
        <v>0</v>
      </c>
      <c r="L53" s="62">
        <f>MAX(0,1+MIN(Капзатраты_Выручка!L$2,$C53)-MAX(Капзатраты_Выручка!L$1,$B53))/IF(MOD(Капзатраты_Выручка!L$4,4)=0,366,365)*$D53*(1+Чувствительность!$B$5)</f>
        <v>0</v>
      </c>
      <c r="M53" s="62">
        <f>MAX(0,1+MIN(Капзатраты_Выручка!M$2,$C53)-MAX(Капзатраты_Выручка!M$1,$B53))/IF(MOD(Капзатраты_Выручка!M$4,4)=0,366,365)*$D53*(1+Чувствительность!$B$5)</f>
        <v>0</v>
      </c>
      <c r="N53" s="62">
        <f>MAX(0,1+MIN(Капзатраты_Выручка!N$2,$C53)-MAX(Капзатраты_Выручка!N$1,$B53))/IF(MOD(Капзатраты_Выручка!N$4,4)=0,366,365)*$D53*(1+Чувствительность!$B$5)</f>
        <v>0</v>
      </c>
      <c r="O53" s="62">
        <f>MAX(0,1+MIN(Капзатраты_Выручка!O$2,$C53)-MAX(Капзатраты_Выручка!O$1,$B53))/IF(MOD(Капзатраты_Выручка!O$4,4)=0,366,365)*$D53*(1+Чувствительность!$B$5)</f>
        <v>0</v>
      </c>
      <c r="P53" s="62">
        <f>MAX(0,1+MIN(Капзатраты_Выручка!P$2,$C53)-MAX(Капзатраты_Выручка!P$1,$B53))/IF(MOD(Капзатраты_Выручка!P$4,4)=0,366,365)*$D53*(1+Чувствительность!$B$5)</f>
        <v>0</v>
      </c>
      <c r="Q53" s="62">
        <f>MAX(0,1+MIN(Капзатраты_Выручка!Q$2,$C53)-MAX(Капзатраты_Выручка!Q$1,$B53))/IF(MOD(Капзатраты_Выручка!Q$4,4)=0,366,365)*$D53*(1+Чувствительность!$B$5)</f>
        <v>0</v>
      </c>
      <c r="R53" s="62">
        <f>MAX(0,1+MIN(Капзатраты_Выручка!R$2,$C53)-MAX(Капзатраты_Выручка!R$1,$B53))/IF(MOD(Капзатраты_Выручка!R$4,4)=0,366,365)*$D53*(1+Чувствительность!$B$5)</f>
        <v>0</v>
      </c>
      <c r="S53" s="62">
        <f>MAX(0,1+MIN(Капзатраты_Выручка!S$2,$C53)-MAX(Капзатраты_Выручка!S$1,$B53))/IF(MOD(Капзатраты_Выручка!S$4,4)=0,366,365)*$D53*(1+Чувствительность!$B$5)</f>
        <v>0</v>
      </c>
      <c r="T53" s="62">
        <f>MAX(0,1+MIN(Капзатраты_Выручка!T$2,$C53)-MAX(Капзатраты_Выручка!T$1,$B53))/IF(MOD(Капзатраты_Выручка!T$4,4)=0,366,365)*$D53*(1+Чувствительность!$B$5)</f>
        <v>0</v>
      </c>
      <c r="U53" s="62">
        <f>MAX(0,1+MIN(Капзатраты_Выручка!U$2,$C53)-MAX(Капзатраты_Выручка!U$1,$B53))/IF(MOD(Капзатраты_Выручка!U$4,4)=0,366,365)*$D53*(1+Чувствительность!$B$5)</f>
        <v>0</v>
      </c>
      <c r="V53" s="62">
        <f>MAX(0,1+MIN(Капзатраты_Выручка!V$2,$C53)-MAX(Капзатраты_Выручка!V$1,$B53))/IF(MOD(Капзатраты_Выручка!V$4,4)=0,366,365)*$D53*(1+Чувствительность!$B$5)</f>
        <v>0</v>
      </c>
      <c r="W53" s="62">
        <f>MAX(0,1+MIN(Капзатраты_Выручка!W$2,$C53)-MAX(Капзатраты_Выручка!W$1,$B53))/IF(MOD(Капзатраты_Выручка!W$4,4)=0,366,365)*$D53*(1+Чувствительность!$B$5)</f>
        <v>0</v>
      </c>
      <c r="X53" s="62">
        <f>MAX(0,1+MIN(Капзатраты_Выручка!X$2,$C53)-MAX(Капзатраты_Выручка!X$1,$B53))/IF(MOD(Капзатраты_Выручка!X$4,4)=0,366,365)*$D53*(1+Чувствительность!$B$5)</f>
        <v>0</v>
      </c>
      <c r="Y53" s="62">
        <f>MAX(0,1+MIN(Капзатраты_Выручка!Y$2,$C53)-MAX(Капзатраты_Выручка!Y$1,$B53))/IF(MOD(Капзатраты_Выручка!Y$4,4)=0,366,365)*$D53*(1+Чувствительность!$B$5)</f>
        <v>0</v>
      </c>
      <c r="Z53" s="62">
        <f>MAX(0,1+MIN(Капзатраты_Выручка!Z$2,$C53)-MAX(Капзатраты_Выручка!Z$1,$B53))/IF(MOD(Капзатраты_Выручка!Z$4,4)=0,366,365)*$D53*(1+Чувствительность!$B$5)</f>
        <v>0</v>
      </c>
      <c r="AA53" s="62">
        <f>MAX(0,1+MIN(Капзатраты_Выручка!AA$2,$C53)-MAX(Капзатраты_Выручка!AA$1,$B53))/IF(MOD(Капзатраты_Выручка!AA$4,4)=0,366,365)*$D53*(1+Чувствительность!$B$5)</f>
        <v>0</v>
      </c>
      <c r="AB53" s="62">
        <f>MAX(0,1+MIN(Капзатраты_Выручка!AB$2,$C53)-MAX(Капзатраты_Выручка!AB$1,$B53))/IF(MOD(Капзатраты_Выручка!AB$4,4)=0,366,365)*$D53*(1+Чувствительность!$B$5)</f>
        <v>0</v>
      </c>
      <c r="AC53" s="62">
        <f>MAX(0,1+MIN(Капзатраты_Выручка!AC$2,$C53)-MAX(Капзатраты_Выручка!AC$1,$B53))/IF(MOD(Капзатраты_Выручка!AC$4,4)=0,366,365)*$D53*(1+Чувствительность!$B$5)</f>
        <v>0</v>
      </c>
      <c r="AD53" s="62">
        <f>MAX(0,1+MIN(Капзатраты_Выручка!AD$2,$C53)-MAX(Капзатраты_Выручка!AD$1,$B53))/IF(MOD(Капзатраты_Выручка!AD$4,4)=0,366,365)*$D53*(1+Чувствительность!$B$5)</f>
        <v>0</v>
      </c>
      <c r="AE53" s="62">
        <f>MAX(0,1+MIN(Капзатраты_Выручка!AE$2,$C53)-MAX(Капзатраты_Выручка!AE$1,$B53))/IF(MOD(Капзатраты_Выручка!AE$4,4)=0,366,365)*$D53*(1+Чувствительность!$B$5)</f>
        <v>0</v>
      </c>
      <c r="AF53" s="62">
        <f>MAX(0,1+MIN(Капзатраты_Выручка!AF$2,$C53)-MAX(Капзатраты_Выручка!AF$1,$B53))/IF(MOD(Капзатраты_Выручка!AF$4,4)=0,366,365)*$D53*(1+Чувствительность!$B$5)</f>
        <v>0</v>
      </c>
      <c r="AG53" s="62">
        <f>MAX(0,1+MIN(Капзатраты_Выручка!AG$2,$C53)-MAX(Капзатраты_Выручка!AG$1,$B53))/IF(MOD(Капзатраты_Выручка!AG$4,4)=0,366,365)*$D53*(1+Чувствительность!$B$5)</f>
        <v>0</v>
      </c>
      <c r="AH53" s="62">
        <f>MAX(0,1+MIN(Капзатраты_Выручка!AH$2,$C53)-MAX(Капзатраты_Выручка!AH$1,$B53))/IF(MOD(Капзатраты_Выручка!AH$4,4)=0,366,365)*$D53*(1+Чувствительность!$B$5)</f>
        <v>0</v>
      </c>
      <c r="AI53" s="62">
        <f>MAX(0,1+MIN(Капзатраты_Выручка!AI$2,$C53)-MAX(Капзатраты_Выручка!AI$1,$B53))/IF(MOD(Капзатраты_Выручка!AI$4,4)=0,366,365)*$D53*(1+Чувствительность!$B$5)</f>
        <v>0</v>
      </c>
      <c r="AJ53" s="62">
        <f>MAX(0,1+MIN(Капзатраты_Выручка!AJ$2,$C53)-MAX(Капзатраты_Выручка!AJ$1,$B53))/IF(MOD(Капзатраты_Выручка!AJ$4,4)=0,366,365)*$D53*(1+Чувствительность!$B$5)</f>
        <v>0</v>
      </c>
    </row>
    <row r="54" spans="1:124" s="219" customFormat="1">
      <c r="A54" s="218"/>
    </row>
    <row r="56" spans="1:124" s="217" customFormat="1">
      <c r="A56" s="215" t="s">
        <v>227</v>
      </c>
      <c r="B56" s="216"/>
      <c r="C56" s="216"/>
      <c r="D56" s="216"/>
      <c r="E56" s="216"/>
      <c r="F56" s="216"/>
      <c r="G56" s="216"/>
      <c r="H56" s="216"/>
      <c r="I56" s="216"/>
      <c r="J56" s="216"/>
      <c r="K56" s="216"/>
      <c r="L56" s="216"/>
      <c r="M56" s="216"/>
      <c r="N56" s="216"/>
      <c r="O56" s="216"/>
      <c r="P56" s="216"/>
      <c r="Q56" s="216"/>
      <c r="R56" s="216"/>
      <c r="S56" s="216"/>
      <c r="T56" s="216"/>
      <c r="U56" s="216"/>
      <c r="V56" s="216"/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  <c r="AZ56" s="216"/>
      <c r="BA56" s="216"/>
      <c r="BB56" s="216"/>
      <c r="BC56" s="216"/>
      <c r="BD56" s="216"/>
      <c r="BE56" s="216"/>
      <c r="BF56" s="216"/>
      <c r="BG56" s="216"/>
      <c r="BH56" s="216"/>
      <c r="BI56" s="216"/>
      <c r="BJ56" s="216"/>
      <c r="BK56" s="216"/>
      <c r="BL56" s="216"/>
      <c r="BM56" s="216"/>
      <c r="BN56" s="216"/>
      <c r="BO56" s="216"/>
      <c r="BP56" s="216"/>
      <c r="BQ56" s="216"/>
      <c r="BR56" s="216"/>
      <c r="BS56" s="216"/>
      <c r="BT56" s="216"/>
      <c r="BU56" s="216"/>
      <c r="BV56" s="216"/>
      <c r="BW56" s="216"/>
      <c r="BX56" s="216"/>
      <c r="BY56" s="216"/>
      <c r="BZ56" s="216"/>
      <c r="CA56" s="216"/>
      <c r="CB56" s="216"/>
      <c r="CC56" s="216"/>
      <c r="CD56" s="216"/>
      <c r="CE56" s="216"/>
      <c r="CF56" s="216"/>
      <c r="CG56" s="216"/>
      <c r="CH56" s="216"/>
      <c r="CI56" s="216"/>
      <c r="CJ56" s="216"/>
      <c r="CK56" s="216"/>
      <c r="CL56" s="216"/>
      <c r="CM56" s="216"/>
      <c r="CN56" s="216"/>
      <c r="CO56" s="216"/>
      <c r="CP56" s="216"/>
      <c r="CQ56" s="216"/>
      <c r="CR56" s="216"/>
      <c r="CS56" s="216"/>
      <c r="CT56" s="216"/>
      <c r="CU56" s="216"/>
      <c r="CV56" s="216"/>
      <c r="CW56" s="216"/>
      <c r="CX56" s="216"/>
      <c r="CY56" s="216"/>
      <c r="CZ56" s="216"/>
      <c r="DA56" s="216"/>
      <c r="DB56" s="216"/>
      <c r="DC56" s="216"/>
      <c r="DD56" s="216"/>
      <c r="DE56" s="216"/>
      <c r="DF56" s="216"/>
      <c r="DG56" s="216"/>
      <c r="DH56" s="216"/>
      <c r="DI56" s="216"/>
      <c r="DJ56" s="216"/>
      <c r="DK56" s="216"/>
      <c r="DL56" s="216"/>
      <c r="DM56" s="216"/>
      <c r="DN56" s="216"/>
      <c r="DO56" s="216"/>
      <c r="DP56" s="216"/>
      <c r="DQ56" s="216"/>
      <c r="DR56" s="216"/>
      <c r="DS56" s="216"/>
      <c r="DT56" s="216"/>
    </row>
    <row r="57" spans="1:124">
      <c r="A57" s="34" t="s">
        <v>228</v>
      </c>
    </row>
    <row r="58" spans="1:124">
      <c r="A58" s="2" t="s">
        <v>24</v>
      </c>
      <c r="D58" s="11">
        <f>SUM(E58:DT58)</f>
        <v>11515736.549786398</v>
      </c>
      <c r="E58" s="6">
        <f>'Исходные данные'!$F$29</f>
        <v>300000</v>
      </c>
      <c r="F58" s="6">
        <f>E58*(1-'Исходные данные'!G33)*(1+Капзатраты_Выручка!F8)*(1+'Исходные данные'!$F$31*'Исходные данные'!G32)</f>
        <v>307160.37</v>
      </c>
      <c r="G58" s="6">
        <f>F58*(1-'Исходные данные'!H33)*(1+Капзатраты_Выручка!G8)*(1+'Исходные данные'!$F$31*'Исходные данные'!H32)</f>
        <v>316285.766716293</v>
      </c>
      <c r="H58" s="6">
        <f>G58*(1-'Исходные данные'!I33)*(1+Капзатраты_Выручка!H8)*(1+'Исходные данные'!$F$31*'Исходные данные'!I32)</f>
        <v>325632.16926564282</v>
      </c>
      <c r="I58" s="6">
        <f>H58*(1-'Исходные данные'!J33)*(1+Капзатраты_Выручка!I8)*(1+'Исходные данные'!$F$31*'Исходные данные'!J32)</f>
        <v>335206.40630639129</v>
      </c>
      <c r="J58" s="6">
        <f>I58*(1-'Исходные данные'!K33)*(1+Капзатраты_Выручка!J8)*(1+'Исходные данные'!$F$31*'Исходные данные'!K32)</f>
        <v>345092.01195541368</v>
      </c>
      <c r="K58" s="6">
        <f>J58*(1-'Исходные данные'!L33)*(1+Капзатраты_Выручка!K8)*(1+'Исходные данные'!$F$31*'Исходные данные'!L32)</f>
        <v>355279.40422194701</v>
      </c>
      <c r="L58" s="6">
        <f>K58*(1-'Исходные данные'!M33)*(1+Капзатраты_Выручка!L8)*(1+'Исходные данные'!$F$31*'Исходные данные'!M32)</f>
        <v>365749.95012759324</v>
      </c>
      <c r="M58" s="6">
        <f>L58*(1-'Исходные данные'!N33)*(1+Капзатраты_Выручка!M8)*(1+'Исходные данные'!$F$31*'Исходные данные'!N32)</f>
        <v>376485.62553871342</v>
      </c>
      <c r="N58" s="6">
        <f>M58*(1-'Исходные данные'!O33)*(1+Капзатраты_Выручка!N8)*(1+'Исходные данные'!$F$31*'Исходные данные'!O32)</f>
        <v>387491.69337002444</v>
      </c>
      <c r="O58" s="6">
        <f>N58*(1-'Исходные данные'!P33)*(1+Капзатраты_Выручка!O8)*(1+'Исходные данные'!$F$31*'Исходные данные'!P32)</f>
        <v>398788.81994438078</v>
      </c>
      <c r="P58" s="6">
        <f>O58*(1-'Исходные данные'!Q33)*(1+Капзатраты_Выручка!P8)*(1+'Исходные данные'!$F$31*'Исходные данные'!Q32)</f>
        <v>394800.93174493697</v>
      </c>
      <c r="Q58" s="6">
        <f>P58*(1-'Исходные данные'!R33)*(1+Капзатраты_Выручка!Q8)*(1+'Исходные данные'!$F$31*'Исходные данные'!R32)</f>
        <v>390852.92242748762</v>
      </c>
      <c r="R58" s="6">
        <f>Q58*(1-'Исходные данные'!S33)*(1+Капзатраты_Выручка!R8)*(1+'Исходные данные'!$F$31*'Исходные данные'!S32)</f>
        <v>386944.39320321276</v>
      </c>
      <c r="S58" s="6">
        <f>R58*(1-'Исходные данные'!T33)*(1+Капзатраты_Выручка!S8)*(1+'Исходные данные'!$F$31*'Исходные данные'!T32)</f>
        <v>383074.94927118061</v>
      </c>
      <c r="T58" s="6">
        <f>S58*(1-'Исходные данные'!U33)*(1+Капзатраты_Выручка!T8)*(1+'Исходные данные'!$F$31*'Исходные данные'!U32)</f>
        <v>379244.19977846881</v>
      </c>
      <c r="U58" s="6">
        <f>T58*(1-'Исходные данные'!V33)*(1+Капзатраты_Выручка!U8)*(1+'Исходные данные'!$F$31*'Исходные данные'!V32)</f>
        <v>375451.7577806841</v>
      </c>
      <c r="V58" s="6">
        <f>U58*(1-'Исходные данные'!W33)*(1+Капзатраты_Выручка!V8)*(1+'Исходные данные'!$F$31*'Исходные данные'!W32)</f>
        <v>371697.24020287726</v>
      </c>
      <c r="W58" s="6">
        <f>V58*(1-'Исходные данные'!X33)*(1+Капзатраты_Выручка!W8)*(1+'Исходные данные'!$F$31*'Исходные данные'!X32)</f>
        <v>367980.26780084847</v>
      </c>
      <c r="X58" s="6">
        <f>W58*(1-'Исходные данные'!Y33)*(1+Капзатраты_Выручка!X8)*(1+'Исходные данные'!$F$31*'Исходные данные'!Y32)</f>
        <v>364300.46512283996</v>
      </c>
      <c r="Y58" s="6">
        <f>X58*(1-'Исходные данные'!Z33)*(1+Капзатраты_Выручка!Y8)*(1+'Исходные данные'!$F$31*'Исходные данные'!Z32)</f>
        <v>360657.46047161153</v>
      </c>
      <c r="Z58" s="6">
        <f>Y58*(1-'Исходные данные'!AA33)*(1+Капзатраты_Выручка!Z8)*(1+'Исходные данные'!$F$31*'Исходные данные'!AA32)</f>
        <v>357050.88586689543</v>
      </c>
      <c r="AA58" s="6">
        <f>Z58*(1-'Исходные данные'!AB33)*(1+Капзатраты_Выручка!AA8)*(1+'Исходные данные'!$F$31*'Исходные данные'!AB32)</f>
        <v>357050.88586689543</v>
      </c>
      <c r="AB58" s="6">
        <f>AA58*(1-'Исходные данные'!AC33)*(1+Капзатраты_Выручка!AB8)*(1+'Исходные данные'!$F$31*'Исходные данные'!AC32)</f>
        <v>357050.88586689543</v>
      </c>
      <c r="AC58" s="6">
        <f>AB58*(1-'Исходные данные'!AD33)*(1+Капзатраты_Выручка!AC8)*(1+'Исходные данные'!$F$31*'Исходные данные'!AD32)</f>
        <v>357050.88586689543</v>
      </c>
      <c r="AD58" s="6">
        <f>AC58*(1-'Исходные данные'!AE33)*(1+Капзатраты_Выручка!AD8)*(1+'Исходные данные'!$F$31*'Исходные данные'!AE32)</f>
        <v>357050.88586689543</v>
      </c>
      <c r="AE58" s="6">
        <f>AD58*(1-'Исходные данные'!AF33)*(1+Капзатраты_Выручка!AE8)*(1+'Исходные данные'!$F$31*'Исходные данные'!AF32)</f>
        <v>357050.88586689543</v>
      </c>
      <c r="AF58" s="6">
        <f>AE58*(1-'Исходные данные'!AG33)*(1+Капзатраты_Выручка!AF8)*(1+'Исходные данные'!$F$31*'Исходные данные'!AG32)</f>
        <v>357050.88586689543</v>
      </c>
      <c r="AG58" s="6">
        <f>AF58*(1-'Исходные данные'!AH33)*(1+Капзатраты_Выручка!AG8)*(1+'Исходные данные'!$F$31*'Исходные данные'!AH32)</f>
        <v>357050.88586689543</v>
      </c>
      <c r="AH58" s="6">
        <f>AG58*(1-'Исходные данные'!AI33)*(1+Капзатраты_Выручка!AH8)*(1+'Исходные данные'!$F$31*'Исходные данные'!AI32)</f>
        <v>357050.88586689543</v>
      </c>
      <c r="AI58" s="6">
        <f>AH58*(1-'Исходные данные'!AJ33)*(1+Капзатраты_Выручка!AI8)*(1+'Исходные данные'!$F$31*'Исходные данные'!AJ32)</f>
        <v>357050.88586689543</v>
      </c>
      <c r="AJ58" s="6">
        <f>AI58*(1-'Исходные данные'!AK33)*(1+Капзатраты_Выручка!AJ8)*(1+'Исходные данные'!$F$31*'Исходные данные'!AK32)</f>
        <v>357050.88586689543</v>
      </c>
      <c r="AK58" s="6"/>
    </row>
    <row r="59" spans="1:124">
      <c r="A59" s="2" t="s">
        <v>230</v>
      </c>
      <c r="D59" s="11">
        <f t="shared" ref="D59:D65" si="5">SUM(E59:DT59)</f>
        <v>2680000</v>
      </c>
      <c r="E59" s="6">
        <f>'Исходные данные'!F35</f>
        <v>70000</v>
      </c>
      <c r="F59" s="6">
        <f>'Исходные данные'!G35</f>
        <v>75000</v>
      </c>
      <c r="G59" s="6">
        <f>'Исходные данные'!H35</f>
        <v>80000</v>
      </c>
      <c r="H59" s="6">
        <f>'Исходные данные'!I35</f>
        <v>85000</v>
      </c>
      <c r="I59" s="6">
        <f>'Исходные данные'!J35</f>
        <v>90000</v>
      </c>
      <c r="J59" s="6">
        <f>'Исходные данные'!K35</f>
        <v>95000</v>
      </c>
      <c r="K59" s="6">
        <f>'Исходные данные'!L35</f>
        <v>100000</v>
      </c>
      <c r="L59" s="6">
        <f>'Исходные данные'!M35</f>
        <v>105000</v>
      </c>
      <c r="M59" s="6">
        <f>'Исходные данные'!N35</f>
        <v>110000</v>
      </c>
      <c r="N59" s="6">
        <f>'Исходные данные'!O35</f>
        <v>115000</v>
      </c>
      <c r="O59" s="6">
        <f>'Исходные данные'!P35</f>
        <v>120000</v>
      </c>
      <c r="P59" s="6">
        <f>'Исходные данные'!Q35</f>
        <v>125000</v>
      </c>
      <c r="Q59" s="6">
        <f>'Исходные данные'!R35</f>
        <v>130000</v>
      </c>
      <c r="R59" s="6">
        <f>'Исходные данные'!S35</f>
        <v>135000</v>
      </c>
      <c r="S59" s="6">
        <f>'Исходные данные'!T35</f>
        <v>140000</v>
      </c>
      <c r="T59" s="6">
        <f>'Исходные данные'!U35</f>
        <v>145000</v>
      </c>
      <c r="U59" s="6">
        <f>'Исходные данные'!V35</f>
        <v>150000</v>
      </c>
      <c r="V59" s="6">
        <f>'Исходные данные'!W35</f>
        <v>155000</v>
      </c>
      <c r="W59" s="6">
        <f>'Исходные данные'!X35</f>
        <v>160000</v>
      </c>
      <c r="X59" s="6">
        <f>'Исходные данные'!Y35</f>
        <v>165000</v>
      </c>
      <c r="Y59" s="6">
        <f>'Исходные данные'!Z35</f>
        <v>165000</v>
      </c>
      <c r="Z59" s="6">
        <f>'Исходные данные'!AA35</f>
        <v>165000</v>
      </c>
      <c r="AA59" s="6">
        <f>'Исходные данные'!AB35</f>
        <v>0</v>
      </c>
      <c r="AB59" s="6">
        <f>'Исходные данные'!AC35</f>
        <v>0</v>
      </c>
      <c r="AC59" s="6">
        <f>'Исходные данные'!AD35</f>
        <v>0</v>
      </c>
      <c r="AD59" s="6">
        <f>'Исходные данные'!AE35</f>
        <v>0</v>
      </c>
      <c r="AE59" s="6">
        <f>'Исходные данные'!AF35</f>
        <v>0</v>
      </c>
      <c r="AF59" s="6">
        <f>'Исходные данные'!AG35</f>
        <v>0</v>
      </c>
      <c r="AG59" s="6">
        <f>'Исходные данные'!AH35</f>
        <v>0</v>
      </c>
      <c r="AH59" s="6">
        <f>'Исходные данные'!AI35</f>
        <v>0</v>
      </c>
      <c r="AI59" s="6">
        <f>'Исходные данные'!AJ35</f>
        <v>0</v>
      </c>
      <c r="AJ59" s="6">
        <f>'Исходные данные'!AK35</f>
        <v>0</v>
      </c>
      <c r="AK59" s="6"/>
    </row>
    <row r="60" spans="1:124">
      <c r="A60" s="2" t="s">
        <v>249</v>
      </c>
      <c r="D60" s="11">
        <f t="shared" si="5"/>
        <v>13999929.11837505</v>
      </c>
      <c r="E60" s="6">
        <f>(SUM('Исходные данные'!F$37:'Исходные данные'!F$39))*(SUMPRODUCT('Исходные данные'!F49:F53,'Исходные данные'!F58:F62,'Исходные данные'!F42:F46))</f>
        <v>300000.00000000006</v>
      </c>
      <c r="F60" s="6">
        <f>(SUM('Исходные данные'!G$37:'Исходные данные'!G$39))*(SUMPRODUCT('Исходные данные'!G49:G53,'Исходные данные'!G58:G62,'Исходные данные'!G42:G46))</f>
        <v>319800.00000000006</v>
      </c>
      <c r="G60" s="6">
        <f>(SUM('Исходные данные'!H$37:'Исходные данные'!H$39))*(SUMPRODUCT('Исходные данные'!H49:H53,'Исходные данные'!H58:H62,'Исходные данные'!H42:H46))</f>
        <v>340906.80000000005</v>
      </c>
      <c r="H60" s="6">
        <f>(SUM('Исходные данные'!I$37:'Исходные данные'!I$39))*(SUMPRODUCT('Исходные данные'!I49:I53,'Исходные данные'!I58:I62,'Исходные данные'!I42:I46))</f>
        <v>363406.64880000008</v>
      </c>
      <c r="I60" s="6">
        <f>(SUM('Исходные данные'!J$37:'Исходные данные'!J$39))*(SUMPRODUCT('Исходные данные'!J49:J53,'Исходные данные'!J58:J62,'Исходные данные'!J42:J46))</f>
        <v>387391.48762080009</v>
      </c>
      <c r="J60" s="6">
        <f>(SUM('Исходные данные'!K$37:'Исходные данные'!K$39))*(SUMPRODUCT('Исходные данные'!K49:K53,'Исходные данные'!K58:K62,'Исходные данные'!K42:K46))</f>
        <v>412959.32580377295</v>
      </c>
      <c r="K60" s="6">
        <f>(SUM('Исходные данные'!L$37:'Исходные данные'!L$39))*(SUMPRODUCT('Исходные данные'!L49:L53,'Исходные данные'!L58:L62,'Исходные данные'!L42:L46))</f>
        <v>440214.6413068219</v>
      </c>
      <c r="L60" s="6">
        <f>(SUM('Исходные данные'!M$37:'Исходные данные'!M$39))*(SUMPRODUCT('Исходные данные'!M49:M53,'Исходные данные'!M58:M62,'Исходные данные'!M42:M46))</f>
        <v>469268.8076330722</v>
      </c>
      <c r="M60" s="6">
        <f>(SUM('Исходные данные'!N$37:'Исходные данные'!N$39))*(SUMPRODUCT('Исходные данные'!N49:N53,'Исходные данные'!N58:N62,'Исходные данные'!N42:N46))</f>
        <v>500240.54893685499</v>
      </c>
      <c r="N60" s="6">
        <f>(SUM('Исходные данные'!O$37:'Исходные данные'!O$39))*(SUMPRODUCT('Исходные данные'!O49:O53,'Исходные данные'!O58:O62,'Исходные данные'!O42:O46))</f>
        <v>533256.42516668746</v>
      </c>
      <c r="O60" s="6">
        <f>(SUM('Исходные данные'!P$37:'Исходные данные'!P$39))*(SUMPRODUCT('Исходные данные'!P49:P53,'Исходные данные'!P58:P62,'Исходные данные'!P42:P46))</f>
        <v>568451.34922768897</v>
      </c>
      <c r="P60" s="6">
        <f>(SUM('Исходные данные'!Q$37:'Исходные данные'!Q$39))*(SUMPRODUCT('Исходные данные'!Q49:Q53,'Исходные данные'!Q58:Q62,'Исходные данные'!Q42:Q46))</f>
        <v>605969.13827671634</v>
      </c>
      <c r="Q60" s="6">
        <f>(SUM('Исходные данные'!R$37:'Исходные данные'!R$39))*(SUMPRODUCT('Исходные данные'!R49:R53,'Исходные данные'!R58:R62,'Исходные данные'!R42:R46))</f>
        <v>645963.10140297969</v>
      </c>
      <c r="R60" s="6">
        <f>(SUM('Исходные данные'!S$37:'Исходные данные'!S$39))*(SUMPRODUCT('Исходные данные'!S49:S53,'Исходные данные'!S58:S62,'Исходные данные'!S42:S46))</f>
        <v>688596.66609557648</v>
      </c>
      <c r="S60" s="6">
        <f>(SUM('Исходные данные'!T$37:'Исходные данные'!T$39))*(SUMPRODUCT('Исходные данные'!T49:T53,'Исходные данные'!T58:T62,'Исходные данные'!T42:T46))</f>
        <v>734044.04605788458</v>
      </c>
      <c r="T60" s="6">
        <f>(SUM('Исходные данные'!U$37:'Исходные данные'!U$39))*(SUMPRODUCT('Исходные данные'!U49:U53,'Исходные данные'!U58:U62,'Исходные данные'!U42:U46))</f>
        <v>782490.95309770491</v>
      </c>
      <c r="U60" s="6">
        <f>(SUM('Исходные данные'!V$37:'Исходные данные'!V$39))*(SUMPRODUCT('Исходные данные'!V49:V53,'Исходные данные'!V58:V62,'Исходные данные'!V42:V46))</f>
        <v>834135.35600215348</v>
      </c>
      <c r="V60" s="6">
        <f>(SUM('Исходные данные'!W$37:'Исходные данные'!W$39))*(SUMPRODUCT('Исходные данные'!W49:W53,'Исходные данные'!W58:W62,'Исходные данные'!W42:W46))</f>
        <v>889188.28949829563</v>
      </c>
      <c r="W60" s="6">
        <f>(SUM('Исходные данные'!X$37:'Исходные данные'!X$39))*(SUMPRODUCT('Исходные данные'!X49:X53,'Исходные данные'!X58:X62,'Исходные данные'!X42:X46))</f>
        <v>947874.71660518332</v>
      </c>
      <c r="X60" s="6">
        <f>(SUM('Исходные данные'!Y$37:'Исходные данные'!Y$39))*(SUMPRODUCT('Исходные данные'!Y49:Y53,'Исходные данные'!Y58:Y62,'Исходные данные'!Y42:Y46))</f>
        <v>1010434.4479011253</v>
      </c>
      <c r="Y60" s="6">
        <f>(SUM('Исходные данные'!Z$37:'Исходные данные'!Z$39))*(SUMPRODUCT('Исходные данные'!Z49:Z53,'Исходные данные'!Z58:Z62,'Исходные данные'!Z42:Z46))</f>
        <v>1077123.1214625998</v>
      </c>
      <c r="Z60" s="6">
        <f>(SUM('Исходные данные'!AA$37:'Исходные данные'!AA$39))*(SUMPRODUCT('Исходные данные'!AA49:AA53,'Исходные данные'!AA58:AA62,'Исходные данные'!AA42:AA46))</f>
        <v>1148213.2474791314</v>
      </c>
      <c r="AA60" s="6">
        <f>(SUM('Исходные данные'!AB$37:'Исходные данные'!AB$39))*(SUMPRODUCT('Исходные данные'!AB49:AB53,'Исходные данные'!AB58:AB62,'Исходные данные'!AB42:AB46))</f>
        <v>0</v>
      </c>
      <c r="AB60" s="6">
        <f>(SUM('Исходные данные'!AC$37:'Исходные данные'!AC$39))*(SUMPRODUCT('Исходные данные'!AC49:AC53,'Исходные данные'!AC58:AC62,'Исходные данные'!AC42:AC46))</f>
        <v>0</v>
      </c>
      <c r="AC60" s="6">
        <f>(SUM('Исходные данные'!AD$37:'Исходные данные'!AD$39))*(SUMPRODUCT('Исходные данные'!AD49:AD53,'Исходные данные'!AD58:AD62,'Исходные данные'!AD42:AD46))</f>
        <v>0</v>
      </c>
      <c r="AD60" s="6">
        <f>(SUM('Исходные данные'!AE$37:'Исходные данные'!AE$39))*(SUMPRODUCT('Исходные данные'!AE49:AE53,'Исходные данные'!AE58:AE62,'Исходные данные'!AE42:AE46))</f>
        <v>0</v>
      </c>
      <c r="AE60" s="6">
        <f>(SUM('Исходные данные'!AF$37:'Исходные данные'!AF$39))*(SUMPRODUCT('Исходные данные'!AF49:AF53,'Исходные данные'!AF58:AF62,'Исходные данные'!AF42:AF46))</f>
        <v>0</v>
      </c>
      <c r="AF60" s="6">
        <f>(SUM('Исходные данные'!AG$37:'Исходные данные'!AG$39))*(SUMPRODUCT('Исходные данные'!AG49:AG53,'Исходные данные'!AG58:AG62,'Исходные данные'!AG42:AG46))</f>
        <v>0</v>
      </c>
      <c r="AG60" s="6">
        <f>(SUM('Исходные данные'!AH$37:'Исходные данные'!AH$39))*(SUMPRODUCT('Исходные данные'!AH49:AH53,'Исходные данные'!AH58:AH62,'Исходные данные'!AH42:AH46))</f>
        <v>0</v>
      </c>
      <c r="AH60" s="6">
        <f>(SUM('Исходные данные'!AI$37:'Исходные данные'!AI$39))*(SUMPRODUCT('Исходные данные'!AI49:AI53,'Исходные данные'!AI58:AI62,'Исходные данные'!AI42:AI46))</f>
        <v>0</v>
      </c>
      <c r="AI60" s="6">
        <f>(SUM('Исходные данные'!AJ$37:'Исходные данные'!AJ$39))*(SUMPRODUCT('Исходные данные'!AJ49:AJ53,'Исходные данные'!AJ58:AJ62,'Исходные данные'!AJ42:AJ46))</f>
        <v>0</v>
      </c>
      <c r="AJ60" s="6">
        <f>(SUM('Исходные данные'!AK$37:'Исходные данные'!AK$39))*(SUMPRODUCT('Исходные данные'!AK49:AK53,'Исходные данные'!AK58:AK62,'Исходные данные'!AK42:AK46))</f>
        <v>0</v>
      </c>
      <c r="AK60" s="6"/>
    </row>
    <row r="61" spans="1:124">
      <c r="A61" s="2" t="s">
        <v>251</v>
      </c>
      <c r="D61" s="11">
        <f t="shared" si="5"/>
        <v>3844809.6825570692</v>
      </c>
      <c r="E61" s="6">
        <f>(SUM('Исходные данные'!F$37:'Исходные данные'!F$39))*('Исходные данные'!F$55*'Исходные данные'!F$64+'Исходные данные'!F$56*'Исходные данные'!F$65)</f>
        <v>86000</v>
      </c>
      <c r="F61" s="6">
        <f>(SUM('Исходные данные'!G$37:'Исходные данные'!G$39))*('Исходные данные'!G$55*'Исходные данные'!G$64+'Исходные данные'!G$56*'Исходные данные'!G$65)</f>
        <v>91370</v>
      </c>
      <c r="G61" s="6">
        <f>(SUM('Исходные данные'!H$37:'Исходные данные'!H$39))*('Исходные данные'!H$55*'Исходные данные'!H$64+'Исходные данные'!H$56*'Исходные данные'!H$65)</f>
        <v>97075.669999999969</v>
      </c>
      <c r="H61" s="6">
        <f>(SUM('Исходные данные'!I$37:'Исходные данные'!I$39))*('Исходные данные'!I$55*'Исходные данные'!I$64+'Исходные данные'!I$56*'Исходные данные'!I$65)</f>
        <v>103138.01200999998</v>
      </c>
      <c r="I61" s="6">
        <f>(SUM('Исходные данные'!J$37:'Исходные данные'!J$39))*('Исходные данные'!J$55*'Исходные данные'!J$64+'Исходные данные'!J$56*'Исходные данные'!J$65)</f>
        <v>109579.34318062996</v>
      </c>
      <c r="J61" s="6">
        <f>(SUM('Исходные данные'!K$37:'Исходные данные'!K$39))*('Исходные данные'!K$55*'Исходные данные'!K$64+'Исходные данные'!K$56*'Исходные данные'!K$65)</f>
        <v>116423.37821777964</v>
      </c>
      <c r="K61" s="6">
        <f>(SUM('Исходные данные'!L$37:'Исходные данные'!L$39))*('Исходные данные'!L$55*'Исходные данные'!L$64+'Исходные данные'!L$56*'Исходные данные'!L$65)</f>
        <v>123695.31696519211</v>
      </c>
      <c r="L61" s="6">
        <f>(SUM('Исходные данные'!M$37:'Исходные данные'!M$39))*('Исходные данные'!M$55*'Исходные данные'!M$64+'Исходные данные'!M$56*'Исходные данные'!M$65)</f>
        <v>131421.93747927464</v>
      </c>
      <c r="M61" s="6">
        <f>(SUM('Исходные данные'!N$37:'Исходные данные'!N$39))*('Исходные данные'!N$55*'Исходные данные'!N$64+'Исходные данные'!N$56*'Исходные данные'!N$65)</f>
        <v>139631.69494073448</v>
      </c>
      <c r="N61" s="6">
        <f>(SUM('Исходные данные'!O$37:'Исходные данные'!O$39))*('Исходные данные'!O$55*'Исходные данные'!O$64+'Исходные данные'!O$56*'Исходные данные'!O$65)</f>
        <v>148354.82676928097</v>
      </c>
      <c r="O61" s="6">
        <f>(SUM('Исходные данные'!P$37:'Исходные данные'!P$39))*('Исходные данные'!P$55*'Исходные данные'!P$64+'Исходные данные'!P$56*'Исходные данные'!P$65)</f>
        <v>157623.46433062624</v>
      </c>
      <c r="P61" s="6">
        <f>(SUM('Исходные данные'!Q$37:'Исходные данные'!Q$39))*('Исходные данные'!Q$55*'Исходные данные'!Q$64+'Исходные данные'!Q$56*'Исходные данные'!Q$65)</f>
        <v>167471.7516494547</v>
      </c>
      <c r="Q61" s="6">
        <f>(SUM('Исходные данные'!R$37:'Исходные данные'!R$39))*('Исходные данные'!R$55*'Исходные данные'!R$64+'Исходные данные'!R$56*'Исходные данные'!R$65)</f>
        <v>177935.97156799934</v>
      </c>
      <c r="R61" s="6">
        <f>(SUM('Исходные данные'!S$37:'Исходные данные'!S$39))*('Исходные данные'!S$55*'Исходные данные'!S$64+'Исходные данные'!S$56*'Исходные данные'!S$65)</f>
        <v>189054.67981746685</v>
      </c>
      <c r="S61" s="6">
        <f>(SUM('Исходные данные'!T$37:'Исходные данные'!T$39))*('Исходные данные'!T$55*'Исходные данные'!T$64+'Исходные данные'!T$56*'Исходные данные'!T$65)</f>
        <v>200868.84749888844</v>
      </c>
      <c r="T61" s="6">
        <f>(SUM('Исходные данные'!U$37:'Исходные данные'!U$39))*('Исходные данные'!U$55*'Исходные данные'!U$64+'Исходные данные'!U$56*'Исходные данные'!U$65)</f>
        <v>213422.01250115017</v>
      </c>
      <c r="U61" s="6">
        <f>(SUM('Исходные данные'!V$37:'Исходные данные'!V$39))*('Исходные данные'!V$55*'Исходные данные'!V$64+'Исходные данные'!V$56*'Исходные данные'!V$65)</f>
        <v>226760.44041709523</v>
      </c>
      <c r="V61" s="6">
        <f>(SUM('Исходные данные'!W$37:'Исходные данные'!W$39))*('Исходные данные'!W$55*'Исходные данные'!W$64+'Исходные данные'!W$56*'Исходные данные'!W$65)</f>
        <v>240933.29555380531</v>
      </c>
      <c r="W61" s="6">
        <f>(SUM('Исходные данные'!X$37:'Исходные данные'!X$39))*('Исходные данные'!X$55*'Исходные данные'!X$64+'Исходные данные'!X$56*'Исходные данные'!X$65)</f>
        <v>255992.82267060186</v>
      </c>
      <c r="X61" s="6">
        <f>(SUM('Исходные данные'!Y$37:'Исходные данные'!Y$39))*('Исходные данные'!Y$55*'Исходные данные'!Y$64+'Исходные данные'!Y$56*'Исходные данные'!Y$65)</f>
        <v>271994.54011808656</v>
      </c>
      <c r="Y61" s="6">
        <f>(SUM('Исходные данные'!Z$37:'Исходные данные'!Z$39))*('Исходные данные'!Z$55*'Исходные данные'!Z$64+'Исходные данные'!Z$56*'Исходные данные'!Z$65)</f>
        <v>288997.4450938208</v>
      </c>
      <c r="Z61" s="6">
        <f>(SUM('Исходные данные'!AA$37:'Исходные данные'!AA$39))*('Исходные данные'!AA$55*'Исходные данные'!AA$64+'Исходные данные'!AA$56*'Исходные данные'!AA$65)</f>
        <v>307064.23177518247</v>
      </c>
      <c r="AA61" s="6">
        <f>(SUM('Исходные данные'!AB$37:'Исходные данные'!AB$39))*('Исходные данные'!AB$55*'Исходные данные'!AB$64+'Исходные данные'!AB$56*'Исходные данные'!AB$65)</f>
        <v>0</v>
      </c>
      <c r="AB61" s="6">
        <f>(SUM('Исходные данные'!AC$37:'Исходные данные'!AC$39))*('Исходные данные'!AC$55*'Исходные данные'!AC$64+'Исходные данные'!AC$56*'Исходные данные'!AC$65)</f>
        <v>0</v>
      </c>
      <c r="AC61" s="6">
        <f>(SUM('Исходные данные'!AD$37:'Исходные данные'!AD$39))*('Исходные данные'!AD$55*'Исходные данные'!AD$64+'Исходные данные'!AD$56*'Исходные данные'!AD$65)</f>
        <v>0</v>
      </c>
      <c r="AD61" s="6">
        <f>(SUM('Исходные данные'!AE$37:'Исходные данные'!AE$39))*('Исходные данные'!AE$55*'Исходные данные'!AE$64+'Исходные данные'!AE$56*'Исходные данные'!AE$65)</f>
        <v>0</v>
      </c>
      <c r="AE61" s="6">
        <f>(SUM('Исходные данные'!AF$37:'Исходные данные'!AF$39))*('Исходные данные'!AF$55*'Исходные данные'!AF$64+'Исходные данные'!AF$56*'Исходные данные'!AF$65)</f>
        <v>0</v>
      </c>
      <c r="AF61" s="6">
        <f>(SUM('Исходные данные'!AG$37:'Исходные данные'!AG$39))*('Исходные данные'!AG$55*'Исходные данные'!AG$64+'Исходные данные'!AG$56*'Исходные данные'!AG$65)</f>
        <v>0</v>
      </c>
      <c r="AG61" s="6">
        <f>(SUM('Исходные данные'!AH$37:'Исходные данные'!AH$39))*('Исходные данные'!AH$55*'Исходные данные'!AH$64+'Исходные данные'!AH$56*'Исходные данные'!AH$65)</f>
        <v>0</v>
      </c>
      <c r="AH61" s="6">
        <f>(SUM('Исходные данные'!AI$37:'Исходные данные'!AI$39))*('Исходные данные'!AI$55*'Исходные данные'!AI$64+'Исходные данные'!AI$56*'Исходные данные'!AI$65)</f>
        <v>0</v>
      </c>
      <c r="AI61" s="6">
        <f>(SUM('Исходные данные'!AJ$37:'Исходные данные'!AJ$39))*('Исходные данные'!AJ$55*'Исходные данные'!AJ$64+'Исходные данные'!AJ$56*'Исходные данные'!AJ$65)</f>
        <v>0</v>
      </c>
      <c r="AJ61" s="6">
        <f>(SUM('Исходные данные'!AK$37:'Исходные данные'!AK$39))*('Исходные данные'!AK$55*'Исходные данные'!AK$64+'Исходные данные'!AK$56*'Исходные данные'!AK$65)</f>
        <v>0</v>
      </c>
      <c r="AK61" s="6"/>
    </row>
    <row r="62" spans="1:124">
      <c r="D62" s="11"/>
    </row>
    <row r="63" spans="1:124">
      <c r="A63" s="2" t="s">
        <v>252</v>
      </c>
      <c r="D63" s="11">
        <f t="shared" si="5"/>
        <v>583999.31265742704</v>
      </c>
      <c r="E63" s="6">
        <f>'Исходные данные'!F76*SUM(Капзатраты_Выручка!E58:E61)/(1-'Исходные данные'!F76/(1-Расчет_С_Фондом!E24))</f>
        <v>15507.692307692309</v>
      </c>
      <c r="F63" s="6">
        <f>'Исходные данные'!G76*SUM(Капзатраты_Выручка!F58:F61)/(1-'Исходные данные'!G76/(1-Расчет_С_Фондом!F24))</f>
        <v>16273.443487179491</v>
      </c>
      <c r="G63" s="6">
        <f>'Исходные данные'!H76*SUM(Капзатраты_Выручка!G58:G61)/(1-'Исходные данные'!H76/(1-Расчет_С_Фондом!G24))</f>
        <v>17113.194599308576</v>
      </c>
      <c r="H63" s="6">
        <f>'Исходные данные'!I76*SUM(Капзатраты_Выручка!H58:H61)/(1-'Исходные данные'!I76/(1-Расчет_С_Фондом!H24))</f>
        <v>17993.370873346521</v>
      </c>
      <c r="I63" s="6">
        <f>'Исходные данные'!J76*SUM(Капзатраты_Выручка!I58:I61)/(1-'Исходные данные'!J76/(1-Расчет_С_Фондом!I24))</f>
        <v>18916.456145801465</v>
      </c>
      <c r="J63" s="6">
        <f>'Исходные данные'!K76*SUM(Капзатраты_Выручка!J58:J61)/(1-'Исходные данные'!K76/(1-Расчет_С_Фондом!J24))</f>
        <v>19886.660840553159</v>
      </c>
      <c r="K63" s="6">
        <f>'Исходные данные'!L76*SUM(Капзатраты_Выручка!K58:K61)/(1-'Исходные данные'!L76/(1-Расчет_С_Фондом!K24))</f>
        <v>20906.448461414584</v>
      </c>
      <c r="L63" s="6">
        <f>'Исходные данные'!M76*SUM(Капзатраты_Выручка!L58:L61)/(1-'Исходные данные'!M76/(1-Расчет_С_Фондом!L24))</f>
        <v>21978.270671588514</v>
      </c>
      <c r="M63" s="6">
        <f>'Исходные данные'!N76*SUM(Капзатраты_Выручка!M58:M61)/(1-'Исходные данные'!N76/(1-Расчет_С_Фондом!M24))</f>
        <v>23104.776808539547</v>
      </c>
      <c r="N63" s="6">
        <f>'Исходные данные'!O76*SUM(Капзатраты_Выручка!N58:N61)/(1-'Исходные данные'!O76/(1-Расчет_С_Фондом!N24))</f>
        <v>24289.291185763959</v>
      </c>
      <c r="O63" s="6">
        <f>'Исходные данные'!P76*SUM(Капзатраты_Выручка!O58:O61)/(1-'Исходные данные'!P76/(1-Расчет_С_Фондом!O24))</f>
        <v>25535.664276978379</v>
      </c>
      <c r="P63" s="6">
        <f>'Исходные данные'!Q76*SUM(Капзатраты_Выручка!P58:P61)/(1-'Исходные данные'!Q76/(1-Расчет_С_Фондом!P24))</f>
        <v>26528.037367612476</v>
      </c>
      <c r="Q63" s="6">
        <f>'Исходные данные'!R76*SUM(Капзатраты_Выручка!Q58:Q61)/(1-'Исходные данные'!R76/(1-Расчет_С_Фондом!Q24))</f>
        <v>27584.656315865985</v>
      </c>
      <c r="R63" s="6">
        <f>'Исходные данные'!S76*SUM(Капзатраты_Выручка!R58:R61)/(1-'Исходные данные'!S76/(1-Расчет_С_Фондом!R24))</f>
        <v>28709.656187000124</v>
      </c>
      <c r="S63" s="6">
        <f>'Исходные данные'!T76*SUM(Капзатраты_Выручка!S58:S61)/(1-'Исходные данные'!T76/(1-Расчет_С_Фондом!S24))</f>
        <v>29907.44292980418</v>
      </c>
      <c r="T63" s="6">
        <f>'Исходные данные'!U76*SUM(Капзатраты_Выручка!T58:T61)/(1-'Исходные данные'!U76/(1-Расчет_С_Фондом!T24))</f>
        <v>31182.711084663049</v>
      </c>
      <c r="U63" s="6">
        <f>'Исходные данные'!V76*SUM(Капзатраты_Выручка!U58:U61)/(1-'Исходные данные'!V76/(1-Расчет_С_Фондом!U24))</f>
        <v>32540.462650255035</v>
      </c>
      <c r="V63" s="6">
        <f>'Исходные данные'!W76*SUM(Капзатраты_Выручка!V58:V61)/(1-'Исходные данные'!W76/(1-Расчет_С_Фондом!V24))</f>
        <v>33986.027184717503</v>
      </c>
      <c r="W63" s="6">
        <f>'Исходные данные'!X76*SUM(Капзатраты_Выручка!W58:W61)/(1-'Исходные данные'!X76/(1-Расчет_С_Фондом!W24))</f>
        <v>35525.083222084788</v>
      </c>
      <c r="X63" s="6">
        <f>'Исходные данные'!Y76*SUM(Капзатраты_Выручка!X58:X61)/(1-'Исходные данные'!Y76/(1-Расчет_С_Фондом!X24))</f>
        <v>37163.681090093371</v>
      </c>
      <c r="Y63" s="6">
        <f>'Исходные данные'!Z76*SUM(Капзатраты_Выручка!Y58:Y61)/(1-'Исходные данные'!Z76/(1-Расчет_С_Фондом!Y24))</f>
        <v>38805.703118523736</v>
      </c>
      <c r="Z63" s="6">
        <f>'Исходные данные'!AA76*SUM(Капзатраты_Выручка!Z58:Z61)/(1-'Исходные данные'!AA76/(1-Расчет_С_Фондом!Z24))</f>
        <v>40560.581848640191</v>
      </c>
      <c r="AA63" s="6">
        <f>'Исходные данные'!AB76*SUM(Капзатраты_Выручка!AA58:AA61)/(1-'Исходные данные'!AB76/(1-Расчет_С_Фондом!AA24))</f>
        <v>0</v>
      </c>
      <c r="AB63" s="6">
        <f>'Исходные данные'!AC76*SUM(Капзатраты_Выручка!AB58:AB61)/(1-'Исходные данные'!AC76/(1-Расчет_С_Фондом!AB24))</f>
        <v>0</v>
      </c>
      <c r="AC63" s="6">
        <f>'Исходные данные'!AD76*SUM(Капзатраты_Выручка!AC58:AC61)/(1-'Исходные данные'!AD76/(1-Расчет_С_Фондом!AC24))</f>
        <v>0</v>
      </c>
      <c r="AD63" s="6">
        <f>'Исходные данные'!AE76*SUM(Капзатраты_Выручка!AD58:AD61)/(1-'Исходные данные'!AE76/(1-Расчет_С_Фондом!AD24))</f>
        <v>0</v>
      </c>
      <c r="AE63" s="6">
        <f>'Исходные данные'!AF76*SUM(Капзатраты_Выручка!AE58:AE61)/(1-'Исходные данные'!AF76/(1-Расчет_С_Фондом!AE24))</f>
        <v>0</v>
      </c>
      <c r="AF63" s="6">
        <f>'Исходные данные'!AG76*SUM(Капзатраты_Выручка!AF58:AF61)/(1-'Исходные данные'!AG76/(1-Расчет_С_Фондом!AF24))</f>
        <v>0</v>
      </c>
      <c r="AG63" s="6">
        <f>'Исходные данные'!AH76*SUM(Капзатраты_Выручка!AG58:AG61)/(1-'Исходные данные'!AH76/(1-Расчет_С_Фондом!AG24))</f>
        <v>0</v>
      </c>
      <c r="AH63" s="6">
        <f>'Исходные данные'!AI76*SUM(Капзатраты_Выручка!AH58:AH61)/(1-'Исходные данные'!AI76/(1-Расчет_С_Фондом!AH24))</f>
        <v>0</v>
      </c>
      <c r="AI63" s="6">
        <f>'Исходные данные'!AJ76*SUM(Капзатраты_Выручка!AI58:AI61)/(1-'Исходные данные'!AJ76/(1-Расчет_С_Фондом!AI24))</f>
        <v>0</v>
      </c>
      <c r="AJ63" s="6">
        <f>'Исходные данные'!AK76*SUM(Капзатраты_Выручка!AJ58:AJ61)/(1-'Исходные данные'!AK76/(1-Расчет_С_Фондом!AJ24))</f>
        <v>0</v>
      </c>
      <c r="AK63" s="6"/>
    </row>
    <row r="64" spans="1:124">
      <c r="D64" s="11"/>
    </row>
    <row r="65" spans="1:124">
      <c r="A65" s="2" t="s">
        <v>253</v>
      </c>
      <c r="D65" s="11">
        <f t="shared" si="5"/>
        <v>723501.86868372571</v>
      </c>
      <c r="E65" s="6">
        <f>'Исходные данные'!F78*(SUM(Капзатраты_Выручка!E58:E62)-Капзатраты_Выручка!E60)</f>
        <v>22800</v>
      </c>
      <c r="F65" s="6">
        <f>'Исходные данные'!G78*(SUM(Капзатраты_Выручка!F58:F62)-Капзатраты_Выручка!F60)</f>
        <v>23676.518500000006</v>
      </c>
      <c r="G65" s="6">
        <f>'Исходные данные'!H78*(SUM(Капзатраты_Выручка!G58:G62)-Капзатраты_Выручка!G60)</f>
        <v>24668.071835814651</v>
      </c>
      <c r="H65" s="6">
        <f>'Исходные данные'!I78*(SUM(Капзатраты_Выручка!H58:H62)-Капзатраты_Выручка!H60)</f>
        <v>25688.509063782138</v>
      </c>
      <c r="I65" s="6">
        <f>'Исходные данные'!J78*(SUM(Капзатраты_Выручка!I58:I62)-Капзатраты_Выручка!I60)</f>
        <v>26739.287474351062</v>
      </c>
      <c r="J65" s="6">
        <f>'Исходные данные'!K78*(SUM(Капзатраты_Выручка!J58:J62)-Капзатраты_Выручка!J60)</f>
        <v>27825.769508659665</v>
      </c>
      <c r="K65" s="6">
        <f>'Исходные данные'!L78*(SUM(Капзатраты_Выручка!K58:K62)-Капзатраты_Выручка!K60)</f>
        <v>28948.736059356961</v>
      </c>
      <c r="L65" s="6">
        <f>'Исходные данные'!M78*(SUM(Капзатраты_Выручка!L58:L62)-Капзатраты_Выручка!L60)</f>
        <v>30108.594380343391</v>
      </c>
      <c r="M65" s="6">
        <f>'Исходные данные'!N78*(SUM(Капзатраты_Выручка!M58:M62)-Капзатраты_Выручка!M60)</f>
        <v>31305.866023972387</v>
      </c>
      <c r="N65" s="6">
        <f>'Исходные данные'!O78*(SUM(Капзатраты_Выручка!N58:N62)-Капзатраты_Выручка!N60)</f>
        <v>32542.326006965272</v>
      </c>
      <c r="O65" s="6">
        <f>'Исходные данные'!P78*(SUM(Капзатраты_Выручка!O58:O62)-Капзатраты_Выручка!O60)</f>
        <v>33820.614213750348</v>
      </c>
      <c r="P65" s="6">
        <f>'Исходные данные'!Q78*(SUM(Капзатраты_Выручка!P58:P62)-Капзатраты_Выручка!P60)</f>
        <v>34363.634169719582</v>
      </c>
      <c r="Q65" s="6">
        <f>'Исходные данные'!R78*(SUM(Капзатраты_Выручка!Q58:Q62)-Капзатраты_Выручка!Q60)</f>
        <v>34939.444699774351</v>
      </c>
      <c r="R65" s="6">
        <f>'Исходные данные'!S78*(SUM(Капзатраты_Выручка!R58:R62)-Капзатраты_Выручка!R60)</f>
        <v>35549.953651033975</v>
      </c>
      <c r="S65" s="6">
        <f>'Исходные данные'!T78*(SUM(Капзатраты_Выручка!S58:S62)-Капзатраты_Выручка!S60)</f>
        <v>36197.189838503451</v>
      </c>
      <c r="T65" s="6">
        <f>'Исходные данные'!U78*(SUM(Капзатраты_Выручка!T58:T62)-Капзатраты_Выручка!T60)</f>
        <v>36883.310613980946</v>
      </c>
      <c r="U65" s="6">
        <f>'Исходные данные'!V78*(SUM(Капзатраты_Выручка!U58:U62)-Капзатраты_Выручка!U60)</f>
        <v>37610.609909888968</v>
      </c>
      <c r="V65" s="6">
        <f>'Исходные данные'!W78*(SUM(Капзатраты_Выручка!V58:V62)-Капзатраты_Выручка!V60)</f>
        <v>38381.526787834126</v>
      </c>
      <c r="W65" s="6">
        <f>'Исходные данные'!X78*(SUM(Капзатраты_Выручка!W58:W62)-Капзатраты_Выручка!W60)</f>
        <v>39198.654523572506</v>
      </c>
      <c r="X65" s="6">
        <f>'Исходные данные'!Y78*(SUM(Капзатраты_Выручка!X58:X62)-Капзатраты_Выручка!X60)</f>
        <v>40064.750262046327</v>
      </c>
      <c r="Y65" s="6">
        <f>'Исходные данные'!Z78*(SUM(Капзатраты_Выручка!Y58:Y62)-Капзатраты_Выручка!Y60)</f>
        <v>40732.745278271614</v>
      </c>
      <c r="Z65" s="6">
        <f>'Исходные данные'!AA78*(SUM(Капзатраты_Выручка!Z58:Z62)-Капзатраты_Выручка!Z60)</f>
        <v>41455.755882103898</v>
      </c>
      <c r="AA65" s="6">
        <f>'Исходные данные'!AB78*(SUM(Капзатраты_Выручка!AA58:AA62)-Капзатраты_Выручка!AA60)</f>
        <v>0</v>
      </c>
      <c r="AB65" s="6">
        <f>'Исходные данные'!AC78*(SUM(Капзатраты_Выручка!AB58:AB62)-Капзатраты_Выручка!AB60)</f>
        <v>0</v>
      </c>
      <c r="AC65" s="6">
        <f>'Исходные данные'!AD78*(SUM(Капзатраты_Выручка!AC58:AC62)-Капзатраты_Выручка!AC60)</f>
        <v>0</v>
      </c>
      <c r="AD65" s="6">
        <f>'Исходные данные'!AE78*(SUM(Капзатраты_Выручка!AD58:AD62)-Капзатраты_Выручка!AD60)</f>
        <v>0</v>
      </c>
      <c r="AE65" s="6">
        <f>'Исходные данные'!AF78*(SUM(Капзатраты_Выручка!AE58:AE62)-Капзатраты_Выручка!AE60)</f>
        <v>0</v>
      </c>
      <c r="AF65" s="6">
        <f>'Исходные данные'!AG78*(SUM(Капзатраты_Выручка!AF58:AF62)-Капзатраты_Выручка!AF60)</f>
        <v>0</v>
      </c>
      <c r="AG65" s="6">
        <f>'Исходные данные'!AH78*(SUM(Капзатраты_Выручка!AG58:AG62)-Капзатраты_Выручка!AG60)</f>
        <v>0</v>
      </c>
      <c r="AH65" s="6">
        <f>'Исходные данные'!AI78*(SUM(Капзатраты_Выручка!AH58:AH62)-Капзатраты_Выручка!AH60)</f>
        <v>0</v>
      </c>
      <c r="AI65" s="6">
        <f>'Исходные данные'!AJ78*(SUM(Капзатраты_Выручка!AI58:AI62)-Капзатраты_Выручка!AI60)</f>
        <v>0</v>
      </c>
      <c r="AJ65" s="6">
        <f>'Исходные данные'!AK78*(SUM(Капзатраты_Выручка!AJ58:AJ62)-Капзатраты_Выручка!AJ60)</f>
        <v>0</v>
      </c>
      <c r="AK65" s="6"/>
    </row>
    <row r="66" spans="1:124">
      <c r="D66" s="11"/>
    </row>
    <row r="67" spans="1:124">
      <c r="A67" s="24" t="s">
        <v>255</v>
      </c>
      <c r="B67" s="15"/>
      <c r="C67" s="25"/>
      <c r="D67" s="15">
        <f>SUM(E67:DT67)</f>
        <v>33347976.532059669</v>
      </c>
      <c r="E67" s="16">
        <f t="shared" ref="E67:AJ67" si="6">SUM(E58:E66)</f>
        <v>794307.69230769225</v>
      </c>
      <c r="F67" s="16">
        <f t="shared" si="6"/>
        <v>833280.33198717958</v>
      </c>
      <c r="G67" s="16">
        <f t="shared" si="6"/>
        <v>876049.5031514162</v>
      </c>
      <c r="H67" s="16">
        <f t="shared" si="6"/>
        <v>920858.71001277154</v>
      </c>
      <c r="I67" s="16">
        <f t="shared" si="6"/>
        <v>967832.98072797386</v>
      </c>
      <c r="J67" s="16">
        <f t="shared" si="6"/>
        <v>1017187.1463261792</v>
      </c>
      <c r="K67" s="16">
        <f t="shared" si="6"/>
        <v>1069044.5470147326</v>
      </c>
      <c r="L67" s="16">
        <f t="shared" si="6"/>
        <v>1123527.5602918719</v>
      </c>
      <c r="M67" s="16">
        <f t="shared" si="6"/>
        <v>1180768.5122488148</v>
      </c>
      <c r="N67" s="16">
        <f t="shared" si="6"/>
        <v>1240934.562498722</v>
      </c>
      <c r="O67" s="16">
        <f t="shared" si="6"/>
        <v>1304219.9119934249</v>
      </c>
      <c r="P67" s="16">
        <f t="shared" si="6"/>
        <v>1354133.4932084403</v>
      </c>
      <c r="Q67" s="16">
        <f t="shared" si="6"/>
        <v>1407276.0964141069</v>
      </c>
      <c r="R67" s="16">
        <f t="shared" si="6"/>
        <v>1463855.3489542902</v>
      </c>
      <c r="S67" s="16">
        <f t="shared" si="6"/>
        <v>1524092.4755962612</v>
      </c>
      <c r="T67" s="16">
        <f t="shared" si="6"/>
        <v>1588223.1870759677</v>
      </c>
      <c r="U67" s="16">
        <f t="shared" si="6"/>
        <v>1656498.626760077</v>
      </c>
      <c r="V67" s="16">
        <f t="shared" si="6"/>
        <v>1729186.3792275297</v>
      </c>
      <c r="W67" s="16">
        <f t="shared" si="6"/>
        <v>1806571.5448222905</v>
      </c>
      <c r="X67" s="16">
        <f t="shared" si="6"/>
        <v>1888957.8844941915</v>
      </c>
      <c r="Y67" s="16">
        <f t="shared" si="6"/>
        <v>1971316.4754248275</v>
      </c>
      <c r="Z67" s="16">
        <f t="shared" si="6"/>
        <v>2059344.7028519535</v>
      </c>
      <c r="AA67" s="16">
        <f t="shared" si="6"/>
        <v>357050.88586689543</v>
      </c>
      <c r="AB67" s="16">
        <f t="shared" si="6"/>
        <v>357050.88586689543</v>
      </c>
      <c r="AC67" s="16">
        <f t="shared" si="6"/>
        <v>357050.88586689543</v>
      </c>
      <c r="AD67" s="16">
        <f t="shared" si="6"/>
        <v>357050.88586689543</v>
      </c>
      <c r="AE67" s="16">
        <f t="shared" si="6"/>
        <v>357050.88586689543</v>
      </c>
      <c r="AF67" s="16">
        <f t="shared" si="6"/>
        <v>357050.88586689543</v>
      </c>
      <c r="AG67" s="16">
        <f t="shared" si="6"/>
        <v>357050.88586689543</v>
      </c>
      <c r="AH67" s="16">
        <f t="shared" si="6"/>
        <v>357050.88586689543</v>
      </c>
      <c r="AI67" s="16">
        <f t="shared" si="6"/>
        <v>357050.88586689543</v>
      </c>
      <c r="AJ67" s="16">
        <f t="shared" si="6"/>
        <v>357050.88586689543</v>
      </c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/>
      <c r="BL67" s="16"/>
      <c r="BM67" s="16"/>
      <c r="BN67" s="16"/>
      <c r="BO67" s="16"/>
      <c r="BP67" s="16"/>
      <c r="BQ67" s="16"/>
      <c r="BR67" s="16"/>
      <c r="BS67" s="16"/>
      <c r="BT67" s="16"/>
      <c r="BU67" s="16"/>
      <c r="BV67" s="16"/>
      <c r="BW67" s="16"/>
      <c r="BX67" s="16"/>
      <c r="BY67" s="16"/>
      <c r="BZ67" s="16"/>
      <c r="CA67" s="16"/>
      <c r="CB67" s="16"/>
      <c r="CC67" s="16"/>
      <c r="CD67" s="16"/>
      <c r="CE67" s="16"/>
      <c r="CF67" s="16"/>
      <c r="CG67" s="16"/>
      <c r="CH67" s="16"/>
      <c r="CI67" s="16"/>
      <c r="CJ67" s="16"/>
      <c r="CK67" s="16"/>
      <c r="CL67" s="16"/>
      <c r="CM67" s="16"/>
      <c r="CN67" s="16"/>
      <c r="CO67" s="16"/>
      <c r="CP67" s="16"/>
      <c r="CQ67" s="16"/>
      <c r="CR67" s="16"/>
      <c r="CS67" s="16"/>
      <c r="CT67" s="16"/>
      <c r="CU67" s="16"/>
      <c r="CV67" s="16"/>
      <c r="CW67" s="16"/>
      <c r="CX67" s="16"/>
      <c r="CY67" s="16"/>
      <c r="CZ67" s="16"/>
      <c r="DA67" s="16"/>
      <c r="DB67" s="16"/>
      <c r="DC67" s="16"/>
      <c r="DD67" s="16"/>
      <c r="DE67" s="16"/>
      <c r="DF67" s="16"/>
      <c r="DG67" s="16"/>
      <c r="DH67" s="16"/>
      <c r="DI67" s="16"/>
      <c r="DJ67" s="16"/>
      <c r="DK67" s="16"/>
      <c r="DL67" s="16"/>
      <c r="DM67" s="16"/>
      <c r="DN67" s="16"/>
      <c r="DO67" s="16"/>
      <c r="DP67" s="16"/>
      <c r="DQ67" s="16"/>
      <c r="DR67" s="16"/>
      <c r="DS67" s="16"/>
      <c r="DT67" s="16"/>
    </row>
    <row r="68" spans="1:124">
      <c r="A68" s="395" t="s">
        <v>401</v>
      </c>
      <c r="E68" s="393"/>
      <c r="F68" s="299">
        <f>IFERROR(F67/E67-1,0)</f>
        <v>4.9064915343146831E-2</v>
      </c>
      <c r="G68" s="299">
        <f t="shared" ref="G68:AJ68" si="7">IFERROR(G67/F67-1,0)</f>
        <v>5.1326269830756832E-2</v>
      </c>
      <c r="H68" s="299">
        <f t="shared" si="7"/>
        <v>5.1149172164544288E-2</v>
      </c>
      <c r="I68" s="299">
        <f t="shared" si="7"/>
        <v>5.1011376885983672E-2</v>
      </c>
      <c r="J68" s="299">
        <f t="shared" si="7"/>
        <v>5.0994506883907498E-2</v>
      </c>
      <c r="K68" s="299">
        <f t="shared" si="7"/>
        <v>5.0981179693283751E-2</v>
      </c>
      <c r="L68" s="299">
        <f t="shared" si="7"/>
        <v>5.0964212323313385E-2</v>
      </c>
      <c r="M68" s="299">
        <f t="shared" si="7"/>
        <v>5.0947528106985329E-2</v>
      </c>
      <c r="N68" s="299">
        <f t="shared" si="7"/>
        <v>5.0954992130776589E-2</v>
      </c>
      <c r="O68" s="299">
        <f t="shared" si="7"/>
        <v>5.0998135926903831E-2</v>
      </c>
      <c r="P68" s="299">
        <f t="shared" si="7"/>
        <v>3.8270832055251613E-2</v>
      </c>
      <c r="Q68" s="299">
        <f t="shared" si="7"/>
        <v>3.9244729911932286E-2</v>
      </c>
      <c r="R68" s="299">
        <f t="shared" si="7"/>
        <v>4.0204798961876342E-2</v>
      </c>
      <c r="S68" s="299">
        <f t="shared" si="7"/>
        <v>4.1149644112720374E-2</v>
      </c>
      <c r="T68" s="299">
        <f t="shared" si="7"/>
        <v>4.2077966072640693E-2</v>
      </c>
      <c r="U68" s="299">
        <f t="shared" si="7"/>
        <v>4.2988567500899633E-2</v>
      </c>
      <c r="V68" s="299">
        <f t="shared" si="7"/>
        <v>4.3880357818117721E-2</v>
      </c>
      <c r="W68" s="299">
        <f t="shared" si="7"/>
        <v>4.4752356671540872E-2</v>
      </c>
      <c r="X68" s="299">
        <f t="shared" si="7"/>
        <v>4.5603696077259448E-2</v>
      </c>
      <c r="Y68" s="299">
        <f t="shared" si="7"/>
        <v>4.360001438183958E-2</v>
      </c>
      <c r="Z68" s="299">
        <f t="shared" si="7"/>
        <v>4.4654538489643292E-2</v>
      </c>
      <c r="AA68" s="299">
        <f t="shared" si="7"/>
        <v>-0.82661917387000761</v>
      </c>
      <c r="AB68" s="299">
        <f t="shared" si="7"/>
        <v>0</v>
      </c>
      <c r="AC68" s="299">
        <f t="shared" si="7"/>
        <v>0</v>
      </c>
      <c r="AD68" s="299">
        <f t="shared" si="7"/>
        <v>0</v>
      </c>
      <c r="AE68" s="299">
        <f t="shared" si="7"/>
        <v>0</v>
      </c>
      <c r="AF68" s="299">
        <f t="shared" si="7"/>
        <v>0</v>
      </c>
      <c r="AG68" s="299">
        <f t="shared" si="7"/>
        <v>0</v>
      </c>
      <c r="AH68" s="299">
        <f t="shared" si="7"/>
        <v>0</v>
      </c>
      <c r="AI68" s="299">
        <f t="shared" si="7"/>
        <v>0</v>
      </c>
      <c r="AJ68" s="299">
        <f t="shared" si="7"/>
        <v>0</v>
      </c>
      <c r="AK68" s="393"/>
    </row>
    <row r="69" spans="1:124" s="283" customFormat="1">
      <c r="A69" s="282"/>
      <c r="F69" s="284"/>
      <c r="G69" s="284"/>
      <c r="H69" s="284"/>
      <c r="I69" s="284"/>
      <c r="J69" s="284"/>
      <c r="K69" s="284"/>
      <c r="L69" s="284"/>
      <c r="M69" s="284"/>
      <c r="N69" s="284"/>
      <c r="O69" s="284"/>
      <c r="P69" s="284"/>
      <c r="Q69" s="284"/>
      <c r="R69" s="284"/>
      <c r="S69" s="284"/>
      <c r="T69" s="284"/>
      <c r="U69" s="284"/>
      <c r="V69" s="284"/>
      <c r="W69" s="284"/>
      <c r="X69" s="284"/>
      <c r="Y69" s="284"/>
      <c r="Z69" s="284"/>
      <c r="AA69" s="284"/>
      <c r="AB69" s="284"/>
      <c r="AC69" s="284"/>
      <c r="AD69" s="284"/>
      <c r="AE69" s="284"/>
      <c r="AF69" s="284"/>
      <c r="AG69" s="284"/>
      <c r="AH69" s="284"/>
      <c r="AI69" s="284"/>
      <c r="AJ69" s="284"/>
      <c r="AK69" s="284"/>
    </row>
    <row r="70" spans="1:124">
      <c r="A70" s="2" t="s">
        <v>228</v>
      </c>
      <c r="E70" s="6">
        <f t="shared" ref="E70:AJ70" si="8">SUM(E58:E61)</f>
        <v>756000</v>
      </c>
      <c r="F70" s="6">
        <f t="shared" si="8"/>
        <v>793330.37000000011</v>
      </c>
      <c r="G70" s="6">
        <f t="shared" si="8"/>
        <v>834268.23671629303</v>
      </c>
      <c r="H70" s="6">
        <f t="shared" si="8"/>
        <v>877176.83007564279</v>
      </c>
      <c r="I70" s="6">
        <f t="shared" si="8"/>
        <v>922177.23710782139</v>
      </c>
      <c r="J70" s="6">
        <f t="shared" si="8"/>
        <v>969474.71597696631</v>
      </c>
      <c r="K70" s="6">
        <f t="shared" si="8"/>
        <v>1019189.362493961</v>
      </c>
      <c r="L70" s="6">
        <f t="shared" si="8"/>
        <v>1071440.69523994</v>
      </c>
      <c r="M70" s="6">
        <f t="shared" si="8"/>
        <v>1126357.8694163028</v>
      </c>
      <c r="N70" s="6">
        <f t="shared" si="8"/>
        <v>1184102.9453059928</v>
      </c>
      <c r="O70" s="6">
        <f t="shared" si="8"/>
        <v>1244863.6335026959</v>
      </c>
      <c r="P70" s="6">
        <f t="shared" si="8"/>
        <v>1293241.821671108</v>
      </c>
      <c r="Q70" s="6">
        <f t="shared" si="8"/>
        <v>1344751.9953984667</v>
      </c>
      <c r="R70" s="6">
        <f t="shared" si="8"/>
        <v>1399595.7391162559</v>
      </c>
      <c r="S70" s="6">
        <f t="shared" si="8"/>
        <v>1457987.8428279536</v>
      </c>
      <c r="T70" s="6">
        <f t="shared" si="8"/>
        <v>1520157.1653773237</v>
      </c>
      <c r="U70" s="6">
        <f t="shared" si="8"/>
        <v>1586347.5541999328</v>
      </c>
      <c r="V70" s="6">
        <f t="shared" si="8"/>
        <v>1656818.8252549781</v>
      </c>
      <c r="W70" s="6">
        <f t="shared" si="8"/>
        <v>1731847.8070766334</v>
      </c>
      <c r="X70" s="6">
        <f t="shared" si="8"/>
        <v>1811729.4531420518</v>
      </c>
      <c r="Y70" s="6">
        <f t="shared" si="8"/>
        <v>1891778.0270280321</v>
      </c>
      <c r="Z70" s="6">
        <f t="shared" si="8"/>
        <v>1977328.3651212093</v>
      </c>
      <c r="AA70" s="6">
        <f t="shared" si="8"/>
        <v>357050.88586689543</v>
      </c>
      <c r="AB70" s="6">
        <f t="shared" si="8"/>
        <v>357050.88586689543</v>
      </c>
      <c r="AC70" s="6">
        <f t="shared" si="8"/>
        <v>357050.88586689543</v>
      </c>
      <c r="AD70" s="6">
        <f t="shared" si="8"/>
        <v>357050.88586689543</v>
      </c>
      <c r="AE70" s="6">
        <f t="shared" si="8"/>
        <v>357050.88586689543</v>
      </c>
      <c r="AF70" s="6">
        <f t="shared" si="8"/>
        <v>357050.88586689543</v>
      </c>
      <c r="AG70" s="6">
        <f t="shared" si="8"/>
        <v>357050.88586689543</v>
      </c>
      <c r="AH70" s="6">
        <f t="shared" si="8"/>
        <v>357050.88586689543</v>
      </c>
      <c r="AI70" s="6">
        <f t="shared" si="8"/>
        <v>357050.88586689543</v>
      </c>
      <c r="AJ70" s="6">
        <f t="shared" si="8"/>
        <v>357050.88586689543</v>
      </c>
      <c r="AK70" s="6"/>
    </row>
    <row r="71" spans="1:124"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</row>
    <row r="72" spans="1:124"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</row>
    <row r="74" spans="1:124" s="217" customFormat="1">
      <c r="A74" s="215" t="s">
        <v>468</v>
      </c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  <c r="DE74" s="216"/>
      <c r="DF74" s="216"/>
      <c r="DG74" s="216"/>
      <c r="DH74" s="216"/>
      <c r="DI74" s="216"/>
      <c r="DJ74" s="216"/>
      <c r="DK74" s="216"/>
      <c r="DL74" s="216"/>
      <c r="DM74" s="216"/>
      <c r="DN74" s="216"/>
      <c r="DO74" s="216"/>
      <c r="DP74" s="216"/>
      <c r="DQ74" s="216"/>
      <c r="DR74" s="216"/>
      <c r="DS74" s="216"/>
      <c r="DT74" s="216"/>
    </row>
    <row r="75" spans="1:124">
      <c r="A75" s="2" t="str">
        <f>A58</f>
        <v>Операционные расходы</v>
      </c>
      <c r="E75" s="6">
        <f>E58</f>
        <v>300000</v>
      </c>
      <c r="F75" s="6">
        <f t="shared" ref="F75:AJ75" si="9">F58</f>
        <v>307160.37</v>
      </c>
      <c r="G75" s="6">
        <f t="shared" si="9"/>
        <v>316285.766716293</v>
      </c>
      <c r="H75" s="6">
        <f t="shared" si="9"/>
        <v>325632.16926564282</v>
      </c>
      <c r="I75" s="6">
        <f t="shared" si="9"/>
        <v>335206.40630639129</v>
      </c>
      <c r="J75" s="6">
        <f t="shared" si="9"/>
        <v>345092.01195541368</v>
      </c>
      <c r="K75" s="6">
        <f t="shared" si="9"/>
        <v>355279.40422194701</v>
      </c>
      <c r="L75" s="6">
        <f t="shared" si="9"/>
        <v>365749.95012759324</v>
      </c>
      <c r="M75" s="6">
        <f t="shared" si="9"/>
        <v>376485.62553871342</v>
      </c>
      <c r="N75" s="6">
        <f t="shared" si="9"/>
        <v>387491.69337002444</v>
      </c>
      <c r="O75" s="6">
        <f t="shared" si="9"/>
        <v>398788.81994438078</v>
      </c>
      <c r="P75" s="6">
        <f t="shared" si="9"/>
        <v>394800.93174493697</v>
      </c>
      <c r="Q75" s="6">
        <f t="shared" si="9"/>
        <v>390852.92242748762</v>
      </c>
      <c r="R75" s="6">
        <f t="shared" si="9"/>
        <v>386944.39320321276</v>
      </c>
      <c r="S75" s="6">
        <f t="shared" si="9"/>
        <v>383074.94927118061</v>
      </c>
      <c r="T75" s="6">
        <f t="shared" si="9"/>
        <v>379244.19977846881</v>
      </c>
      <c r="U75" s="6">
        <f t="shared" si="9"/>
        <v>375451.7577806841</v>
      </c>
      <c r="V75" s="6">
        <f t="shared" si="9"/>
        <v>371697.24020287726</v>
      </c>
      <c r="W75" s="6">
        <f t="shared" si="9"/>
        <v>367980.26780084847</v>
      </c>
      <c r="X75" s="6">
        <f t="shared" si="9"/>
        <v>364300.46512283996</v>
      </c>
      <c r="Y75" s="6">
        <f t="shared" si="9"/>
        <v>360657.46047161153</v>
      </c>
      <c r="Z75" s="6">
        <f t="shared" si="9"/>
        <v>357050.88586689543</v>
      </c>
      <c r="AA75" s="6">
        <f t="shared" si="9"/>
        <v>357050.88586689543</v>
      </c>
      <c r="AB75" s="6">
        <f t="shared" si="9"/>
        <v>357050.88586689543</v>
      </c>
      <c r="AC75" s="6">
        <f t="shared" si="9"/>
        <v>357050.88586689543</v>
      </c>
      <c r="AD75" s="6">
        <f t="shared" si="9"/>
        <v>357050.88586689543</v>
      </c>
      <c r="AE75" s="6">
        <f t="shared" si="9"/>
        <v>357050.88586689543</v>
      </c>
      <c r="AF75" s="6">
        <f t="shared" si="9"/>
        <v>357050.88586689543</v>
      </c>
      <c r="AG75" s="6">
        <f t="shared" si="9"/>
        <v>357050.88586689543</v>
      </c>
      <c r="AH75" s="6">
        <f t="shared" si="9"/>
        <v>357050.88586689543</v>
      </c>
      <c r="AI75" s="6">
        <f t="shared" si="9"/>
        <v>357050.88586689543</v>
      </c>
      <c r="AJ75" s="6">
        <f t="shared" si="9"/>
        <v>357050.88586689543</v>
      </c>
      <c r="AK75" s="6"/>
    </row>
    <row r="76" spans="1:124">
      <c r="A76" s="2" t="str">
        <f>A59</f>
        <v>Неподконтрольные расходы</v>
      </c>
      <c r="E76" s="6">
        <f>E59</f>
        <v>70000</v>
      </c>
      <c r="F76" s="6">
        <f t="shared" ref="F76:AJ76" si="10">F59</f>
        <v>75000</v>
      </c>
      <c r="G76" s="6">
        <f t="shared" si="10"/>
        <v>80000</v>
      </c>
      <c r="H76" s="6">
        <f t="shared" si="10"/>
        <v>85000</v>
      </c>
      <c r="I76" s="6">
        <f t="shared" si="10"/>
        <v>90000</v>
      </c>
      <c r="J76" s="6">
        <f t="shared" si="10"/>
        <v>95000</v>
      </c>
      <c r="K76" s="6">
        <f t="shared" si="10"/>
        <v>100000</v>
      </c>
      <c r="L76" s="6">
        <f t="shared" si="10"/>
        <v>105000</v>
      </c>
      <c r="M76" s="6">
        <f t="shared" si="10"/>
        <v>110000</v>
      </c>
      <c r="N76" s="6">
        <f t="shared" si="10"/>
        <v>115000</v>
      </c>
      <c r="O76" s="6">
        <f t="shared" si="10"/>
        <v>120000</v>
      </c>
      <c r="P76" s="6">
        <f t="shared" si="10"/>
        <v>125000</v>
      </c>
      <c r="Q76" s="6">
        <f t="shared" si="10"/>
        <v>130000</v>
      </c>
      <c r="R76" s="6">
        <f t="shared" si="10"/>
        <v>135000</v>
      </c>
      <c r="S76" s="6">
        <f t="shared" si="10"/>
        <v>140000</v>
      </c>
      <c r="T76" s="6">
        <f t="shared" si="10"/>
        <v>145000</v>
      </c>
      <c r="U76" s="6">
        <f t="shared" si="10"/>
        <v>150000</v>
      </c>
      <c r="V76" s="6">
        <f t="shared" si="10"/>
        <v>155000</v>
      </c>
      <c r="W76" s="6">
        <f t="shared" si="10"/>
        <v>160000</v>
      </c>
      <c r="X76" s="6">
        <f t="shared" si="10"/>
        <v>165000</v>
      </c>
      <c r="Y76" s="6">
        <f t="shared" si="10"/>
        <v>165000</v>
      </c>
      <c r="Z76" s="6">
        <f t="shared" si="10"/>
        <v>165000</v>
      </c>
      <c r="AA76" s="6">
        <f t="shared" si="10"/>
        <v>0</v>
      </c>
      <c r="AB76" s="6">
        <f t="shared" si="10"/>
        <v>0</v>
      </c>
      <c r="AC76" s="6">
        <f t="shared" si="10"/>
        <v>0</v>
      </c>
      <c r="AD76" s="6">
        <f t="shared" si="10"/>
        <v>0</v>
      </c>
      <c r="AE76" s="6">
        <f t="shared" si="10"/>
        <v>0</v>
      </c>
      <c r="AF76" s="6">
        <f t="shared" si="10"/>
        <v>0</v>
      </c>
      <c r="AG76" s="6">
        <f t="shared" si="10"/>
        <v>0</v>
      </c>
      <c r="AH76" s="6">
        <f t="shared" si="10"/>
        <v>0</v>
      </c>
      <c r="AI76" s="6">
        <f t="shared" si="10"/>
        <v>0</v>
      </c>
      <c r="AJ76" s="6">
        <f t="shared" si="10"/>
        <v>0</v>
      </c>
      <c r="AK76" s="6"/>
    </row>
    <row r="77" spans="1:124">
      <c r="A77" s="2" t="str">
        <f>A60</f>
        <v>Расходы на топливо</v>
      </c>
      <c r="E77" s="6">
        <f>E60</f>
        <v>300000.00000000006</v>
      </c>
      <c r="F77" s="6">
        <f t="shared" ref="F77:AJ77" si="11">F60</f>
        <v>319800.00000000006</v>
      </c>
      <c r="G77" s="6">
        <f t="shared" si="11"/>
        <v>340906.80000000005</v>
      </c>
      <c r="H77" s="6">
        <f t="shared" si="11"/>
        <v>363406.64880000008</v>
      </c>
      <c r="I77" s="6">
        <f t="shared" si="11"/>
        <v>387391.48762080009</v>
      </c>
      <c r="J77" s="6">
        <f t="shared" si="11"/>
        <v>412959.32580377295</v>
      </c>
      <c r="K77" s="6">
        <f t="shared" si="11"/>
        <v>440214.6413068219</v>
      </c>
      <c r="L77" s="6">
        <f t="shared" si="11"/>
        <v>469268.8076330722</v>
      </c>
      <c r="M77" s="6">
        <f t="shared" si="11"/>
        <v>500240.54893685499</v>
      </c>
      <c r="N77" s="6">
        <f t="shared" si="11"/>
        <v>533256.42516668746</v>
      </c>
      <c r="O77" s="6">
        <f t="shared" si="11"/>
        <v>568451.34922768897</v>
      </c>
      <c r="P77" s="6">
        <f t="shared" si="11"/>
        <v>605969.13827671634</v>
      </c>
      <c r="Q77" s="6">
        <f t="shared" si="11"/>
        <v>645963.10140297969</v>
      </c>
      <c r="R77" s="6">
        <f t="shared" si="11"/>
        <v>688596.66609557648</v>
      </c>
      <c r="S77" s="6">
        <f t="shared" si="11"/>
        <v>734044.04605788458</v>
      </c>
      <c r="T77" s="6">
        <f t="shared" si="11"/>
        <v>782490.95309770491</v>
      </c>
      <c r="U77" s="6">
        <f t="shared" si="11"/>
        <v>834135.35600215348</v>
      </c>
      <c r="V77" s="6">
        <f t="shared" si="11"/>
        <v>889188.28949829563</v>
      </c>
      <c r="W77" s="6">
        <f t="shared" si="11"/>
        <v>947874.71660518332</v>
      </c>
      <c r="X77" s="6">
        <f t="shared" si="11"/>
        <v>1010434.4479011253</v>
      </c>
      <c r="Y77" s="6">
        <f t="shared" si="11"/>
        <v>1077123.1214625998</v>
      </c>
      <c r="Z77" s="6">
        <f t="shared" si="11"/>
        <v>1148213.2474791314</v>
      </c>
      <c r="AA77" s="6">
        <f t="shared" si="11"/>
        <v>0</v>
      </c>
      <c r="AB77" s="6">
        <f t="shared" si="11"/>
        <v>0</v>
      </c>
      <c r="AC77" s="6">
        <f t="shared" si="11"/>
        <v>0</v>
      </c>
      <c r="AD77" s="6">
        <f t="shared" si="11"/>
        <v>0</v>
      </c>
      <c r="AE77" s="6">
        <f t="shared" si="11"/>
        <v>0</v>
      </c>
      <c r="AF77" s="6">
        <f t="shared" si="11"/>
        <v>0</v>
      </c>
      <c r="AG77" s="6">
        <f t="shared" si="11"/>
        <v>0</v>
      </c>
      <c r="AH77" s="6">
        <f t="shared" si="11"/>
        <v>0</v>
      </c>
      <c r="AI77" s="6">
        <f t="shared" si="11"/>
        <v>0</v>
      </c>
      <c r="AJ77" s="6">
        <f t="shared" si="11"/>
        <v>0</v>
      </c>
      <c r="AK77" s="6"/>
    </row>
    <row r="78" spans="1:124">
      <c r="A78" s="2" t="str">
        <f>A61</f>
        <v>Расходы на электроэнергию и воду</v>
      </c>
      <c r="E78" s="6">
        <f>E61</f>
        <v>86000</v>
      </c>
      <c r="F78" s="6">
        <f t="shared" ref="F78:AJ78" si="12">F61</f>
        <v>91370</v>
      </c>
      <c r="G78" s="6">
        <f t="shared" si="12"/>
        <v>97075.669999999969</v>
      </c>
      <c r="H78" s="6">
        <f t="shared" si="12"/>
        <v>103138.01200999998</v>
      </c>
      <c r="I78" s="6">
        <f t="shared" si="12"/>
        <v>109579.34318062996</v>
      </c>
      <c r="J78" s="6">
        <f t="shared" si="12"/>
        <v>116423.37821777964</v>
      </c>
      <c r="K78" s="6">
        <f t="shared" si="12"/>
        <v>123695.31696519211</v>
      </c>
      <c r="L78" s="6">
        <f t="shared" si="12"/>
        <v>131421.93747927464</v>
      </c>
      <c r="M78" s="6">
        <f t="shared" si="12"/>
        <v>139631.69494073448</v>
      </c>
      <c r="N78" s="6">
        <f t="shared" si="12"/>
        <v>148354.82676928097</v>
      </c>
      <c r="O78" s="6">
        <f t="shared" si="12"/>
        <v>157623.46433062624</v>
      </c>
      <c r="P78" s="6">
        <f t="shared" si="12"/>
        <v>167471.7516494547</v>
      </c>
      <c r="Q78" s="6">
        <f t="shared" si="12"/>
        <v>177935.97156799934</v>
      </c>
      <c r="R78" s="6">
        <f t="shared" si="12"/>
        <v>189054.67981746685</v>
      </c>
      <c r="S78" s="6">
        <f t="shared" si="12"/>
        <v>200868.84749888844</v>
      </c>
      <c r="T78" s="6">
        <f t="shared" si="12"/>
        <v>213422.01250115017</v>
      </c>
      <c r="U78" s="6">
        <f t="shared" si="12"/>
        <v>226760.44041709523</v>
      </c>
      <c r="V78" s="6">
        <f t="shared" si="12"/>
        <v>240933.29555380531</v>
      </c>
      <c r="W78" s="6">
        <f t="shared" si="12"/>
        <v>255992.82267060186</v>
      </c>
      <c r="X78" s="6">
        <f t="shared" si="12"/>
        <v>271994.54011808656</v>
      </c>
      <c r="Y78" s="6">
        <f t="shared" si="12"/>
        <v>288997.4450938208</v>
      </c>
      <c r="Z78" s="6">
        <f t="shared" si="12"/>
        <v>307064.23177518247</v>
      </c>
      <c r="AA78" s="6">
        <f t="shared" si="12"/>
        <v>0</v>
      </c>
      <c r="AB78" s="6">
        <f t="shared" si="12"/>
        <v>0</v>
      </c>
      <c r="AC78" s="6">
        <f t="shared" si="12"/>
        <v>0</v>
      </c>
      <c r="AD78" s="6">
        <f t="shared" si="12"/>
        <v>0</v>
      </c>
      <c r="AE78" s="6">
        <f t="shared" si="12"/>
        <v>0</v>
      </c>
      <c r="AF78" s="6">
        <f t="shared" si="12"/>
        <v>0</v>
      </c>
      <c r="AG78" s="6">
        <f t="shared" si="12"/>
        <v>0</v>
      </c>
      <c r="AH78" s="6">
        <f t="shared" si="12"/>
        <v>0</v>
      </c>
      <c r="AI78" s="6">
        <f t="shared" si="12"/>
        <v>0</v>
      </c>
      <c r="AJ78" s="6">
        <f t="shared" si="12"/>
        <v>0</v>
      </c>
      <c r="AK78" s="6"/>
    </row>
    <row r="80" spans="1:124">
      <c r="A80" s="5" t="str">
        <f>'Исходные данные'!A90</f>
        <v>статья 1 прочих расходов - указать наименование</v>
      </c>
      <c r="E80" s="6">
        <f>'Исходные данные'!$E90</f>
        <v>0</v>
      </c>
      <c r="F80" s="6">
        <f>'Исходные данные'!$E90</f>
        <v>0</v>
      </c>
      <c r="G80" s="6">
        <f>'Исходные данные'!$E90</f>
        <v>0</v>
      </c>
      <c r="H80" s="6">
        <f>'Исходные данные'!$E90</f>
        <v>0</v>
      </c>
      <c r="I80" s="6">
        <f>'Исходные данные'!$E90</f>
        <v>0</v>
      </c>
      <c r="J80" s="6">
        <f>'Исходные данные'!$E90</f>
        <v>0</v>
      </c>
      <c r="K80" s="6">
        <f>'Исходные данные'!$E90</f>
        <v>0</v>
      </c>
      <c r="L80" s="6">
        <f>'Исходные данные'!$E90</f>
        <v>0</v>
      </c>
      <c r="M80" s="6">
        <f>'Исходные данные'!$E90</f>
        <v>0</v>
      </c>
      <c r="N80" s="6">
        <f>'Исходные данные'!$E90</f>
        <v>0</v>
      </c>
      <c r="O80" s="6">
        <f>'Исходные данные'!$E90</f>
        <v>0</v>
      </c>
      <c r="P80" s="6">
        <f>'Исходные данные'!$E90</f>
        <v>0</v>
      </c>
      <c r="Q80" s="6">
        <f>'Исходные данные'!$E90</f>
        <v>0</v>
      </c>
      <c r="R80" s="6">
        <f>'Исходные данные'!$E90</f>
        <v>0</v>
      </c>
      <c r="S80" s="6">
        <f>'Исходные данные'!$E90</f>
        <v>0</v>
      </c>
      <c r="T80" s="6">
        <f>'Исходные данные'!$E90</f>
        <v>0</v>
      </c>
      <c r="U80" s="6">
        <f>'Исходные данные'!$E90</f>
        <v>0</v>
      </c>
      <c r="V80" s="6">
        <f>'Исходные данные'!$E90</f>
        <v>0</v>
      </c>
      <c r="W80" s="6">
        <f>'Исходные данные'!$E90</f>
        <v>0</v>
      </c>
      <c r="X80" s="6">
        <f>'Исходные данные'!$E90</f>
        <v>0</v>
      </c>
      <c r="Y80" s="6">
        <f>'Исходные данные'!$E90</f>
        <v>0</v>
      </c>
      <c r="Z80" s="6">
        <f>'Исходные данные'!$E90</f>
        <v>0</v>
      </c>
      <c r="AA80" s="6">
        <f>'Исходные данные'!$E90</f>
        <v>0</v>
      </c>
      <c r="AB80" s="6">
        <f>'Исходные данные'!$E90</f>
        <v>0</v>
      </c>
      <c r="AC80" s="6">
        <f>'Исходные данные'!$E90</f>
        <v>0</v>
      </c>
      <c r="AD80" s="6">
        <f>'Исходные данные'!$E90</f>
        <v>0</v>
      </c>
      <c r="AE80" s="6">
        <f>'Исходные данные'!$E90</f>
        <v>0</v>
      </c>
      <c r="AF80" s="6">
        <f>'Исходные данные'!$E90</f>
        <v>0</v>
      </c>
      <c r="AG80" s="6">
        <f>'Исходные данные'!$E90</f>
        <v>0</v>
      </c>
      <c r="AH80" s="6">
        <f>'Исходные данные'!$E90</f>
        <v>0</v>
      </c>
      <c r="AI80" s="6">
        <f>'Исходные данные'!$E90</f>
        <v>0</v>
      </c>
      <c r="AJ80" s="6">
        <f>'Исходные данные'!$E90</f>
        <v>0</v>
      </c>
      <c r="AK80" s="6"/>
    </row>
    <row r="81" spans="1:124">
      <c r="A81" s="5" t="str">
        <f>'Исходные данные'!A91</f>
        <v>статья 2 прочих расходов</v>
      </c>
      <c r="E81" s="6">
        <f>'Исходные данные'!$E91</f>
        <v>0</v>
      </c>
      <c r="F81" s="6">
        <f>'Исходные данные'!$E91</f>
        <v>0</v>
      </c>
      <c r="G81" s="6">
        <f>'Исходные данные'!$E91</f>
        <v>0</v>
      </c>
      <c r="H81" s="6">
        <f>'Исходные данные'!$E91</f>
        <v>0</v>
      </c>
      <c r="I81" s="6">
        <f>'Исходные данные'!$E91</f>
        <v>0</v>
      </c>
      <c r="J81" s="6">
        <f>'Исходные данные'!$E91</f>
        <v>0</v>
      </c>
      <c r="K81" s="6">
        <f>'Исходные данные'!$E91</f>
        <v>0</v>
      </c>
      <c r="L81" s="6">
        <f>'Исходные данные'!$E91</f>
        <v>0</v>
      </c>
      <c r="M81" s="6">
        <f>'Исходные данные'!$E91</f>
        <v>0</v>
      </c>
      <c r="N81" s="6">
        <f>'Исходные данные'!$E91</f>
        <v>0</v>
      </c>
      <c r="O81" s="6">
        <f>'Исходные данные'!$E91</f>
        <v>0</v>
      </c>
      <c r="P81" s="6">
        <f>'Исходные данные'!$E91</f>
        <v>0</v>
      </c>
      <c r="Q81" s="6">
        <f>'Исходные данные'!$E91</f>
        <v>0</v>
      </c>
      <c r="R81" s="6">
        <f>'Исходные данные'!$E91</f>
        <v>0</v>
      </c>
      <c r="S81" s="6">
        <f>'Исходные данные'!$E91</f>
        <v>0</v>
      </c>
      <c r="T81" s="6">
        <f>'Исходные данные'!$E91</f>
        <v>0</v>
      </c>
      <c r="U81" s="6">
        <f>'Исходные данные'!$E91</f>
        <v>0</v>
      </c>
      <c r="V81" s="6">
        <f>'Исходные данные'!$E91</f>
        <v>0</v>
      </c>
      <c r="W81" s="6">
        <f>'Исходные данные'!$E91</f>
        <v>0</v>
      </c>
      <c r="X81" s="6">
        <f>'Исходные данные'!$E91</f>
        <v>0</v>
      </c>
      <c r="Y81" s="6">
        <f>'Исходные данные'!$E91</f>
        <v>0</v>
      </c>
      <c r="Z81" s="6">
        <f>'Исходные данные'!$E91</f>
        <v>0</v>
      </c>
      <c r="AA81" s="6">
        <f>'Исходные данные'!$E91</f>
        <v>0</v>
      </c>
      <c r="AB81" s="6">
        <f>'Исходные данные'!$E91</f>
        <v>0</v>
      </c>
      <c r="AC81" s="6">
        <f>'Исходные данные'!$E91</f>
        <v>0</v>
      </c>
      <c r="AD81" s="6">
        <f>'Исходные данные'!$E91</f>
        <v>0</v>
      </c>
      <c r="AE81" s="6">
        <f>'Исходные данные'!$E91</f>
        <v>0</v>
      </c>
      <c r="AF81" s="6">
        <f>'Исходные данные'!$E91</f>
        <v>0</v>
      </c>
      <c r="AG81" s="6">
        <f>'Исходные данные'!$E91</f>
        <v>0</v>
      </c>
      <c r="AH81" s="6">
        <f>'Исходные данные'!$E91</f>
        <v>0</v>
      </c>
      <c r="AI81" s="6">
        <f>'Исходные данные'!$E91</f>
        <v>0</v>
      </c>
      <c r="AJ81" s="6">
        <f>'Исходные данные'!$E91</f>
        <v>0</v>
      </c>
      <c r="AK81" s="6"/>
    </row>
    <row r="82" spans="1:124">
      <c r="A82" s="5" t="str">
        <f>'Исходные данные'!A92</f>
        <v>статья 3 прочих расходов</v>
      </c>
      <c r="E82" s="6">
        <f>'Исходные данные'!$E92</f>
        <v>0</v>
      </c>
      <c r="F82" s="6">
        <f>'Исходные данные'!$E92</f>
        <v>0</v>
      </c>
      <c r="G82" s="6">
        <f>'Исходные данные'!$E92</f>
        <v>0</v>
      </c>
      <c r="H82" s="6">
        <f>'Исходные данные'!$E92</f>
        <v>0</v>
      </c>
      <c r="I82" s="6">
        <f>'Исходные данные'!$E92</f>
        <v>0</v>
      </c>
      <c r="J82" s="6">
        <f>'Исходные данные'!$E92</f>
        <v>0</v>
      </c>
      <c r="K82" s="6">
        <f>'Исходные данные'!$E92</f>
        <v>0</v>
      </c>
      <c r="L82" s="6">
        <f>'Исходные данные'!$E92</f>
        <v>0</v>
      </c>
      <c r="M82" s="6">
        <f>'Исходные данные'!$E92</f>
        <v>0</v>
      </c>
      <c r="N82" s="6">
        <f>'Исходные данные'!$E92</f>
        <v>0</v>
      </c>
      <c r="O82" s="6">
        <f>'Исходные данные'!$E92</f>
        <v>0</v>
      </c>
      <c r="P82" s="6">
        <f>'Исходные данные'!$E92</f>
        <v>0</v>
      </c>
      <c r="Q82" s="6">
        <f>'Исходные данные'!$E92</f>
        <v>0</v>
      </c>
      <c r="R82" s="6">
        <f>'Исходные данные'!$E92</f>
        <v>0</v>
      </c>
      <c r="S82" s="6">
        <f>'Исходные данные'!$E92</f>
        <v>0</v>
      </c>
      <c r="T82" s="6">
        <f>'Исходные данные'!$E92</f>
        <v>0</v>
      </c>
      <c r="U82" s="6">
        <f>'Исходные данные'!$E92</f>
        <v>0</v>
      </c>
      <c r="V82" s="6">
        <f>'Исходные данные'!$E92</f>
        <v>0</v>
      </c>
      <c r="W82" s="6">
        <f>'Исходные данные'!$E92</f>
        <v>0</v>
      </c>
      <c r="X82" s="6">
        <f>'Исходные данные'!$E92</f>
        <v>0</v>
      </c>
      <c r="Y82" s="6">
        <f>'Исходные данные'!$E92</f>
        <v>0</v>
      </c>
      <c r="Z82" s="6">
        <f>'Исходные данные'!$E92</f>
        <v>0</v>
      </c>
      <c r="AA82" s="6">
        <f>'Исходные данные'!$E92</f>
        <v>0</v>
      </c>
      <c r="AB82" s="6">
        <f>'Исходные данные'!$E92</f>
        <v>0</v>
      </c>
      <c r="AC82" s="6">
        <f>'Исходные данные'!$E92</f>
        <v>0</v>
      </c>
      <c r="AD82" s="6">
        <f>'Исходные данные'!$E92</f>
        <v>0</v>
      </c>
      <c r="AE82" s="6">
        <f>'Исходные данные'!$E92</f>
        <v>0</v>
      </c>
      <c r="AF82" s="6">
        <f>'Исходные данные'!$E92</f>
        <v>0</v>
      </c>
      <c r="AG82" s="6">
        <f>'Исходные данные'!$E92</f>
        <v>0</v>
      </c>
      <c r="AH82" s="6">
        <f>'Исходные данные'!$E92</f>
        <v>0</v>
      </c>
      <c r="AI82" s="6">
        <f>'Исходные данные'!$E92</f>
        <v>0</v>
      </c>
      <c r="AJ82" s="6">
        <f>'Исходные данные'!$E92</f>
        <v>0</v>
      </c>
      <c r="AK82" s="6"/>
    </row>
    <row r="83" spans="1:124">
      <c r="A83" s="5" t="str">
        <f>'Исходные данные'!A93</f>
        <v>статья 4 прочих расходов</v>
      </c>
      <c r="E83" s="6">
        <f>'Исходные данные'!$E93</f>
        <v>0</v>
      </c>
      <c r="F83" s="6">
        <f>'Исходные данные'!$E93</f>
        <v>0</v>
      </c>
      <c r="G83" s="6">
        <f>'Исходные данные'!$E93</f>
        <v>0</v>
      </c>
      <c r="H83" s="6">
        <f>'Исходные данные'!$E93</f>
        <v>0</v>
      </c>
      <c r="I83" s="6">
        <f>'Исходные данные'!$E93</f>
        <v>0</v>
      </c>
      <c r="J83" s="6">
        <f>'Исходные данные'!$E93</f>
        <v>0</v>
      </c>
      <c r="K83" s="6">
        <f>'Исходные данные'!$E93</f>
        <v>0</v>
      </c>
      <c r="L83" s="6">
        <f>'Исходные данные'!$E93</f>
        <v>0</v>
      </c>
      <c r="M83" s="6">
        <f>'Исходные данные'!$E93</f>
        <v>0</v>
      </c>
      <c r="N83" s="6">
        <f>'Исходные данные'!$E93</f>
        <v>0</v>
      </c>
      <c r="O83" s="6">
        <f>'Исходные данные'!$E93</f>
        <v>0</v>
      </c>
      <c r="P83" s="6">
        <f>'Исходные данные'!$E93</f>
        <v>0</v>
      </c>
      <c r="Q83" s="6">
        <f>'Исходные данные'!$E93</f>
        <v>0</v>
      </c>
      <c r="R83" s="6">
        <f>'Исходные данные'!$E93</f>
        <v>0</v>
      </c>
      <c r="S83" s="6">
        <f>'Исходные данные'!$E93</f>
        <v>0</v>
      </c>
      <c r="T83" s="6">
        <f>'Исходные данные'!$E93</f>
        <v>0</v>
      </c>
      <c r="U83" s="6">
        <f>'Исходные данные'!$E93</f>
        <v>0</v>
      </c>
      <c r="V83" s="6">
        <f>'Исходные данные'!$E93</f>
        <v>0</v>
      </c>
      <c r="W83" s="6">
        <f>'Исходные данные'!$E93</f>
        <v>0</v>
      </c>
      <c r="X83" s="6">
        <f>'Исходные данные'!$E93</f>
        <v>0</v>
      </c>
      <c r="Y83" s="6">
        <f>'Исходные данные'!$E93</f>
        <v>0</v>
      </c>
      <c r="Z83" s="6">
        <f>'Исходные данные'!$E93</f>
        <v>0</v>
      </c>
      <c r="AA83" s="6">
        <f>'Исходные данные'!$E93</f>
        <v>0</v>
      </c>
      <c r="AB83" s="6">
        <f>'Исходные данные'!$E93</f>
        <v>0</v>
      </c>
      <c r="AC83" s="6">
        <f>'Исходные данные'!$E93</f>
        <v>0</v>
      </c>
      <c r="AD83" s="6">
        <f>'Исходные данные'!$E93</f>
        <v>0</v>
      </c>
      <c r="AE83" s="6">
        <f>'Исходные данные'!$E93</f>
        <v>0</v>
      </c>
      <c r="AF83" s="6">
        <f>'Исходные данные'!$E93</f>
        <v>0</v>
      </c>
      <c r="AG83" s="6">
        <f>'Исходные данные'!$E93</f>
        <v>0</v>
      </c>
      <c r="AH83" s="6">
        <f>'Исходные данные'!$E93</f>
        <v>0</v>
      </c>
      <c r="AI83" s="6">
        <f>'Исходные данные'!$E93</f>
        <v>0</v>
      </c>
      <c r="AJ83" s="6">
        <f>'Исходные данные'!$E93</f>
        <v>0</v>
      </c>
      <c r="AK83" s="6"/>
    </row>
    <row r="84" spans="1:124">
      <c r="A84" s="5" t="str">
        <f>'Исходные данные'!A94</f>
        <v>статья 5 прочих расходов</v>
      </c>
      <c r="E84" s="6">
        <f>'Исходные данные'!$E94</f>
        <v>0</v>
      </c>
      <c r="F84" s="6">
        <f>'Исходные данные'!$E94</f>
        <v>0</v>
      </c>
      <c r="G84" s="6">
        <f>'Исходные данные'!$E94</f>
        <v>0</v>
      </c>
      <c r="H84" s="6">
        <f>'Исходные данные'!$E94</f>
        <v>0</v>
      </c>
      <c r="I84" s="6">
        <f>'Исходные данные'!$E94</f>
        <v>0</v>
      </c>
      <c r="J84" s="6">
        <f>'Исходные данные'!$E94</f>
        <v>0</v>
      </c>
      <c r="K84" s="6">
        <f>'Исходные данные'!$E94</f>
        <v>0</v>
      </c>
      <c r="L84" s="6">
        <f>'Исходные данные'!$E94</f>
        <v>0</v>
      </c>
      <c r="M84" s="6">
        <f>'Исходные данные'!$E94</f>
        <v>0</v>
      </c>
      <c r="N84" s="6">
        <f>'Исходные данные'!$E94</f>
        <v>0</v>
      </c>
      <c r="O84" s="6">
        <f>'Исходные данные'!$E94</f>
        <v>0</v>
      </c>
      <c r="P84" s="6">
        <f>'Исходные данные'!$E94</f>
        <v>0</v>
      </c>
      <c r="Q84" s="6">
        <f>'Исходные данные'!$E94</f>
        <v>0</v>
      </c>
      <c r="R84" s="6">
        <f>'Исходные данные'!$E94</f>
        <v>0</v>
      </c>
      <c r="S84" s="6">
        <f>'Исходные данные'!$E94</f>
        <v>0</v>
      </c>
      <c r="T84" s="6">
        <f>'Исходные данные'!$E94</f>
        <v>0</v>
      </c>
      <c r="U84" s="6">
        <f>'Исходные данные'!$E94</f>
        <v>0</v>
      </c>
      <c r="V84" s="6">
        <f>'Исходные данные'!$E94</f>
        <v>0</v>
      </c>
      <c r="W84" s="6">
        <f>'Исходные данные'!$E94</f>
        <v>0</v>
      </c>
      <c r="X84" s="6">
        <f>'Исходные данные'!$E94</f>
        <v>0</v>
      </c>
      <c r="Y84" s="6">
        <f>'Исходные данные'!$E94</f>
        <v>0</v>
      </c>
      <c r="Z84" s="6">
        <f>'Исходные данные'!$E94</f>
        <v>0</v>
      </c>
      <c r="AA84" s="6">
        <f>'Исходные данные'!$E94</f>
        <v>0</v>
      </c>
      <c r="AB84" s="6">
        <f>'Исходные данные'!$E94</f>
        <v>0</v>
      </c>
      <c r="AC84" s="6">
        <f>'Исходные данные'!$E94</f>
        <v>0</v>
      </c>
      <c r="AD84" s="6">
        <f>'Исходные данные'!$E94</f>
        <v>0</v>
      </c>
      <c r="AE84" s="6">
        <f>'Исходные данные'!$E94</f>
        <v>0</v>
      </c>
      <c r="AF84" s="6">
        <f>'Исходные данные'!$E94</f>
        <v>0</v>
      </c>
      <c r="AG84" s="6">
        <f>'Исходные данные'!$E94</f>
        <v>0</v>
      </c>
      <c r="AH84" s="6">
        <f>'Исходные данные'!$E94</f>
        <v>0</v>
      </c>
      <c r="AI84" s="6">
        <f>'Исходные данные'!$E94</f>
        <v>0</v>
      </c>
      <c r="AJ84" s="6">
        <f>'Исходные данные'!$E94</f>
        <v>0</v>
      </c>
      <c r="AK84" s="6"/>
    </row>
    <row r="86" spans="1:124" s="217" customFormat="1">
      <c r="A86" s="215" t="s">
        <v>397</v>
      </c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  <c r="DE86" s="216"/>
      <c r="DF86" s="216"/>
      <c r="DG86" s="216"/>
      <c r="DH86" s="216"/>
      <c r="DI86" s="216"/>
      <c r="DJ86" s="216"/>
      <c r="DK86" s="216"/>
      <c r="DL86" s="216"/>
      <c r="DM86" s="216"/>
      <c r="DN86" s="216"/>
      <c r="DO86" s="216"/>
      <c r="DP86" s="216"/>
      <c r="DQ86" s="216"/>
      <c r="DR86" s="216"/>
      <c r="DS86" s="216"/>
      <c r="DT86" s="216"/>
    </row>
    <row r="87" spans="1:124">
      <c r="A87" s="2" t="str">
        <f>'Исходные данные'!A37</f>
        <v>Объем полезного отпуска тепловой энергии</v>
      </c>
      <c r="E87" s="394">
        <f>'Исходные данные'!F37</f>
        <v>400000</v>
      </c>
      <c r="F87" s="394">
        <f>'Исходные данные'!G37</f>
        <v>400000</v>
      </c>
      <c r="G87" s="394">
        <f>'Исходные данные'!H37</f>
        <v>400000</v>
      </c>
      <c r="H87" s="394">
        <f>'Исходные данные'!I37</f>
        <v>400000</v>
      </c>
      <c r="I87" s="394">
        <f>'Исходные данные'!J37</f>
        <v>400000</v>
      </c>
      <c r="J87" s="394">
        <f>'Исходные данные'!K37</f>
        <v>400000</v>
      </c>
      <c r="K87" s="394">
        <f>'Исходные данные'!L37</f>
        <v>400000</v>
      </c>
      <c r="L87" s="394">
        <f>'Исходные данные'!M37</f>
        <v>400000</v>
      </c>
      <c r="M87" s="394">
        <f>'Исходные данные'!N37</f>
        <v>400000</v>
      </c>
      <c r="N87" s="394">
        <f>'Исходные данные'!O37</f>
        <v>400000</v>
      </c>
      <c r="O87" s="394">
        <f>'Исходные данные'!P37</f>
        <v>400000</v>
      </c>
      <c r="P87" s="394">
        <f>'Исходные данные'!Q37</f>
        <v>400000</v>
      </c>
      <c r="Q87" s="394">
        <f>'Исходные данные'!R37</f>
        <v>400000</v>
      </c>
      <c r="R87" s="394">
        <f>'Исходные данные'!S37</f>
        <v>400000</v>
      </c>
      <c r="S87" s="394">
        <f>'Исходные данные'!T37</f>
        <v>400000</v>
      </c>
      <c r="T87" s="394">
        <f>'Исходные данные'!U37</f>
        <v>400000</v>
      </c>
      <c r="U87" s="394">
        <f>'Исходные данные'!V37</f>
        <v>400000</v>
      </c>
      <c r="V87" s="394">
        <f>'Исходные данные'!W37</f>
        <v>400000</v>
      </c>
      <c r="W87" s="394">
        <f>'Исходные данные'!X37</f>
        <v>400000</v>
      </c>
      <c r="X87" s="394">
        <f>'Исходные данные'!Y37</f>
        <v>400000</v>
      </c>
      <c r="Y87" s="394">
        <f>'Исходные данные'!Z37</f>
        <v>400000</v>
      </c>
      <c r="Z87" s="394">
        <f>'Исходные данные'!AA37</f>
        <v>400000</v>
      </c>
      <c r="AA87" s="394">
        <f>'Исходные данные'!AB37</f>
        <v>0</v>
      </c>
      <c r="AB87" s="394">
        <f>'Исходные данные'!AC37</f>
        <v>0</v>
      </c>
      <c r="AC87" s="394">
        <f>'Исходные данные'!AD37</f>
        <v>0</v>
      </c>
      <c r="AD87" s="394">
        <f>'Исходные данные'!AE37</f>
        <v>0</v>
      </c>
      <c r="AE87" s="394">
        <f>'Исходные данные'!AF37</f>
        <v>0</v>
      </c>
      <c r="AF87" s="394">
        <f>'Исходные данные'!AG37</f>
        <v>0</v>
      </c>
      <c r="AG87" s="394">
        <f>'Исходные данные'!AH37</f>
        <v>0</v>
      </c>
      <c r="AH87" s="394">
        <f>'Исходные данные'!AI37</f>
        <v>0</v>
      </c>
      <c r="AI87" s="394">
        <f>'Исходные данные'!AJ37</f>
        <v>0</v>
      </c>
      <c r="AJ87" s="394">
        <f>'Исходные данные'!AK37</f>
        <v>0</v>
      </c>
    </row>
    <row r="89" spans="1:124" s="4" customFormat="1">
      <c r="A89" s="34" t="s">
        <v>398</v>
      </c>
      <c r="D89" s="4" t="s">
        <v>396</v>
      </c>
      <c r="E89" s="396">
        <f>IFERROR(E67/E87,0)</f>
        <v>1.9857692307692307</v>
      </c>
      <c r="F89" s="396">
        <f t="shared" ref="F89:AJ89" si="13">IFERROR(F67/F87,0)</f>
        <v>2.0832008299679488</v>
      </c>
      <c r="G89" s="396">
        <f t="shared" si="13"/>
        <v>2.1901237578785406</v>
      </c>
      <c r="H89" s="396">
        <f t="shared" si="13"/>
        <v>2.3021467750319289</v>
      </c>
      <c r="I89" s="396">
        <f t="shared" si="13"/>
        <v>2.4195824518199345</v>
      </c>
      <c r="J89" s="396">
        <f t="shared" si="13"/>
        <v>2.5429678658154478</v>
      </c>
      <c r="K89" s="396">
        <f t="shared" si="13"/>
        <v>2.6726113675368315</v>
      </c>
      <c r="L89" s="396">
        <f t="shared" si="13"/>
        <v>2.8088189007296798</v>
      </c>
      <c r="M89" s="396">
        <f t="shared" si="13"/>
        <v>2.9519212806220372</v>
      </c>
      <c r="N89" s="396">
        <f t="shared" si="13"/>
        <v>3.1023364062468048</v>
      </c>
      <c r="O89" s="396">
        <f t="shared" si="13"/>
        <v>3.2605497799835623</v>
      </c>
      <c r="P89" s="396">
        <f t="shared" si="13"/>
        <v>3.3853337330211009</v>
      </c>
      <c r="Q89" s="396">
        <f t="shared" si="13"/>
        <v>3.5181902410352675</v>
      </c>
      <c r="R89" s="396">
        <f t="shared" si="13"/>
        <v>3.6596383723857255</v>
      </c>
      <c r="S89" s="396">
        <f t="shared" si="13"/>
        <v>3.8102311889906528</v>
      </c>
      <c r="T89" s="396">
        <f t="shared" si="13"/>
        <v>3.9705579676899192</v>
      </c>
      <c r="U89" s="396">
        <f t="shared" si="13"/>
        <v>4.1412465669001923</v>
      </c>
      <c r="V89" s="396">
        <f t="shared" si="13"/>
        <v>4.3229659480688243</v>
      </c>
      <c r="W89" s="396">
        <f t="shared" si="13"/>
        <v>4.5164288620557267</v>
      </c>
      <c r="X89" s="396">
        <f t="shared" si="13"/>
        <v>4.7223947112354789</v>
      </c>
      <c r="Y89" s="396">
        <f t="shared" si="13"/>
        <v>4.9282911885620688</v>
      </c>
      <c r="Z89" s="396">
        <f t="shared" si="13"/>
        <v>5.1483617571298836</v>
      </c>
      <c r="AA89" s="396">
        <f t="shared" si="13"/>
        <v>0</v>
      </c>
      <c r="AB89" s="396">
        <f t="shared" si="13"/>
        <v>0</v>
      </c>
      <c r="AC89" s="396">
        <f t="shared" si="13"/>
        <v>0</v>
      </c>
      <c r="AD89" s="396">
        <f t="shared" si="13"/>
        <v>0</v>
      </c>
      <c r="AE89" s="396">
        <f t="shared" si="13"/>
        <v>0</v>
      </c>
      <c r="AF89" s="396">
        <f t="shared" si="13"/>
        <v>0</v>
      </c>
      <c r="AG89" s="396">
        <f t="shared" si="13"/>
        <v>0</v>
      </c>
      <c r="AH89" s="396">
        <f t="shared" si="13"/>
        <v>0</v>
      </c>
      <c r="AI89" s="396">
        <f t="shared" si="13"/>
        <v>0</v>
      </c>
      <c r="AJ89" s="396">
        <f t="shared" si="13"/>
        <v>0</v>
      </c>
      <c r="AK89" s="396"/>
    </row>
    <row r="90" spans="1:124">
      <c r="A90" s="395" t="s">
        <v>401</v>
      </c>
      <c r="D90" s="1" t="s">
        <v>19</v>
      </c>
      <c r="E90" s="393"/>
      <c r="F90" s="299">
        <f>IFERROR(F89/E89-1,0)</f>
        <v>4.9064915343146831E-2</v>
      </c>
      <c r="G90" s="299">
        <f t="shared" ref="G90:AJ90" si="14">IFERROR(G89/F89-1,0)</f>
        <v>5.1326269830757054E-2</v>
      </c>
      <c r="H90" s="299">
        <f t="shared" si="14"/>
        <v>5.1149172164544288E-2</v>
      </c>
      <c r="I90" s="299">
        <f t="shared" si="14"/>
        <v>5.1011376885983672E-2</v>
      </c>
      <c r="J90" s="299">
        <f t="shared" si="14"/>
        <v>5.0994506883907498E-2</v>
      </c>
      <c r="K90" s="299">
        <f t="shared" si="14"/>
        <v>5.0981179693283751E-2</v>
      </c>
      <c r="L90" s="299">
        <f t="shared" si="14"/>
        <v>5.0964212323313385E-2</v>
      </c>
      <c r="M90" s="299">
        <f t="shared" si="14"/>
        <v>5.0947528106985551E-2</v>
      </c>
      <c r="N90" s="299">
        <f t="shared" si="14"/>
        <v>5.0954992130776589E-2</v>
      </c>
      <c r="O90" s="299">
        <f t="shared" si="14"/>
        <v>5.0998135926904054E-2</v>
      </c>
      <c r="P90" s="299">
        <f t="shared" si="14"/>
        <v>3.8270832055251613E-2</v>
      </c>
      <c r="Q90" s="299">
        <f t="shared" si="14"/>
        <v>3.9244729911932286E-2</v>
      </c>
      <c r="R90" s="299">
        <f t="shared" si="14"/>
        <v>4.0204798961876342E-2</v>
      </c>
      <c r="S90" s="299">
        <f t="shared" si="14"/>
        <v>4.1149644112720152E-2</v>
      </c>
      <c r="T90" s="299">
        <f t="shared" si="14"/>
        <v>4.2077966072640693E-2</v>
      </c>
      <c r="U90" s="299">
        <f t="shared" si="14"/>
        <v>4.2988567500899633E-2</v>
      </c>
      <c r="V90" s="299">
        <f t="shared" si="14"/>
        <v>4.3880357818117721E-2</v>
      </c>
      <c r="W90" s="299">
        <f t="shared" si="14"/>
        <v>4.4752356671541094E-2</v>
      </c>
      <c r="X90" s="299">
        <f t="shared" si="14"/>
        <v>4.5603696077259448E-2</v>
      </c>
      <c r="Y90" s="299">
        <f t="shared" si="14"/>
        <v>4.360001438183958E-2</v>
      </c>
      <c r="Z90" s="299">
        <f t="shared" si="14"/>
        <v>4.4654538489643292E-2</v>
      </c>
      <c r="AA90" s="299">
        <f t="shared" si="14"/>
        <v>-1</v>
      </c>
      <c r="AB90" s="299">
        <f t="shared" si="14"/>
        <v>0</v>
      </c>
      <c r="AC90" s="299">
        <f t="shared" si="14"/>
        <v>0</v>
      </c>
      <c r="AD90" s="299">
        <f t="shared" si="14"/>
        <v>0</v>
      </c>
      <c r="AE90" s="299">
        <f t="shared" si="14"/>
        <v>0</v>
      </c>
      <c r="AF90" s="299">
        <f t="shared" si="14"/>
        <v>0</v>
      </c>
      <c r="AG90" s="299">
        <f t="shared" si="14"/>
        <v>0</v>
      </c>
      <c r="AH90" s="299">
        <f t="shared" si="14"/>
        <v>0</v>
      </c>
      <c r="AI90" s="299">
        <f t="shared" si="14"/>
        <v>0</v>
      </c>
      <c r="AJ90" s="299">
        <f t="shared" si="14"/>
        <v>0</v>
      </c>
      <c r="AK90" s="393"/>
    </row>
    <row r="91" spans="1:124" s="4" customFormat="1">
      <c r="A91" s="34" t="str">
        <f>'Исходные данные'!A84</f>
        <v>Согласованный тариф</v>
      </c>
      <c r="D91" s="4" t="s">
        <v>396</v>
      </c>
      <c r="E91" s="4">
        <f>'Исходные данные'!F84</f>
        <v>1.9</v>
      </c>
      <c r="F91" s="4">
        <f>'Исходные данные'!G84</f>
        <v>2</v>
      </c>
      <c r="G91" s="4">
        <f>'Исходные данные'!H84</f>
        <v>2.1</v>
      </c>
      <c r="H91" s="4">
        <f>'Исходные данные'!I84</f>
        <v>2.2000000000000002</v>
      </c>
      <c r="I91" s="4">
        <f>'Исходные данные'!J84</f>
        <v>2.2999999999999998</v>
      </c>
      <c r="J91" s="4">
        <f>'Исходные данные'!K84</f>
        <v>2.4</v>
      </c>
      <c r="K91" s="4">
        <f>'Исходные данные'!L84</f>
        <v>2.5</v>
      </c>
      <c r="L91" s="4">
        <f>'Исходные данные'!M84</f>
        <v>2.6</v>
      </c>
      <c r="M91" s="4">
        <f>'Исходные данные'!N84</f>
        <v>2.7</v>
      </c>
      <c r="N91" s="4">
        <f>'Исходные данные'!O84</f>
        <v>2.8</v>
      </c>
      <c r="O91" s="4">
        <f>'Исходные данные'!P84</f>
        <v>2.9</v>
      </c>
      <c r="P91" s="4">
        <f>'Исходные данные'!Q84</f>
        <v>3</v>
      </c>
      <c r="Q91" s="4">
        <f>'Исходные данные'!R84</f>
        <v>3.1</v>
      </c>
      <c r="R91" s="4">
        <f>'Исходные данные'!S84</f>
        <v>3.2</v>
      </c>
      <c r="S91" s="4">
        <f>'Исходные данные'!T84</f>
        <v>3.3</v>
      </c>
      <c r="T91" s="4">
        <f>'Исходные данные'!U84</f>
        <v>3.4</v>
      </c>
      <c r="U91" s="4">
        <f>'Исходные данные'!V84</f>
        <v>3.5</v>
      </c>
      <c r="V91" s="4">
        <f>'Исходные данные'!W84</f>
        <v>3.6</v>
      </c>
      <c r="W91" s="4">
        <f>'Исходные данные'!X84</f>
        <v>3.7</v>
      </c>
      <c r="X91" s="4">
        <f>'Исходные данные'!Y84</f>
        <v>3.8</v>
      </c>
      <c r="Y91" s="4">
        <f>'Исходные данные'!Z84</f>
        <v>3.9</v>
      </c>
      <c r="Z91" s="4">
        <f>'Исходные данные'!AA84</f>
        <v>4</v>
      </c>
      <c r="AA91" s="4">
        <f>'Исходные данные'!AB84</f>
        <v>0</v>
      </c>
      <c r="AB91" s="4">
        <f>'Исходные данные'!AC84</f>
        <v>0</v>
      </c>
      <c r="AC91" s="4">
        <f>'Исходные данные'!AD84</f>
        <v>0</v>
      </c>
      <c r="AD91" s="4">
        <f>'Исходные данные'!AE84</f>
        <v>0</v>
      </c>
      <c r="AE91" s="4">
        <f>'Исходные данные'!AF84</f>
        <v>0</v>
      </c>
      <c r="AF91" s="4">
        <f>'Исходные данные'!AG84</f>
        <v>0</v>
      </c>
      <c r="AG91" s="4">
        <f>'Исходные данные'!AH84</f>
        <v>0</v>
      </c>
      <c r="AH91" s="4">
        <f>'Исходные данные'!AI84</f>
        <v>0</v>
      </c>
      <c r="AI91" s="4">
        <f>'Исходные данные'!AJ84</f>
        <v>0</v>
      </c>
      <c r="AJ91" s="4">
        <f>'Исходные данные'!AK84</f>
        <v>0</v>
      </c>
    </row>
    <row r="92" spans="1:124">
      <c r="A92" s="395" t="s">
        <v>401</v>
      </c>
      <c r="D92" s="1" t="s">
        <v>19</v>
      </c>
      <c r="E92" s="393"/>
      <c r="F92" s="299">
        <f>IFERROR(F91/E91-1,0)</f>
        <v>5.2631578947368363E-2</v>
      </c>
      <c r="G92" s="299">
        <f t="shared" ref="G92" si="15">IFERROR(G91/F91-1,0)</f>
        <v>5.0000000000000044E-2</v>
      </c>
      <c r="H92" s="299">
        <f t="shared" ref="H92" si="16">IFERROR(H91/G91-1,0)</f>
        <v>4.7619047619047672E-2</v>
      </c>
      <c r="I92" s="299">
        <f t="shared" ref="I92" si="17">IFERROR(I91/H91-1,0)</f>
        <v>4.5454545454545192E-2</v>
      </c>
      <c r="J92" s="299">
        <f t="shared" ref="J92" si="18">IFERROR(J91/I91-1,0)</f>
        <v>4.3478260869565188E-2</v>
      </c>
      <c r="K92" s="299">
        <f t="shared" ref="K92" si="19">IFERROR(K91/J91-1,0)</f>
        <v>4.1666666666666741E-2</v>
      </c>
      <c r="L92" s="299">
        <f t="shared" ref="L92" si="20">IFERROR(L91/K91-1,0)</f>
        <v>4.0000000000000036E-2</v>
      </c>
      <c r="M92" s="299">
        <f t="shared" ref="M92" si="21">IFERROR(M91/L91-1,0)</f>
        <v>3.8461538461538547E-2</v>
      </c>
      <c r="N92" s="299">
        <f t="shared" ref="N92" si="22">IFERROR(N91/M91-1,0)</f>
        <v>3.7037037037036979E-2</v>
      </c>
      <c r="O92" s="299">
        <f t="shared" ref="O92" si="23">IFERROR(O91/N91-1,0)</f>
        <v>3.5714285714285809E-2</v>
      </c>
      <c r="P92" s="299">
        <f t="shared" ref="P92" si="24">IFERROR(P91/O91-1,0)</f>
        <v>3.4482758620689724E-2</v>
      </c>
      <c r="Q92" s="299">
        <f t="shared" ref="Q92" si="25">IFERROR(Q91/P91-1,0)</f>
        <v>3.3333333333333437E-2</v>
      </c>
      <c r="R92" s="299">
        <f t="shared" ref="R92" si="26">IFERROR(R91/Q91-1,0)</f>
        <v>3.2258064516129004E-2</v>
      </c>
      <c r="S92" s="299">
        <f t="shared" ref="S92" si="27">IFERROR(S91/R91-1,0)</f>
        <v>3.1249999999999778E-2</v>
      </c>
      <c r="T92" s="299">
        <f t="shared" ref="T92" si="28">IFERROR(T91/S91-1,0)</f>
        <v>3.0303030303030276E-2</v>
      </c>
      <c r="U92" s="299">
        <f t="shared" ref="U92" si="29">IFERROR(U91/T91-1,0)</f>
        <v>2.941176470588247E-2</v>
      </c>
      <c r="V92" s="299">
        <f t="shared" ref="V92" si="30">IFERROR(V91/U91-1,0)</f>
        <v>2.8571428571428692E-2</v>
      </c>
      <c r="W92" s="299">
        <f t="shared" ref="W92" si="31">IFERROR(W91/V91-1,0)</f>
        <v>2.7777777777777901E-2</v>
      </c>
      <c r="X92" s="299">
        <f t="shared" ref="X92" si="32">IFERROR(X91/W91-1,0)</f>
        <v>2.7027027027026973E-2</v>
      </c>
      <c r="Y92" s="299">
        <f t="shared" ref="Y92" si="33">IFERROR(Y91/X91-1,0)</f>
        <v>2.6315789473684292E-2</v>
      </c>
      <c r="Z92" s="299">
        <f t="shared" ref="Z92" si="34">IFERROR(Z91/Y91-1,0)</f>
        <v>2.5641025641025772E-2</v>
      </c>
      <c r="AA92" s="299">
        <f t="shared" ref="AA92" si="35">IFERROR(AA91/Z91-1,0)</f>
        <v>-1</v>
      </c>
      <c r="AB92" s="299">
        <f t="shared" ref="AB92" si="36">IFERROR(AB91/AA91-1,0)</f>
        <v>0</v>
      </c>
      <c r="AC92" s="299">
        <f t="shared" ref="AC92" si="37">IFERROR(AC91/AB91-1,0)</f>
        <v>0</v>
      </c>
      <c r="AD92" s="299">
        <f t="shared" ref="AD92" si="38">IFERROR(AD91/AC91-1,0)</f>
        <v>0</v>
      </c>
      <c r="AE92" s="299">
        <f t="shared" ref="AE92" si="39">IFERROR(AE91/AD91-1,0)</f>
        <v>0</v>
      </c>
      <c r="AF92" s="299">
        <f t="shared" ref="AF92" si="40">IFERROR(AF91/AE91-1,0)</f>
        <v>0</v>
      </c>
      <c r="AG92" s="299">
        <f t="shared" ref="AG92" si="41">IFERROR(AG91/AF91-1,0)</f>
        <v>0</v>
      </c>
      <c r="AH92" s="299">
        <f t="shared" ref="AH92" si="42">IFERROR(AH91/AG91-1,0)</f>
        <v>0</v>
      </c>
      <c r="AI92" s="299">
        <f t="shared" ref="AI92" si="43">IFERROR(AI91/AH91-1,0)</f>
        <v>0</v>
      </c>
      <c r="AJ92" s="299">
        <f t="shared" ref="AJ92" si="44">IFERROR(AJ91/AI91-1,0)</f>
        <v>0</v>
      </c>
      <c r="AK92" s="393"/>
    </row>
    <row r="94" spans="1:124">
      <c r="A94" s="2" t="s">
        <v>399</v>
      </c>
      <c r="D94" s="1" t="s">
        <v>396</v>
      </c>
      <c r="E94" s="393">
        <f>E89-E91</f>
        <v>8.576923076923082E-2</v>
      </c>
      <c r="F94" s="393">
        <f t="shared" ref="F94:AJ94" si="45">F89-F91</f>
        <v>8.3200829967948753E-2</v>
      </c>
      <c r="G94" s="393">
        <f t="shared" si="45"/>
        <v>9.0123757878540545E-2</v>
      </c>
      <c r="H94" s="393">
        <f t="shared" si="45"/>
        <v>0.1021467750319287</v>
      </c>
      <c r="I94" s="393">
        <f t="shared" si="45"/>
        <v>0.11958245181993465</v>
      </c>
      <c r="J94" s="393">
        <f t="shared" si="45"/>
        <v>0.14296786581544785</v>
      </c>
      <c r="K94" s="393">
        <f t="shared" si="45"/>
        <v>0.17261136753683148</v>
      </c>
      <c r="L94" s="393">
        <f t="shared" si="45"/>
        <v>0.20881890072967968</v>
      </c>
      <c r="M94" s="393">
        <f t="shared" si="45"/>
        <v>0.251921280622037</v>
      </c>
      <c r="N94" s="393">
        <f t="shared" si="45"/>
        <v>0.30233640624680502</v>
      </c>
      <c r="O94" s="393">
        <f t="shared" si="45"/>
        <v>0.36054977998356241</v>
      </c>
      <c r="P94" s="393">
        <f t="shared" si="45"/>
        <v>0.38533373302110085</v>
      </c>
      <c r="Q94" s="393">
        <f t="shared" si="45"/>
        <v>0.41819024103526736</v>
      </c>
      <c r="R94" s="393">
        <f t="shared" si="45"/>
        <v>0.45963837238572536</v>
      </c>
      <c r="S94" s="393">
        <f t="shared" si="45"/>
        <v>0.51023118899065301</v>
      </c>
      <c r="T94" s="393">
        <f t="shared" si="45"/>
        <v>0.57055796768991929</v>
      </c>
      <c r="U94" s="393">
        <f t="shared" si="45"/>
        <v>0.64124656690019233</v>
      </c>
      <c r="V94" s="393">
        <f t="shared" si="45"/>
        <v>0.72296594806882419</v>
      </c>
      <c r="W94" s="393">
        <f t="shared" si="45"/>
        <v>0.81642886205572651</v>
      </c>
      <c r="X94" s="393">
        <f t="shared" si="45"/>
        <v>0.92239471123547911</v>
      </c>
      <c r="Y94" s="393">
        <f t="shared" si="45"/>
        <v>1.0282911885620689</v>
      </c>
      <c r="Z94" s="393">
        <f t="shared" si="45"/>
        <v>1.1483617571298836</v>
      </c>
      <c r="AA94" s="393">
        <f t="shared" si="45"/>
        <v>0</v>
      </c>
      <c r="AB94" s="393">
        <f t="shared" si="45"/>
        <v>0</v>
      </c>
      <c r="AC94" s="393">
        <f t="shared" si="45"/>
        <v>0</v>
      </c>
      <c r="AD94" s="393">
        <f t="shared" si="45"/>
        <v>0</v>
      </c>
      <c r="AE94" s="393">
        <f t="shared" si="45"/>
        <v>0</v>
      </c>
      <c r="AF94" s="393">
        <f t="shared" si="45"/>
        <v>0</v>
      </c>
      <c r="AG94" s="393">
        <f t="shared" si="45"/>
        <v>0</v>
      </c>
      <c r="AH94" s="393">
        <f t="shared" si="45"/>
        <v>0</v>
      </c>
      <c r="AI94" s="393">
        <f t="shared" si="45"/>
        <v>0</v>
      </c>
      <c r="AJ94" s="393">
        <f t="shared" si="45"/>
        <v>0</v>
      </c>
    </row>
    <row r="96" spans="1:124" s="4" customFormat="1">
      <c r="A96" s="34" t="s">
        <v>439</v>
      </c>
      <c r="D96" s="4" t="s">
        <v>396</v>
      </c>
      <c r="E96" s="396">
        <f>'Исходные данные'!F87</f>
        <v>2.052463251029701</v>
      </c>
      <c r="F96" s="396">
        <f>'Исходные данные'!G87</f>
        <v>2.1531671866863933</v>
      </c>
      <c r="G96" s="396">
        <f>'Исходные данные'!H87</f>
        <v>2.2636812267009909</v>
      </c>
      <c r="H96" s="396">
        <f>'Исходные данные'!I87</f>
        <v>2.3794666474911668</v>
      </c>
      <c r="I96" s="396">
        <f>'Исходные данные'!J87</f>
        <v>2.5008465174339669</v>
      </c>
      <c r="J96" s="396">
        <f>'Исходные данные'!K87</f>
        <v>2.6283759523828492</v>
      </c>
      <c r="K96" s="396">
        <f>'Исходные данные'!L87</f>
        <v>2.7623736591127854</v>
      </c>
      <c r="L96" s="396">
        <f>'Исходные данные'!M87</f>
        <v>2.9031558567921376</v>
      </c>
      <c r="M96" s="396">
        <f>'Исходные данные'!N87</f>
        <v>3.0510644714050139</v>
      </c>
      <c r="N96" s="396">
        <f>'Исходные данные'!O87</f>
        <v>3.2065314375359488</v>
      </c>
      <c r="O96" s="396">
        <f>'Исходные данные'!P87</f>
        <v>3.3700585636412983</v>
      </c>
      <c r="P96" s="396">
        <f>'Исходные данные'!Q87</f>
        <v>3.5421818092747572</v>
      </c>
      <c r="Q96" s="396">
        <f>'Исходные данные'!R87</f>
        <v>3.723518465320816</v>
      </c>
      <c r="R96" s="396">
        <f>'Исходные данные'!S87</f>
        <v>3.9146951241974643</v>
      </c>
      <c r="S96" s="396">
        <f>'Исходные данные'!T87</f>
        <v>4.1162860563210106</v>
      </c>
      <c r="T96" s="396">
        <f>'Исходные данные'!U87</f>
        <v>4.2802167232729573</v>
      </c>
      <c r="U96" s="396">
        <f>'Исходные данные'!V87</f>
        <v>4.4548750311575773</v>
      </c>
      <c r="V96" s="396">
        <f>'Исходные данные'!W87</f>
        <v>4.6409522310684395</v>
      </c>
      <c r="W96" s="396">
        <f>'Исходные данные'!X87</f>
        <v>4.8391848360031702</v>
      </c>
      <c r="X96" s="396">
        <f>'Исходные данные'!Y87</f>
        <v>5.0503575790742863</v>
      </c>
      <c r="Y96" s="396">
        <f>'Исходные данные'!Z87</f>
        <v>5.2614757270951893</v>
      </c>
      <c r="Z96" s="396">
        <f>'Исходные данные'!AA87</f>
        <v>5.487260952864295</v>
      </c>
      <c r="AA96" s="396">
        <f>'Исходные данные'!AB87</f>
        <v>0</v>
      </c>
      <c r="AB96" s="396">
        <f>'Исходные данные'!AC87</f>
        <v>0</v>
      </c>
      <c r="AC96" s="396">
        <f>'Исходные данные'!AD87</f>
        <v>0</v>
      </c>
      <c r="AD96" s="396">
        <f>'Исходные данные'!AE87</f>
        <v>0</v>
      </c>
      <c r="AE96" s="396">
        <f>'Исходные данные'!AF87</f>
        <v>0</v>
      </c>
      <c r="AF96" s="396">
        <f>'Исходные данные'!AG87</f>
        <v>0</v>
      </c>
      <c r="AG96" s="396">
        <f>'Исходные данные'!AH87</f>
        <v>0</v>
      </c>
      <c r="AH96" s="396">
        <f>'Исходные данные'!AI87</f>
        <v>0</v>
      </c>
      <c r="AI96" s="396">
        <f>'Исходные данные'!AJ87</f>
        <v>0</v>
      </c>
      <c r="AJ96" s="396">
        <f>'Исходные данные'!AK87</f>
        <v>0</v>
      </c>
    </row>
    <row r="98" spans="1:124" s="409" customFormat="1">
      <c r="A98" s="287" t="s">
        <v>441</v>
      </c>
      <c r="B98" s="78"/>
      <c r="C98" s="78"/>
      <c r="D98" s="78"/>
      <c r="E98" s="78"/>
      <c r="F98" s="78"/>
      <c r="G98" s="78"/>
      <c r="H98" s="78"/>
      <c r="I98" s="78"/>
      <c r="J98" s="78"/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  <c r="AB98" s="78"/>
      <c r="AC98" s="78"/>
      <c r="AD98" s="78"/>
      <c r="AE98" s="78"/>
      <c r="AF98" s="78"/>
      <c r="AG98" s="78"/>
      <c r="AH98" s="78"/>
      <c r="AI98" s="78"/>
      <c r="AJ98" s="78"/>
    </row>
    <row r="100" spans="1:124">
      <c r="A100" s="2" t="str">
        <f>A89</f>
        <v>Экономически обоснованный тариф</v>
      </c>
      <c r="E100" s="6">
        <f>Капзатраты_Выручка!E67</f>
        <v>794307.69230769225</v>
      </c>
      <c r="F100" s="6">
        <f>Капзатраты_Выручка!F67</f>
        <v>833280.33198717958</v>
      </c>
      <c r="G100" s="6">
        <f>Капзатраты_Выручка!G67</f>
        <v>876049.5031514162</v>
      </c>
      <c r="H100" s="6">
        <f>Капзатраты_Выручка!H67</f>
        <v>920858.71001277154</v>
      </c>
      <c r="I100" s="6">
        <f>Капзатраты_Выручка!I67</f>
        <v>967832.98072797386</v>
      </c>
      <c r="J100" s="6">
        <f>Капзатраты_Выручка!J67</f>
        <v>1017187.1463261792</v>
      </c>
      <c r="K100" s="6">
        <f>Капзатраты_Выручка!K67</f>
        <v>1069044.5470147326</v>
      </c>
      <c r="L100" s="6">
        <f>Капзатраты_Выручка!L67</f>
        <v>1123527.5602918719</v>
      </c>
      <c r="M100" s="6">
        <f>Капзатраты_Выручка!M67</f>
        <v>1180768.5122488148</v>
      </c>
      <c r="N100" s="6">
        <f>Капзатраты_Выручка!N67</f>
        <v>1240934.562498722</v>
      </c>
      <c r="O100" s="6">
        <f>Капзатраты_Выручка!O67</f>
        <v>1304219.9119934249</v>
      </c>
      <c r="P100" s="6">
        <f>Капзатраты_Выручка!P67</f>
        <v>1354133.4932084403</v>
      </c>
      <c r="Q100" s="6">
        <f>Капзатраты_Выручка!Q67</f>
        <v>1407276.0964141069</v>
      </c>
      <c r="R100" s="6">
        <f>Капзатраты_Выручка!R67</f>
        <v>1463855.3489542902</v>
      </c>
      <c r="S100" s="6">
        <f>Капзатраты_Выручка!S67</f>
        <v>1524092.4755962612</v>
      </c>
      <c r="T100" s="6">
        <f>Капзатраты_Выручка!T67</f>
        <v>1588223.1870759677</v>
      </c>
      <c r="U100" s="6">
        <f>Капзатраты_Выручка!U67</f>
        <v>1656498.626760077</v>
      </c>
      <c r="V100" s="6">
        <f>Капзатраты_Выручка!V67</f>
        <v>1729186.3792275297</v>
      </c>
      <c r="W100" s="6">
        <f>Капзатраты_Выручка!W67</f>
        <v>1806571.5448222905</v>
      </c>
      <c r="X100" s="6">
        <f>Капзатраты_Выручка!X67</f>
        <v>1888957.8844941915</v>
      </c>
      <c r="Y100" s="6">
        <f>Капзатраты_Выручка!Y67</f>
        <v>1971316.4754248275</v>
      </c>
      <c r="Z100" s="6">
        <f>Капзатраты_Выручка!Z67</f>
        <v>2059344.7028519535</v>
      </c>
      <c r="AA100" s="6">
        <f>Капзатраты_Выручка!AA67</f>
        <v>357050.88586689543</v>
      </c>
      <c r="AB100" s="6">
        <f>Капзатраты_Выручка!AB67</f>
        <v>357050.88586689543</v>
      </c>
      <c r="AC100" s="6">
        <f>Капзатраты_Выручка!AC67</f>
        <v>357050.88586689543</v>
      </c>
      <c r="AD100" s="6">
        <f>Капзатраты_Выручка!AD67</f>
        <v>357050.88586689543</v>
      </c>
      <c r="AE100" s="6">
        <f>Капзатраты_Выручка!AE67</f>
        <v>357050.88586689543</v>
      </c>
      <c r="AF100" s="6">
        <f>Капзатраты_Выручка!AF67</f>
        <v>357050.88586689543</v>
      </c>
      <c r="AG100" s="6">
        <f>Капзатраты_Выручка!AG67</f>
        <v>357050.88586689543</v>
      </c>
      <c r="AH100" s="6">
        <f>Капзатраты_Выручка!AH67</f>
        <v>357050.88586689543</v>
      </c>
      <c r="AI100" s="6">
        <f>Капзатраты_Выручка!AI67</f>
        <v>357050.88586689543</v>
      </c>
      <c r="AJ100" s="6">
        <f>Капзатраты_Выручка!AJ67</f>
        <v>357050.88586689543</v>
      </c>
    </row>
    <row r="101" spans="1:124">
      <c r="A101" s="2" t="str">
        <f>A91</f>
        <v>Согласованный тариф</v>
      </c>
      <c r="E101" s="6">
        <f>Капзатраты_Выручка!E91*Капзатраты_Выручка!E87+'Исходные данные'!F85</f>
        <v>787000</v>
      </c>
      <c r="F101" s="6">
        <f>Капзатраты_Выручка!F91*Капзатраты_Выручка!F87+'Исходные данные'!G85</f>
        <v>832000</v>
      </c>
      <c r="G101" s="6">
        <f>Капзатраты_Выручка!G91*Капзатраты_Выручка!G87+'Исходные данные'!H85</f>
        <v>877000</v>
      </c>
      <c r="H101" s="6">
        <f>Капзатраты_Выручка!H91*Капзатраты_Выручка!H87+'Исходные данные'!I85</f>
        <v>922000.00000000012</v>
      </c>
      <c r="I101" s="6">
        <f>Капзатраты_Выручка!I91*Капзатраты_Выручка!I87+'Исходные данные'!J85</f>
        <v>966999.99999999988</v>
      </c>
      <c r="J101" s="6">
        <f>Капзатраты_Выручка!J91*Капзатраты_Выручка!J87+'Исходные данные'!K85</f>
        <v>1012000</v>
      </c>
      <c r="K101" s="6">
        <f>Капзатраты_Выручка!K91*Капзатраты_Выручка!K87+'Исходные данные'!L85</f>
        <v>1057000</v>
      </c>
      <c r="L101" s="6">
        <f>Капзатраты_Выручка!L91*Капзатраты_Выручка!L87+'Исходные данные'!M85</f>
        <v>1102000</v>
      </c>
      <c r="M101" s="6">
        <f>Капзатраты_Выручка!M91*Капзатраты_Выручка!M87+'Исходные данные'!N85</f>
        <v>1147000</v>
      </c>
      <c r="N101" s="6">
        <f>Капзатраты_Выручка!N91*Капзатраты_Выручка!N87+'Исходные данные'!O85</f>
        <v>1192000</v>
      </c>
      <c r="O101" s="6">
        <f>Капзатраты_Выручка!O91*Капзатраты_Выручка!O87+'Исходные данные'!P85</f>
        <v>1237000</v>
      </c>
      <c r="P101" s="6">
        <f>Капзатраты_Выручка!P91*Капзатраты_Выручка!P87+'Исходные данные'!Q85</f>
        <v>1282000</v>
      </c>
      <c r="Q101" s="6">
        <f>Капзатраты_Выручка!Q91*Капзатраты_Выручка!Q87+'Исходные данные'!R85</f>
        <v>1327000</v>
      </c>
      <c r="R101" s="6">
        <f>Капзатраты_Выручка!R91*Капзатраты_Выручка!R87+'Исходные данные'!S85</f>
        <v>1372000</v>
      </c>
      <c r="S101" s="6">
        <f>Капзатраты_Выручка!S91*Капзатраты_Выручка!S87+'Исходные данные'!T85</f>
        <v>1417000</v>
      </c>
      <c r="T101" s="6">
        <f>Капзатраты_Выручка!T91*Капзатраты_Выручка!T87+'Исходные данные'!U85</f>
        <v>1462000</v>
      </c>
      <c r="U101" s="6">
        <f>Капзатраты_Выручка!U91*Капзатраты_Выручка!U87+'Исходные данные'!V85</f>
        <v>1507000</v>
      </c>
      <c r="V101" s="6">
        <f>Капзатраты_Выручка!V91*Капзатраты_Выручка!V87+'Исходные данные'!W85</f>
        <v>1552000</v>
      </c>
      <c r="W101" s="6">
        <f>Капзатраты_Выручка!W91*Капзатраты_Выручка!W87+'Исходные данные'!X85</f>
        <v>1597000</v>
      </c>
      <c r="X101" s="6">
        <f>Капзатраты_Выручка!X91*Капзатраты_Выручка!X87+'Исходные данные'!Y85</f>
        <v>1642000</v>
      </c>
      <c r="Y101" s="6">
        <f>Капзатраты_Выручка!Y91*Капзатраты_Выручка!Y87+'Исходные данные'!Z85</f>
        <v>1687000</v>
      </c>
      <c r="Z101" s="6">
        <f>Капзатраты_Выручка!Z91*Капзатраты_Выручка!Z87+'Исходные данные'!AA85</f>
        <v>1732000</v>
      </c>
      <c r="AA101" s="6">
        <f>Капзатраты_Выручка!AA91*Капзатраты_Выручка!AA87+'Исходные данные'!AB85</f>
        <v>0</v>
      </c>
      <c r="AB101" s="6">
        <f>Капзатраты_Выручка!AB91*Капзатраты_Выручка!AB87+'Исходные данные'!AC85</f>
        <v>0</v>
      </c>
      <c r="AC101" s="6">
        <f>Капзатраты_Выручка!AC91*Капзатраты_Выручка!AC87+'Исходные данные'!AD85</f>
        <v>0</v>
      </c>
      <c r="AD101" s="6">
        <f>Капзатраты_Выручка!AD91*Капзатраты_Выручка!AD87+'Исходные данные'!AE85</f>
        <v>0</v>
      </c>
      <c r="AE101" s="6">
        <f>Капзатраты_Выручка!AE91*Капзатраты_Выручка!AE87+'Исходные данные'!AF85</f>
        <v>0</v>
      </c>
      <c r="AF101" s="6">
        <f>Капзатраты_Выручка!AF91*Капзатраты_Выручка!AF87+'Исходные данные'!AG85</f>
        <v>0</v>
      </c>
      <c r="AG101" s="6">
        <f>Капзатраты_Выручка!AG91*Капзатраты_Выручка!AG87+'Исходные данные'!AH85</f>
        <v>0</v>
      </c>
      <c r="AH101" s="6">
        <f>Капзатраты_Выручка!AH91*Капзатраты_Выручка!AH87+'Исходные данные'!AI85</f>
        <v>0</v>
      </c>
      <c r="AI101" s="6">
        <f>Капзатраты_Выручка!AI91*Капзатраты_Выручка!AI87+'Исходные данные'!AJ85</f>
        <v>0</v>
      </c>
      <c r="AJ101" s="6">
        <f>Капзатраты_Выручка!AJ91*Капзатраты_Выручка!AJ87+'Исходные данные'!AK85</f>
        <v>0</v>
      </c>
    </row>
    <row r="102" spans="1:124">
      <c r="A102" s="2" t="str">
        <f>A96</f>
        <v>Тариф для окупаемости без Фонда</v>
      </c>
      <c r="E102" s="6">
        <f>E96*E87</f>
        <v>820985.30041188037</v>
      </c>
      <c r="F102" s="6">
        <f t="shared" ref="F102:J102" si="46">F96*F87</f>
        <v>861266.87467455736</v>
      </c>
      <c r="G102" s="6">
        <f t="shared" si="46"/>
        <v>905472.49068039632</v>
      </c>
      <c r="H102" s="6">
        <f t="shared" si="46"/>
        <v>951786.65899646666</v>
      </c>
      <c r="I102" s="6">
        <f t="shared" si="46"/>
        <v>1000338.6069735867</v>
      </c>
      <c r="J102" s="6">
        <f t="shared" si="46"/>
        <v>1051350.3809531396</v>
      </c>
      <c r="K102" s="6">
        <f t="shared" ref="K102:AJ102" si="47">K96*K87</f>
        <v>1104949.4636451141</v>
      </c>
      <c r="L102" s="6">
        <f t="shared" si="47"/>
        <v>1161262.342716855</v>
      </c>
      <c r="M102" s="6">
        <f t="shared" si="47"/>
        <v>1220425.7885620056</v>
      </c>
      <c r="N102" s="6">
        <f t="shared" si="47"/>
        <v>1282612.5750143796</v>
      </c>
      <c r="O102" s="6">
        <f t="shared" si="47"/>
        <v>1348023.4254565192</v>
      </c>
      <c r="P102" s="6">
        <f t="shared" si="47"/>
        <v>1416872.723709903</v>
      </c>
      <c r="Q102" s="6">
        <f t="shared" si="47"/>
        <v>1489407.3861283264</v>
      </c>
      <c r="R102" s="6">
        <f t="shared" si="47"/>
        <v>1565878.0496789857</v>
      </c>
      <c r="S102" s="6">
        <f t="shared" si="47"/>
        <v>1646514.4225284043</v>
      </c>
      <c r="T102" s="6">
        <f t="shared" si="47"/>
        <v>1712086.689309183</v>
      </c>
      <c r="U102" s="6">
        <f t="shared" si="47"/>
        <v>1781950.0124630309</v>
      </c>
      <c r="V102" s="6">
        <f t="shared" si="47"/>
        <v>1856380.8924273758</v>
      </c>
      <c r="W102" s="6">
        <f t="shared" si="47"/>
        <v>1935673.9344012681</v>
      </c>
      <c r="X102" s="6">
        <f t="shared" si="47"/>
        <v>2020143.0316297144</v>
      </c>
      <c r="Y102" s="6">
        <f t="shared" si="47"/>
        <v>2104590.2908380758</v>
      </c>
      <c r="Z102" s="6">
        <f t="shared" si="47"/>
        <v>2194904.381145718</v>
      </c>
      <c r="AA102" s="6">
        <f t="shared" si="47"/>
        <v>0</v>
      </c>
      <c r="AB102" s="6">
        <f t="shared" si="47"/>
        <v>0</v>
      </c>
      <c r="AC102" s="6">
        <f t="shared" si="47"/>
        <v>0</v>
      </c>
      <c r="AD102" s="6">
        <f t="shared" si="47"/>
        <v>0</v>
      </c>
      <c r="AE102" s="6">
        <f t="shared" si="47"/>
        <v>0</v>
      </c>
      <c r="AF102" s="6">
        <f t="shared" si="47"/>
        <v>0</v>
      </c>
      <c r="AG102" s="6">
        <f t="shared" si="47"/>
        <v>0</v>
      </c>
      <c r="AH102" s="6">
        <f t="shared" si="47"/>
        <v>0</v>
      </c>
      <c r="AI102" s="6">
        <f t="shared" si="47"/>
        <v>0</v>
      </c>
      <c r="AJ102" s="6">
        <f t="shared" si="47"/>
        <v>0</v>
      </c>
    </row>
    <row r="104" spans="1:124">
      <c r="A104" s="2" t="s">
        <v>442</v>
      </c>
      <c r="D104" s="123">
        <f>MATCH('Исходные данные'!$C$82,Капзатраты_Выручка!$A$100:$A$102,0)</f>
        <v>1</v>
      </c>
    </row>
    <row r="105" spans="1:124">
      <c r="D105" s="1" t="str">
        <f>INDEX(A100:A102,$D$104)</f>
        <v>Экономически обоснованный тариф</v>
      </c>
    </row>
    <row r="106" spans="1:124" s="4" customFormat="1">
      <c r="A106" s="34" t="str">
        <f>"Выручка для расчетов ("&amp;D105&amp;")"</f>
        <v>Выручка для расчетов (Экономически обоснованный тариф)</v>
      </c>
      <c r="D106" s="406"/>
      <c r="E106" s="406">
        <f>INDEX(E100:E102,$D$104)</f>
        <v>794307.69230769225</v>
      </c>
      <c r="F106" s="406">
        <f t="shared" ref="F106:AJ106" si="48">INDEX(F100:F102,$D$104)</f>
        <v>833280.33198717958</v>
      </c>
      <c r="G106" s="406">
        <f t="shared" si="48"/>
        <v>876049.5031514162</v>
      </c>
      <c r="H106" s="406">
        <f t="shared" si="48"/>
        <v>920858.71001277154</v>
      </c>
      <c r="I106" s="406">
        <f t="shared" si="48"/>
        <v>967832.98072797386</v>
      </c>
      <c r="J106" s="406">
        <f t="shared" si="48"/>
        <v>1017187.1463261792</v>
      </c>
      <c r="K106" s="406">
        <f t="shared" si="48"/>
        <v>1069044.5470147326</v>
      </c>
      <c r="L106" s="406">
        <f t="shared" si="48"/>
        <v>1123527.5602918719</v>
      </c>
      <c r="M106" s="406">
        <f t="shared" si="48"/>
        <v>1180768.5122488148</v>
      </c>
      <c r="N106" s="406">
        <f t="shared" si="48"/>
        <v>1240934.562498722</v>
      </c>
      <c r="O106" s="406">
        <f t="shared" si="48"/>
        <v>1304219.9119934249</v>
      </c>
      <c r="P106" s="406">
        <f t="shared" si="48"/>
        <v>1354133.4932084403</v>
      </c>
      <c r="Q106" s="406">
        <f t="shared" si="48"/>
        <v>1407276.0964141069</v>
      </c>
      <c r="R106" s="406">
        <f t="shared" si="48"/>
        <v>1463855.3489542902</v>
      </c>
      <c r="S106" s="406">
        <f t="shared" si="48"/>
        <v>1524092.4755962612</v>
      </c>
      <c r="T106" s="406">
        <f t="shared" si="48"/>
        <v>1588223.1870759677</v>
      </c>
      <c r="U106" s="406">
        <f t="shared" si="48"/>
        <v>1656498.626760077</v>
      </c>
      <c r="V106" s="406">
        <f t="shared" si="48"/>
        <v>1729186.3792275297</v>
      </c>
      <c r="W106" s="406">
        <f t="shared" si="48"/>
        <v>1806571.5448222905</v>
      </c>
      <c r="X106" s="406">
        <f t="shared" si="48"/>
        <v>1888957.8844941915</v>
      </c>
      <c r="Y106" s="406">
        <f t="shared" si="48"/>
        <v>1971316.4754248275</v>
      </c>
      <c r="Z106" s="406">
        <f t="shared" si="48"/>
        <v>2059344.7028519535</v>
      </c>
      <c r="AA106" s="406">
        <f t="shared" si="48"/>
        <v>357050.88586689543</v>
      </c>
      <c r="AB106" s="406">
        <f t="shared" si="48"/>
        <v>357050.88586689543</v>
      </c>
      <c r="AC106" s="406">
        <f t="shared" si="48"/>
        <v>357050.88586689543</v>
      </c>
      <c r="AD106" s="406">
        <f t="shared" si="48"/>
        <v>357050.88586689543</v>
      </c>
      <c r="AE106" s="406">
        <f t="shared" si="48"/>
        <v>357050.88586689543</v>
      </c>
      <c r="AF106" s="406">
        <f t="shared" si="48"/>
        <v>357050.88586689543</v>
      </c>
      <c r="AG106" s="406">
        <f t="shared" si="48"/>
        <v>357050.88586689543</v>
      </c>
      <c r="AH106" s="406">
        <f t="shared" si="48"/>
        <v>357050.88586689543</v>
      </c>
      <c r="AI106" s="406">
        <f t="shared" si="48"/>
        <v>357050.88586689543</v>
      </c>
      <c r="AJ106" s="406">
        <f t="shared" si="48"/>
        <v>357050.88586689543</v>
      </c>
    </row>
    <row r="108" spans="1:124" s="217" customFormat="1">
      <c r="A108" s="215" t="s">
        <v>438</v>
      </c>
      <c r="B108" s="216"/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  <c r="DE108" s="216"/>
      <c r="DF108" s="216"/>
      <c r="DG108" s="216"/>
      <c r="DH108" s="216"/>
      <c r="DI108" s="216"/>
      <c r="DJ108" s="216"/>
      <c r="DK108" s="216"/>
      <c r="DL108" s="216"/>
      <c r="DM108" s="216"/>
      <c r="DN108" s="216"/>
      <c r="DO108" s="216"/>
      <c r="DP108" s="216"/>
      <c r="DQ108" s="216"/>
      <c r="DR108" s="216"/>
      <c r="DS108" s="216"/>
      <c r="DT108" s="216"/>
    </row>
    <row r="109" spans="1:124"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</row>
    <row r="110" spans="1:124">
      <c r="A110" s="2" t="s">
        <v>436</v>
      </c>
      <c r="D110" s="17">
        <f ca="1">Расчет_БЕЗ_Фонда!D535</f>
        <v>-167899.43960991941</v>
      </c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</row>
    <row r="111" spans="1:124" s="6" customFormat="1">
      <c r="A111" s="5" t="s">
        <v>435</v>
      </c>
      <c r="B111" s="5"/>
      <c r="C111" s="5"/>
      <c r="E111" s="311">
        <f>Расчет_БЕЗ_Фонда!E527</f>
        <v>1</v>
      </c>
      <c r="F111" s="52">
        <f ca="1">Расчет_БЕЗ_Фонда!F527</f>
        <v>0.91646167253152133</v>
      </c>
      <c r="G111" s="52">
        <f ca="1">Расчет_БЕЗ_Фонда!G527</f>
        <v>0.83897169197513621</v>
      </c>
      <c r="H111" s="52">
        <f ca="1">Расчет_БЕЗ_Фонда!H527</f>
        <v>0.76788624665168437</v>
      </c>
      <c r="I111" s="52">
        <f ca="1">Расчет_БЕЗ_Фонда!I527</f>
        <v>0.70265796199173403</v>
      </c>
      <c r="J111" s="52">
        <f ca="1">Расчет_БЕЗ_Фонда!J527</f>
        <v>0.64278076406377938</v>
      </c>
      <c r="K111" s="52">
        <f ca="1">Расчет_БЕЗ_Фонда!K527</f>
        <v>0.58778417606085265</v>
      </c>
      <c r="L111" s="52">
        <f ca="1">Расчет_БЕЗ_Фонда!L527</f>
        <v>0.53722642725005754</v>
      </c>
      <c r="M111" s="52">
        <f ca="1">Расчет_БЕЗ_Фонда!M527</f>
        <v>0.49068474344140556</v>
      </c>
      <c r="N111" s="52">
        <f ca="1">Расчет_БЕЗ_Фонда!N527</f>
        <v>0.44773878141450035</v>
      </c>
      <c r="O111" s="52">
        <f ca="1">Расчет_БЕЗ_Фонда!O527</f>
        <v>0.40793555032957307</v>
      </c>
      <c r="P111" s="52">
        <f ca="1">Расчет_БЕЗ_Фонда!P527</f>
        <v>0.37069407044109443</v>
      </c>
      <c r="Q111" s="52">
        <f ca="1">Расчет_БЕЗ_Фонда!Q527</f>
        <v>0.33685246051531809</v>
      </c>
      <c r="R111" s="52">
        <f ca="1">Расчет_БЕЗ_Фонда!R527</f>
        <v>0.30610033772648371</v>
      </c>
      <c r="S111" s="52">
        <f ca="1">Расчет_БЕЗ_Фонда!S527</f>
        <v>0.27815565489095356</v>
      </c>
      <c r="T111" s="52">
        <f ca="1">Расчет_БЕЗ_Фонда!T527</f>
        <v>0.25276211363396084</v>
      </c>
      <c r="U111" s="52">
        <f ca="1">Расчет_БЕЗ_Фонда!U527</f>
        <v>0.2296868137149822</v>
      </c>
      <c r="V111" s="52">
        <f ca="1">Расчет_БЕЗ_Фонда!V527</f>
        <v>0.2087181169522104</v>
      </c>
      <c r="W111" s="52">
        <f ca="1">Расчет_БЕЗ_Фонда!W527</f>
        <v>0.18966370615482572</v>
      </c>
      <c r="X111" s="52">
        <f ca="1">Расчет_БЕЗ_Фонда!X527</f>
        <v>0.17234882126030562</v>
      </c>
      <c r="Y111" s="52">
        <f ca="1">Расчет_БЕЗ_Фонда!Y527</f>
        <v>0.15661465649927139</v>
      </c>
      <c r="Z111" s="52">
        <f ca="1">Расчет_БЕЗ_Фонда!Z527</f>
        <v>0.14231690388725596</v>
      </c>
      <c r="AA111" s="52">
        <f ca="1">Расчет_БЕЗ_Фонда!AA527</f>
        <v>0.12932442968483399</v>
      </c>
      <c r="AB111" s="52">
        <f ca="1">Расчет_БЕЗ_Фонда!AB527</f>
        <v>0.11751807168709229</v>
      </c>
      <c r="AC111" s="52">
        <f ca="1">Расчет_БЕЗ_Фонда!AC527</f>
        <v>0.10678954631162108</v>
      </c>
      <c r="AD111" s="52">
        <f ca="1">Расчет_БЕЗ_Фонда!AD527</f>
        <v>9.7040455461238073E-2</v>
      </c>
      <c r="AE111" s="52">
        <f ca="1">Расчет_БЕЗ_Фонда!AE527</f>
        <v>8.8181384052755052E-2</v>
      </c>
      <c r="AF111" s="52">
        <f>Расчет_БЕЗ_Фонда!AF527</f>
        <v>0</v>
      </c>
      <c r="AG111" s="52">
        <f>Расчет_БЕЗ_Фонда!AG527</f>
        <v>0</v>
      </c>
      <c r="AH111" s="52">
        <f>Расчет_БЕЗ_Фонда!AH527</f>
        <v>0</v>
      </c>
      <c r="AI111" s="52">
        <f>Расчет_БЕЗ_Фонда!AI527</f>
        <v>0</v>
      </c>
      <c r="AJ111" s="52">
        <f>Расчет_БЕЗ_Фонда!AJ527</f>
        <v>0</v>
      </c>
    </row>
    <row r="112" spans="1:124">
      <c r="A112" s="2" t="s">
        <v>65</v>
      </c>
      <c r="E112" s="17">
        <f ca="1">Расчет_БЕЗ_Фонда!E338</f>
        <v>0</v>
      </c>
      <c r="F112" s="17">
        <f ca="1">Расчет_БЕЗ_Фонда!F338</f>
        <v>0</v>
      </c>
      <c r="G112" s="17">
        <f ca="1">Расчет_БЕЗ_Фонда!G338</f>
        <v>-14582.733564876835</v>
      </c>
      <c r="H112" s="17">
        <f ca="1">Расчет_БЕЗ_Фонда!H338</f>
        <v>-8702.7278527404342</v>
      </c>
      <c r="I112" s="17">
        <f ca="1">Расчет_БЕЗ_Фонда!I338</f>
        <v>-2311.7388164713702</v>
      </c>
      <c r="J112" s="17">
        <f ca="1">Расчет_БЕЗ_Фонда!J338</f>
        <v>4647.9570546914401</v>
      </c>
      <c r="K112" s="17">
        <f ca="1">Расчет_БЕЗ_Фонда!K338</f>
        <v>12233.051373983792</v>
      </c>
      <c r="L112" s="17">
        <f ca="1">Расчет_БЕЗ_Фонда!L338</f>
        <v>20505.72946912828</v>
      </c>
      <c r="M112" s="17">
        <f ca="1">Расчет_БЕЗ_Фонда!M338</f>
        <v>29535.01454573093</v>
      </c>
      <c r="N112" s="17">
        <f ca="1">Расчет_БЕЗ_Фонда!N338</f>
        <v>39399.102004533066</v>
      </c>
      <c r="O112" s="17">
        <f ca="1">Расчет_БЕЗ_Фонда!O338</f>
        <v>50185.618841962241</v>
      </c>
      <c r="P112" s="17">
        <f ca="1">Расчет_БЕЗ_Фонда!P338</f>
        <v>0</v>
      </c>
      <c r="Q112" s="17">
        <f ca="1">Расчет_БЕЗ_Фонда!Q338</f>
        <v>0</v>
      </c>
      <c r="R112" s="17">
        <f ca="1">Расчет_БЕЗ_Фонда!R338</f>
        <v>0</v>
      </c>
      <c r="S112" s="17">
        <f ca="1">Расчет_БЕЗ_Фонда!S338</f>
        <v>0</v>
      </c>
      <c r="T112" s="17">
        <f ca="1">Расчет_БЕЗ_Фонда!T338</f>
        <v>0</v>
      </c>
      <c r="U112" s="17">
        <f ca="1">Расчет_БЕЗ_Фонда!U338</f>
        <v>0</v>
      </c>
      <c r="V112" s="17">
        <f ca="1">Расчет_БЕЗ_Фонда!V338</f>
        <v>0</v>
      </c>
      <c r="W112" s="17">
        <f ca="1">Расчет_БЕЗ_Фонда!W338</f>
        <v>0</v>
      </c>
      <c r="X112" s="17">
        <f ca="1">Расчет_БЕЗ_Фонда!X338</f>
        <v>0</v>
      </c>
      <c r="Y112" s="17">
        <f ca="1">Расчет_БЕЗ_Фонда!Y338</f>
        <v>0</v>
      </c>
      <c r="Z112" s="17">
        <f ca="1">Расчет_БЕЗ_Фонда!Z338</f>
        <v>0</v>
      </c>
      <c r="AA112" s="17">
        <f ca="1">Расчет_БЕЗ_Фонда!AA338</f>
        <v>0</v>
      </c>
      <c r="AB112" s="17">
        <f ca="1">Расчет_БЕЗ_Фонда!AB338</f>
        <v>0</v>
      </c>
      <c r="AC112" s="17">
        <f ca="1">Расчет_БЕЗ_Фонда!AC338</f>
        <v>0</v>
      </c>
      <c r="AD112" s="17">
        <f ca="1">Расчет_БЕЗ_Фонда!AD338</f>
        <v>0</v>
      </c>
      <c r="AE112" s="17">
        <f ca="1">Расчет_БЕЗ_Фонда!AE338</f>
        <v>0</v>
      </c>
      <c r="AF112" s="17">
        <f ca="1">Расчет_БЕЗ_Фонда!AF338</f>
        <v>0</v>
      </c>
      <c r="AG112" s="17">
        <f ca="1">Расчет_БЕЗ_Фонда!AG338</f>
        <v>0</v>
      </c>
      <c r="AH112" s="17">
        <f ca="1">Расчет_БЕЗ_Фонда!AH338</f>
        <v>0</v>
      </c>
      <c r="AI112" s="17">
        <f ca="1">Расчет_БЕЗ_Фонда!AI338</f>
        <v>0</v>
      </c>
      <c r="AJ112" s="17">
        <f ca="1">Расчет_БЕЗ_Фонда!AJ338</f>
        <v>0</v>
      </c>
    </row>
    <row r="113" spans="1:124"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</row>
    <row r="114" spans="1:124">
      <c r="A114" s="2" t="s">
        <v>23</v>
      </c>
      <c r="E114" s="6">
        <f t="shared" ref="E114:AJ114" si="49">E106*E22</f>
        <v>0</v>
      </c>
      <c r="F114" s="6">
        <f t="shared" si="49"/>
        <v>0</v>
      </c>
      <c r="G114" s="6">
        <f t="shared" si="49"/>
        <v>876049.5031514162</v>
      </c>
      <c r="H114" s="6">
        <f t="shared" si="49"/>
        <v>920858.71001277154</v>
      </c>
      <c r="I114" s="6">
        <f t="shared" si="49"/>
        <v>967832.98072797386</v>
      </c>
      <c r="J114" s="6">
        <f t="shared" si="49"/>
        <v>1017187.1463261792</v>
      </c>
      <c r="K114" s="6">
        <f t="shared" si="49"/>
        <v>1069044.5470147326</v>
      </c>
      <c r="L114" s="6">
        <f t="shared" si="49"/>
        <v>1123527.5602918719</v>
      </c>
      <c r="M114" s="6">
        <f t="shared" si="49"/>
        <v>1180768.5122488148</v>
      </c>
      <c r="N114" s="6">
        <f t="shared" si="49"/>
        <v>1240934.562498722</v>
      </c>
      <c r="O114" s="6">
        <f t="shared" si="49"/>
        <v>1304219.9119934249</v>
      </c>
      <c r="P114" s="6">
        <f t="shared" si="49"/>
        <v>0</v>
      </c>
      <c r="Q114" s="6">
        <f t="shared" si="49"/>
        <v>0</v>
      </c>
      <c r="R114" s="6">
        <f t="shared" si="49"/>
        <v>0</v>
      </c>
      <c r="S114" s="6">
        <f t="shared" si="49"/>
        <v>0</v>
      </c>
      <c r="T114" s="6">
        <f t="shared" si="49"/>
        <v>0</v>
      </c>
      <c r="U114" s="6">
        <f t="shared" si="49"/>
        <v>0</v>
      </c>
      <c r="V114" s="6">
        <f t="shared" si="49"/>
        <v>0</v>
      </c>
      <c r="W114" s="6">
        <f t="shared" si="49"/>
        <v>0</v>
      </c>
      <c r="X114" s="6">
        <f t="shared" si="49"/>
        <v>0</v>
      </c>
      <c r="Y114" s="6">
        <f t="shared" si="49"/>
        <v>0</v>
      </c>
      <c r="Z114" s="6">
        <f t="shared" si="49"/>
        <v>0</v>
      </c>
      <c r="AA114" s="6">
        <f t="shared" si="49"/>
        <v>0</v>
      </c>
      <c r="AB114" s="6">
        <f t="shared" si="49"/>
        <v>0</v>
      </c>
      <c r="AC114" s="6">
        <f t="shared" si="49"/>
        <v>0</v>
      </c>
      <c r="AD114" s="6">
        <f t="shared" si="49"/>
        <v>0</v>
      </c>
      <c r="AE114" s="6">
        <f t="shared" si="49"/>
        <v>0</v>
      </c>
      <c r="AF114" s="6">
        <f t="shared" si="49"/>
        <v>0</v>
      </c>
      <c r="AG114" s="6">
        <f t="shared" si="49"/>
        <v>0</v>
      </c>
      <c r="AH114" s="6">
        <f t="shared" si="49"/>
        <v>0</v>
      </c>
      <c r="AI114" s="6">
        <f t="shared" si="49"/>
        <v>0</v>
      </c>
      <c r="AJ114" s="6">
        <f t="shared" si="49"/>
        <v>0</v>
      </c>
    </row>
    <row r="115" spans="1:124">
      <c r="A115" s="2" t="str">
        <f>Макро!A19</f>
        <v>Налог на прибыль</v>
      </c>
      <c r="E115" s="7">
        <f>VLOOKUP($A115,Макро!$A$17:$AJ$28,MATCH(E$4,Макро!$A$3:$AJ$3,0),FALSE)</f>
        <v>0.2</v>
      </c>
      <c r="F115" s="7">
        <f>VLOOKUP($A115,Макро!$A$17:$AJ$28,MATCH(F$4,Макро!$A$3:$AJ$3,0),FALSE)</f>
        <v>0.2</v>
      </c>
      <c r="G115" s="7">
        <f>VLOOKUP($A115,Макро!$A$17:$AJ$28,MATCH(G$4,Макро!$A$3:$AJ$3,0),FALSE)</f>
        <v>0.2</v>
      </c>
      <c r="H115" s="7">
        <f>VLOOKUP($A115,Макро!$A$17:$AJ$28,MATCH(H$4,Макро!$A$3:$AJ$3,0),FALSE)</f>
        <v>0.2</v>
      </c>
      <c r="I115" s="7">
        <f>VLOOKUP($A115,Макро!$A$17:$AJ$28,MATCH(I$4,Макро!$A$3:$AJ$3,0),FALSE)</f>
        <v>0.2</v>
      </c>
      <c r="J115" s="7">
        <f>VLOOKUP($A115,Макро!$A$17:$AJ$28,MATCH(J$4,Макро!$A$3:$AJ$3,0),FALSE)</f>
        <v>0.2</v>
      </c>
      <c r="K115" s="7">
        <f>VLOOKUP($A115,Макро!$A$17:$AJ$28,MATCH(K$4,Макро!$A$3:$AJ$3,0),FALSE)</f>
        <v>0.2</v>
      </c>
      <c r="L115" s="7">
        <f>VLOOKUP($A115,Макро!$A$17:$AJ$28,MATCH(L$4,Макро!$A$3:$AJ$3,0),FALSE)</f>
        <v>0.2</v>
      </c>
      <c r="M115" s="7">
        <f>VLOOKUP($A115,Макро!$A$17:$AJ$28,MATCH(M$4,Макро!$A$3:$AJ$3,0),FALSE)</f>
        <v>0.2</v>
      </c>
      <c r="N115" s="7">
        <f>VLOOKUP($A115,Макро!$A$17:$AJ$28,MATCH(N$4,Макро!$A$3:$AJ$3,0),FALSE)</f>
        <v>0.2</v>
      </c>
      <c r="O115" s="7">
        <f>VLOOKUP($A115,Макро!$A$17:$AJ$28,MATCH(O$4,Макро!$A$3:$AJ$3,0),FALSE)</f>
        <v>0.2</v>
      </c>
      <c r="P115" s="7">
        <f>VLOOKUP($A115,Макро!$A$17:$AJ$28,MATCH(P$4,Макро!$A$3:$AJ$3,0),FALSE)</f>
        <v>0.2</v>
      </c>
      <c r="Q115" s="7">
        <f>VLOOKUP($A115,Макро!$A$17:$AJ$28,MATCH(Q$4,Макро!$A$3:$AJ$3,0),FALSE)</f>
        <v>0.2</v>
      </c>
      <c r="R115" s="7">
        <f>VLOOKUP($A115,Макро!$A$17:$AJ$28,MATCH(R$4,Макро!$A$3:$AJ$3,0),FALSE)</f>
        <v>0.2</v>
      </c>
      <c r="S115" s="7">
        <f>VLOOKUP($A115,Макро!$A$17:$AJ$28,MATCH(S$4,Макро!$A$3:$AJ$3,0),FALSE)</f>
        <v>0.2</v>
      </c>
      <c r="T115" s="7">
        <f>VLOOKUP($A115,Макро!$A$17:$AJ$28,MATCH(T$4,Макро!$A$3:$AJ$3,0),FALSE)</f>
        <v>0.2</v>
      </c>
      <c r="U115" s="7">
        <f>VLOOKUP($A115,Макро!$A$17:$AJ$28,MATCH(U$4,Макро!$A$3:$AJ$3,0),FALSE)</f>
        <v>0.2</v>
      </c>
      <c r="V115" s="7">
        <f>VLOOKUP($A115,Макро!$A$17:$AJ$28,MATCH(V$4,Макро!$A$3:$AJ$3,0),FALSE)</f>
        <v>0.2</v>
      </c>
      <c r="W115" s="7">
        <f>VLOOKUP($A115,Макро!$A$17:$AJ$28,MATCH(W$4,Макро!$A$3:$AJ$3,0),FALSE)</f>
        <v>0.2</v>
      </c>
      <c r="X115" s="7">
        <f>VLOOKUP($A115,Макро!$A$17:$AJ$28,MATCH(X$4,Макро!$A$3:$AJ$3,0),FALSE)</f>
        <v>0.2</v>
      </c>
      <c r="Y115" s="7">
        <f>VLOOKUP($A115,Макро!$A$17:$AJ$28,MATCH(Y$4,Макро!$A$3:$AJ$3,0),FALSE)</f>
        <v>0.2</v>
      </c>
      <c r="Z115" s="7">
        <f>VLOOKUP($A115,Макро!$A$17:$AJ$28,MATCH(Z$4,Макро!$A$3:$AJ$3,0),FALSE)</f>
        <v>0.2</v>
      </c>
      <c r="AA115" s="7">
        <f>VLOOKUP($A115,Макро!$A$17:$AJ$28,MATCH(AA$4,Макро!$A$3:$AJ$3,0),FALSE)</f>
        <v>0.2</v>
      </c>
      <c r="AB115" s="7">
        <f>VLOOKUP($A115,Макро!$A$17:$AJ$28,MATCH(AB$4,Макро!$A$3:$AJ$3,0),FALSE)</f>
        <v>0.2</v>
      </c>
      <c r="AC115" s="7">
        <f>VLOOKUP($A115,Макро!$A$17:$AJ$28,MATCH(AC$4,Макро!$A$3:$AJ$3,0),FALSE)</f>
        <v>0.2</v>
      </c>
      <c r="AD115" s="7">
        <f>VLOOKUP($A115,Макро!$A$17:$AJ$28,MATCH(AD$4,Макро!$A$3:$AJ$3,0),FALSE)</f>
        <v>0.2</v>
      </c>
      <c r="AE115" s="7">
        <f>VLOOKUP($A115,Макро!$A$17:$AJ$28,MATCH(AE$4,Макро!$A$3:$AJ$3,0),FALSE)</f>
        <v>0.2</v>
      </c>
      <c r="AF115" s="7">
        <f>VLOOKUP($A115,Макро!$A$17:$AJ$28,MATCH(AF$4,Макро!$A$3:$AJ$3,0),FALSE)</f>
        <v>0.2</v>
      </c>
      <c r="AG115" s="7">
        <f>VLOOKUP($A115,Макро!$A$17:$AJ$28,MATCH(AG$4,Макро!$A$3:$AJ$3,0),FALSE)</f>
        <v>0.2</v>
      </c>
      <c r="AH115" s="7">
        <f>VLOOKUP($A115,Макро!$A$17:$AJ$28,MATCH(AH$4,Макро!$A$3:$AJ$3,0),FALSE)</f>
        <v>0.2</v>
      </c>
      <c r="AI115" s="7">
        <f>VLOOKUP($A115,Макро!$A$17:$AJ$28,MATCH(AI$4,Макро!$A$3:$AJ$3,0),FALSE)</f>
        <v>0.2</v>
      </c>
      <c r="AJ115" s="7">
        <f>VLOOKUP($A115,Макро!$A$17:$AJ$28,MATCH(AJ$4,Макро!$A$3:$AJ$3,0),FALSE)</f>
        <v>0.2</v>
      </c>
    </row>
    <row r="116" spans="1:124">
      <c r="A116" s="2" t="s">
        <v>444</v>
      </c>
      <c r="D116" s="6">
        <f ca="1">SUM(E116:O116)</f>
        <v>4734920.810670808</v>
      </c>
      <c r="E116" s="6">
        <f t="shared" ref="E116:AJ116" si="50">(E114-D114*D115)*E111</f>
        <v>0</v>
      </c>
      <c r="F116" s="6">
        <f t="shared" ca="1" si="50"/>
        <v>0</v>
      </c>
      <c r="G116" s="6">
        <f t="shared" ca="1" si="50"/>
        <v>734980.73391292104</v>
      </c>
      <c r="H116" s="6">
        <f t="shared" ca="1" si="50"/>
        <v>572573.4655570162</v>
      </c>
      <c r="I116" s="6">
        <f t="shared" ca="1" si="50"/>
        <v>550645.80889472098</v>
      </c>
      <c r="J116" s="6">
        <f t="shared" ca="1" si="50"/>
        <v>529407.44654370635</v>
      </c>
      <c r="K116" s="6">
        <f t="shared" ca="1" si="50"/>
        <v>508790.16649879748</v>
      </c>
      <c r="L116" s="6">
        <f t="shared" ca="1" si="50"/>
        <v>488724.9006197998</v>
      </c>
      <c r="M116" s="6">
        <f t="shared" ca="1" si="50"/>
        <v>469125.52796226676</v>
      </c>
      <c r="N116" s="6">
        <f t="shared" ca="1" si="50"/>
        <v>449879.35786693456</v>
      </c>
      <c r="O116" s="6">
        <f t="shared" ca="1" si="50"/>
        <v>430793.40281464427</v>
      </c>
      <c r="P116" s="6">
        <f t="shared" ca="1" si="50"/>
        <v>-96693.317585433731</v>
      </c>
      <c r="Q116" s="6">
        <f t="shared" ca="1" si="50"/>
        <v>0</v>
      </c>
      <c r="R116" s="6">
        <f t="shared" ca="1" si="50"/>
        <v>0</v>
      </c>
      <c r="S116" s="6">
        <f t="shared" ca="1" si="50"/>
        <v>0</v>
      </c>
      <c r="T116" s="6">
        <f t="shared" ca="1" si="50"/>
        <v>0</v>
      </c>
      <c r="U116" s="6">
        <f t="shared" ca="1" si="50"/>
        <v>0</v>
      </c>
      <c r="V116" s="6">
        <f t="shared" ca="1" si="50"/>
        <v>0</v>
      </c>
      <c r="W116" s="6">
        <f t="shared" ca="1" si="50"/>
        <v>0</v>
      </c>
      <c r="X116" s="6">
        <f t="shared" ca="1" si="50"/>
        <v>0</v>
      </c>
      <c r="Y116" s="6">
        <f t="shared" ca="1" si="50"/>
        <v>0</v>
      </c>
      <c r="Z116" s="6">
        <f t="shared" ca="1" si="50"/>
        <v>0</v>
      </c>
      <c r="AA116" s="6">
        <f t="shared" ca="1" si="50"/>
        <v>0</v>
      </c>
      <c r="AB116" s="6">
        <f t="shared" ca="1" si="50"/>
        <v>0</v>
      </c>
      <c r="AC116" s="6">
        <f t="shared" ca="1" si="50"/>
        <v>0</v>
      </c>
      <c r="AD116" s="6">
        <f t="shared" ca="1" si="50"/>
        <v>0</v>
      </c>
      <c r="AE116" s="6">
        <f t="shared" ca="1" si="50"/>
        <v>0</v>
      </c>
      <c r="AF116" s="6">
        <f t="shared" si="50"/>
        <v>0</v>
      </c>
      <c r="AG116" s="6">
        <f t="shared" si="50"/>
        <v>0</v>
      </c>
      <c r="AH116" s="6">
        <f t="shared" si="50"/>
        <v>0</v>
      </c>
      <c r="AI116" s="6">
        <f t="shared" si="50"/>
        <v>0</v>
      </c>
      <c r="AJ116" s="6">
        <f t="shared" si="50"/>
        <v>0</v>
      </c>
    </row>
    <row r="117" spans="1:124">
      <c r="A117" s="2" t="s">
        <v>445</v>
      </c>
      <c r="D117" s="6">
        <f ca="1">SUM(E117:O117)</f>
        <v>4108.313472891642</v>
      </c>
      <c r="E117" s="6">
        <f t="shared" ref="E117:AJ117" ca="1" si="51">IF(E112&lt;0,-E112*E115*E111,0)</f>
        <v>0</v>
      </c>
      <c r="F117" s="6">
        <f t="shared" ca="1" si="51"/>
        <v>0</v>
      </c>
      <c r="G117" s="6">
        <f t="shared" ca="1" si="51"/>
        <v>2446.9001305094657</v>
      </c>
      <c r="H117" s="6">
        <f t="shared" ca="1" si="51"/>
        <v>1336.5410052943851</v>
      </c>
      <c r="I117" s="6">
        <f t="shared" ca="1" si="51"/>
        <v>324.87233708779127</v>
      </c>
      <c r="J117" s="6">
        <f t="shared" ca="1" si="51"/>
        <v>0</v>
      </c>
      <c r="K117" s="6">
        <f t="shared" ca="1" si="51"/>
        <v>0</v>
      </c>
      <c r="L117" s="6">
        <f t="shared" ca="1" si="51"/>
        <v>0</v>
      </c>
      <c r="M117" s="6">
        <f t="shared" ca="1" si="51"/>
        <v>0</v>
      </c>
      <c r="N117" s="6">
        <f t="shared" ca="1" si="51"/>
        <v>0</v>
      </c>
      <c r="O117" s="6">
        <f t="shared" ca="1" si="51"/>
        <v>0</v>
      </c>
      <c r="P117" s="6">
        <f t="shared" ca="1" si="51"/>
        <v>0</v>
      </c>
      <c r="Q117" s="6">
        <f t="shared" ca="1" si="51"/>
        <v>0</v>
      </c>
      <c r="R117" s="6">
        <f t="shared" ca="1" si="51"/>
        <v>0</v>
      </c>
      <c r="S117" s="6">
        <f t="shared" ca="1" si="51"/>
        <v>0</v>
      </c>
      <c r="T117" s="6">
        <f t="shared" ca="1" si="51"/>
        <v>0</v>
      </c>
      <c r="U117" s="6">
        <f t="shared" ca="1" si="51"/>
        <v>0</v>
      </c>
      <c r="V117" s="6">
        <f t="shared" ca="1" si="51"/>
        <v>0</v>
      </c>
      <c r="W117" s="6">
        <f t="shared" ca="1" si="51"/>
        <v>0</v>
      </c>
      <c r="X117" s="6">
        <f t="shared" ca="1" si="51"/>
        <v>0</v>
      </c>
      <c r="Y117" s="6">
        <f t="shared" ca="1" si="51"/>
        <v>0</v>
      </c>
      <c r="Z117" s="6">
        <f t="shared" ca="1" si="51"/>
        <v>0</v>
      </c>
      <c r="AA117" s="6">
        <f t="shared" ca="1" si="51"/>
        <v>0</v>
      </c>
      <c r="AB117" s="6">
        <f t="shared" ca="1" si="51"/>
        <v>0</v>
      </c>
      <c r="AC117" s="6">
        <f t="shared" ca="1" si="51"/>
        <v>0</v>
      </c>
      <c r="AD117" s="6">
        <f t="shared" ca="1" si="51"/>
        <v>0</v>
      </c>
      <c r="AE117" s="6">
        <f t="shared" ca="1" si="51"/>
        <v>0</v>
      </c>
      <c r="AF117" s="6">
        <f t="shared" ca="1" si="51"/>
        <v>0</v>
      </c>
      <c r="AG117" s="6">
        <f t="shared" ca="1" si="51"/>
        <v>0</v>
      </c>
      <c r="AH117" s="6">
        <f t="shared" ca="1" si="51"/>
        <v>0</v>
      </c>
      <c r="AI117" s="6">
        <f t="shared" ca="1" si="51"/>
        <v>0</v>
      </c>
      <c r="AJ117" s="6">
        <f t="shared" ca="1" si="51"/>
        <v>0</v>
      </c>
    </row>
    <row r="118" spans="1:124"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</row>
    <row r="119" spans="1:124">
      <c r="A119" s="2" t="s">
        <v>437</v>
      </c>
      <c r="D119" s="300">
        <f ca="1">IF(D110&lt;0,-(D110+D117)/D116,0)</f>
        <v>3.4592157437543944E-2</v>
      </c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</row>
    <row r="120" spans="1:124">
      <c r="D120" s="408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</row>
    <row r="121" spans="1:124">
      <c r="A121" s="2" t="s">
        <v>446</v>
      </c>
      <c r="E121" s="6">
        <f t="shared" ref="E121:AJ121" ca="1" si="52">E106*(1+$D$119)</f>
        <v>821784.50905385206</v>
      </c>
      <c r="F121" s="6">
        <f t="shared" ca="1" si="52"/>
        <v>862105.29642088886</v>
      </c>
      <c r="G121" s="6">
        <f t="shared" ca="1" si="52"/>
        <v>906353.94548751204</v>
      </c>
      <c r="H121" s="6">
        <f t="shared" ca="1" si="52"/>
        <v>952713.19948726683</v>
      </c>
      <c r="I121" s="6">
        <f t="shared" ca="1" si="52"/>
        <v>1001312.4115705632</v>
      </c>
      <c r="J121" s="6">
        <f t="shared" ca="1" si="52"/>
        <v>1052373.8442353404</v>
      </c>
      <c r="K121" s="6">
        <f t="shared" ca="1" si="52"/>
        <v>1106025.1042928139</v>
      </c>
      <c r="L121" s="6">
        <f t="shared" ca="1" si="52"/>
        <v>1162392.8025429079</v>
      </c>
      <c r="M121" s="6">
        <f t="shared" ca="1" si="52"/>
        <v>1221613.8425218202</v>
      </c>
      <c r="N121" s="6">
        <f t="shared" ca="1" si="52"/>
        <v>1283861.1662543674</v>
      </c>
      <c r="O121" s="6">
        <f t="shared" ca="1" si="52"/>
        <v>1349335.6925222811</v>
      </c>
      <c r="P121" s="6">
        <f t="shared" ca="1" si="52"/>
        <v>1400975.8921969577</v>
      </c>
      <c r="Q121" s="6">
        <f t="shared" ca="1" si="52"/>
        <v>1455956.8126993559</v>
      </c>
      <c r="R121" s="6">
        <f t="shared" ca="1" si="52"/>
        <v>1514493.2636511077</v>
      </c>
      <c r="S121" s="6">
        <f t="shared" ca="1" si="52"/>
        <v>1576814.1224614631</v>
      </c>
      <c r="T121" s="6">
        <f t="shared" ca="1" si="52"/>
        <v>1643163.2536092573</v>
      </c>
      <c r="U121" s="6">
        <f t="shared" ca="1" si="52"/>
        <v>1713800.4880520366</v>
      </c>
      <c r="V121" s="6">
        <f t="shared" ca="1" si="52"/>
        <v>1789002.6666966248</v>
      </c>
      <c r="W121" s="6">
        <f t="shared" ca="1" si="52"/>
        <v>1869064.7521229701</v>
      </c>
      <c r="X121" s="6">
        <f t="shared" ca="1" si="52"/>
        <v>1954301.0130275043</v>
      </c>
      <c r="Y121" s="6">
        <f t="shared" ca="1" si="52"/>
        <v>2039508.5653019473</v>
      </c>
      <c r="Z121" s="6">
        <f t="shared" ca="1" si="52"/>
        <v>2130581.8790311804</v>
      </c>
      <c r="AA121" s="6">
        <f t="shared" ca="1" si="52"/>
        <v>369402.04632401757</v>
      </c>
      <c r="AB121" s="6">
        <f t="shared" ca="1" si="52"/>
        <v>369402.04632401757</v>
      </c>
      <c r="AC121" s="6">
        <f t="shared" ca="1" si="52"/>
        <v>369402.04632401757</v>
      </c>
      <c r="AD121" s="6">
        <f t="shared" ca="1" si="52"/>
        <v>369402.04632401757</v>
      </c>
      <c r="AE121" s="6">
        <f t="shared" ca="1" si="52"/>
        <v>369402.04632401757</v>
      </c>
      <c r="AF121" s="6">
        <f t="shared" ca="1" si="52"/>
        <v>369402.04632401757</v>
      </c>
      <c r="AG121" s="6">
        <f t="shared" ca="1" si="52"/>
        <v>369402.04632401757</v>
      </c>
      <c r="AH121" s="6">
        <f t="shared" ca="1" si="52"/>
        <v>369402.04632401757</v>
      </c>
      <c r="AI121" s="6">
        <f t="shared" ca="1" si="52"/>
        <v>369402.04632401757</v>
      </c>
      <c r="AJ121" s="6">
        <f t="shared" ca="1" si="52"/>
        <v>369402.04632401757</v>
      </c>
    </row>
    <row r="122" spans="1:124">
      <c r="A122" s="34" t="s">
        <v>443</v>
      </c>
      <c r="D122" s="4" t="s">
        <v>396</v>
      </c>
      <c r="E122" s="396">
        <f t="shared" ref="E122:AJ122" ca="1" si="53">IFERROR(E121/E87,0)</f>
        <v>2.0544612726346303</v>
      </c>
      <c r="F122" s="396">
        <f t="shared" ca="1" si="53"/>
        <v>2.1552632410522223</v>
      </c>
      <c r="G122" s="396">
        <f t="shared" ca="1" si="53"/>
        <v>2.2658848637187803</v>
      </c>
      <c r="H122" s="396">
        <f t="shared" ca="1" si="53"/>
        <v>2.3817829987181671</v>
      </c>
      <c r="I122" s="396">
        <f t="shared" ca="1" si="53"/>
        <v>2.5032810289264082</v>
      </c>
      <c r="J122" s="396">
        <f t="shared" ca="1" si="53"/>
        <v>2.6309346105883509</v>
      </c>
      <c r="K122" s="396">
        <f t="shared" ca="1" si="53"/>
        <v>2.7650627607320346</v>
      </c>
      <c r="L122" s="396">
        <f t="shared" ca="1" si="53"/>
        <v>2.9059820063572697</v>
      </c>
      <c r="M122" s="396">
        <f t="shared" ca="1" si="53"/>
        <v>3.0540346063045507</v>
      </c>
      <c r="N122" s="396">
        <f t="shared" ca="1" si="53"/>
        <v>3.2096529156359188</v>
      </c>
      <c r="O122" s="396">
        <f t="shared" ca="1" si="53"/>
        <v>3.3733392313057027</v>
      </c>
      <c r="P122" s="396">
        <f t="shared" ca="1" si="53"/>
        <v>3.5024397304923944</v>
      </c>
      <c r="Q122" s="396">
        <f t="shared" ca="1" si="53"/>
        <v>3.6398920317483898</v>
      </c>
      <c r="R122" s="396">
        <f t="shared" ca="1" si="53"/>
        <v>3.7862331591277694</v>
      </c>
      <c r="S122" s="396">
        <f t="shared" ca="1" si="53"/>
        <v>3.9420353061536577</v>
      </c>
      <c r="T122" s="396">
        <f t="shared" ca="1" si="53"/>
        <v>4.1079081340231429</v>
      </c>
      <c r="U122" s="396">
        <f t="shared" ca="1" si="53"/>
        <v>4.2845012201300916</v>
      </c>
      <c r="V122" s="396">
        <f t="shared" ca="1" si="53"/>
        <v>4.4725066667415625</v>
      </c>
      <c r="W122" s="396">
        <f t="shared" ca="1" si="53"/>
        <v>4.6726618803074249</v>
      </c>
      <c r="X122" s="396">
        <f t="shared" ca="1" si="53"/>
        <v>4.8857525325687607</v>
      </c>
      <c r="Y122" s="396">
        <f t="shared" ca="1" si="53"/>
        <v>5.0987714132548678</v>
      </c>
      <c r="Z122" s="396">
        <f t="shared" ca="1" si="53"/>
        <v>5.326454697577951</v>
      </c>
      <c r="AA122" s="396">
        <f t="shared" ca="1" si="53"/>
        <v>0</v>
      </c>
      <c r="AB122" s="396">
        <f t="shared" ca="1" si="53"/>
        <v>0</v>
      </c>
      <c r="AC122" s="396">
        <f t="shared" ca="1" si="53"/>
        <v>0</v>
      </c>
      <c r="AD122" s="396">
        <f t="shared" ca="1" si="53"/>
        <v>0</v>
      </c>
      <c r="AE122" s="396">
        <f t="shared" ca="1" si="53"/>
        <v>0</v>
      </c>
      <c r="AF122" s="396">
        <f t="shared" ca="1" si="53"/>
        <v>0</v>
      </c>
      <c r="AG122" s="396">
        <f t="shared" ca="1" si="53"/>
        <v>0</v>
      </c>
      <c r="AH122" s="396">
        <f t="shared" ca="1" si="53"/>
        <v>0</v>
      </c>
      <c r="AI122" s="396">
        <f t="shared" ca="1" si="53"/>
        <v>0</v>
      </c>
      <c r="AJ122" s="396">
        <f t="shared" ca="1" si="53"/>
        <v>0</v>
      </c>
    </row>
    <row r="124" spans="1:124" s="217" customFormat="1">
      <c r="A124" s="215"/>
      <c r="B124" s="216"/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  <c r="DE124" s="216"/>
      <c r="DF124" s="216"/>
      <c r="DG124" s="216"/>
      <c r="DH124" s="216"/>
      <c r="DI124" s="216"/>
      <c r="DJ124" s="216"/>
      <c r="DK124" s="216"/>
      <c r="DL124" s="216"/>
      <c r="DM124" s="216"/>
      <c r="DN124" s="216"/>
      <c r="DO124" s="216"/>
      <c r="DP124" s="216"/>
      <c r="DQ124" s="216"/>
      <c r="DR124" s="216"/>
      <c r="DS124" s="216"/>
      <c r="DT124" s="216"/>
    </row>
    <row r="125" spans="1:124">
      <c r="E125" s="396"/>
      <c r="F125" s="396"/>
      <c r="G125" s="396"/>
      <c r="H125" s="396"/>
      <c r="I125" s="396"/>
      <c r="J125" s="396"/>
      <c r="K125" s="396"/>
      <c r="L125" s="396"/>
      <c r="M125" s="396"/>
      <c r="N125" s="396"/>
      <c r="O125" s="396"/>
      <c r="P125" s="396"/>
      <c r="Q125" s="396"/>
      <c r="R125" s="396"/>
      <c r="S125" s="396"/>
      <c r="T125" s="396"/>
      <c r="U125" s="396"/>
      <c r="V125" s="396"/>
      <c r="W125" s="396"/>
      <c r="X125" s="396"/>
      <c r="Y125" s="396"/>
      <c r="Z125" s="396"/>
      <c r="AA125" s="396"/>
      <c r="AB125" s="396"/>
      <c r="AC125" s="396"/>
      <c r="AD125" s="396"/>
      <c r="AE125" s="396"/>
      <c r="AF125" s="396"/>
      <c r="AG125" s="396"/>
      <c r="AH125" s="396"/>
      <c r="AI125" s="396"/>
      <c r="AJ125" s="396"/>
    </row>
    <row r="126" spans="1:124">
      <c r="E126" s="396"/>
      <c r="F126" s="396"/>
      <c r="G126" s="396"/>
      <c r="H126" s="396"/>
      <c r="I126" s="396"/>
      <c r="J126" s="396"/>
      <c r="K126" s="396"/>
      <c r="L126" s="396"/>
      <c r="M126" s="396"/>
      <c r="N126" s="396"/>
      <c r="O126" s="396"/>
      <c r="P126" s="396"/>
      <c r="Q126" s="396"/>
      <c r="R126" s="396"/>
      <c r="S126" s="396"/>
      <c r="T126" s="396"/>
      <c r="U126" s="396"/>
      <c r="V126" s="396"/>
      <c r="W126" s="396"/>
      <c r="X126" s="396"/>
      <c r="Y126" s="396"/>
      <c r="Z126" s="396"/>
      <c r="AA126" s="396"/>
      <c r="AB126" s="396"/>
      <c r="AC126" s="396"/>
      <c r="AD126" s="396"/>
      <c r="AE126" s="396"/>
      <c r="AF126" s="396"/>
      <c r="AG126" s="396"/>
      <c r="AH126" s="396"/>
      <c r="AI126" s="396"/>
      <c r="AJ126" s="396"/>
    </row>
    <row r="127" spans="1:124"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</row>
    <row r="128" spans="1:124"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</row>
    <row r="129" spans="5:36"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</row>
    <row r="130" spans="5:36"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</row>
    <row r="136" spans="5:36" s="6" customFormat="1"/>
    <row r="137" spans="5:36" s="6" customFormat="1"/>
    <row r="138" spans="5:36" s="6" customFormat="1"/>
    <row r="139" spans="5:36" s="6" customFormat="1"/>
    <row r="140" spans="5:36" s="6" customFormat="1"/>
    <row r="141" spans="5:36" s="6" customFormat="1"/>
    <row r="142" spans="5:36" s="6" customFormat="1"/>
    <row r="143" spans="5:36" s="6" customFormat="1"/>
    <row r="144" spans="5:36" s="6" customFormat="1"/>
    <row r="145" s="6" customFormat="1"/>
    <row r="146" s="6" customFormat="1"/>
    <row r="147" s="6" customFormat="1"/>
    <row r="148" s="6" customFormat="1"/>
    <row r="149" s="6" customFormat="1"/>
    <row r="150" s="6" customFormat="1"/>
    <row r="151" s="6" customFormat="1"/>
    <row r="152" s="6" customFormat="1"/>
    <row r="153" s="6" customFormat="1"/>
    <row r="154" s="6" customFormat="1"/>
    <row r="155" s="6" customFormat="1"/>
    <row r="156" s="6" customFormat="1"/>
    <row r="157" s="6" customFormat="1"/>
    <row r="158" s="6" customFormat="1"/>
    <row r="159" s="6" customFormat="1"/>
    <row r="160" s="6" customFormat="1"/>
    <row r="161" s="6" customFormat="1"/>
    <row r="162" s="6" customFormat="1"/>
    <row r="163" s="6" customFormat="1"/>
    <row r="164" s="6" customFormat="1"/>
    <row r="165" s="6" customFormat="1"/>
    <row r="166" s="6" customFormat="1"/>
    <row r="167" s="6" customFormat="1"/>
    <row r="168" s="6" customFormat="1"/>
    <row r="169" s="6" customFormat="1"/>
    <row r="170" s="6" customFormat="1"/>
    <row r="171" s="6" customFormat="1"/>
    <row r="172" s="6" customFormat="1"/>
    <row r="173" s="6" customFormat="1"/>
    <row r="174" s="6" customFormat="1"/>
    <row r="175" s="6" customFormat="1"/>
    <row r="176" s="6" customFormat="1"/>
    <row r="177" s="6" customFormat="1"/>
    <row r="178" s="6" customFormat="1"/>
    <row r="179" s="6" customFormat="1"/>
    <row r="180" s="6" customFormat="1"/>
    <row r="181" s="6" customFormat="1"/>
    <row r="230" spans="2:69">
      <c r="B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</row>
    <row r="231" spans="2:69">
      <c r="B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</row>
    <row r="232" spans="2:69">
      <c r="B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</row>
    <row r="233" spans="2:69">
      <c r="B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</row>
    <row r="234" spans="2:69">
      <c r="B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</row>
    <row r="235" spans="2:69">
      <c r="B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</row>
    <row r="236" spans="2:69">
      <c r="B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</row>
    <row r="241" spans="2:69">
      <c r="B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</row>
    <row r="242" spans="2:69">
      <c r="B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</row>
    <row r="243" spans="2:69">
      <c r="B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</row>
    <row r="244" spans="2:69">
      <c r="B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</row>
    <row r="245" spans="2:69">
      <c r="B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</row>
    <row r="246" spans="2:69">
      <c r="B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</row>
    <row r="247" spans="2:69">
      <c r="B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</row>
    <row r="248" spans="2:69">
      <c r="B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</row>
    <row r="249" spans="2:69">
      <c r="B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</row>
    <row r="250" spans="2:69">
      <c r="B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</row>
    <row r="251" spans="2:69">
      <c r="B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</row>
    <row r="252" spans="2:69">
      <c r="B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</row>
    <row r="253" spans="2:69">
      <c r="B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</row>
    <row r="254" spans="2:69">
      <c r="B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</row>
    <row r="255" spans="2:69">
      <c r="B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</row>
    <row r="256" spans="2:69">
      <c r="B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</row>
    <row r="257" spans="2:69">
      <c r="B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</row>
    <row r="258" spans="2:69">
      <c r="B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</row>
    <row r="259" spans="2:69">
      <c r="B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</row>
    <row r="260" spans="2:69">
      <c r="B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</row>
    <row r="261" spans="2:69">
      <c r="B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</row>
    <row r="262" spans="2:69">
      <c r="B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</row>
    <row r="263" spans="2:69">
      <c r="B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</row>
    <row r="264" spans="2:69">
      <c r="B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</row>
    <row r="265" spans="2:69">
      <c r="B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</row>
    <row r="266" spans="2:69">
      <c r="B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</row>
    <row r="267" spans="2:69">
      <c r="B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</row>
    <row r="268" spans="2:69">
      <c r="B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</row>
    <row r="269" spans="2:69">
      <c r="B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</row>
    <row r="270" spans="2:69">
      <c r="B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</row>
    <row r="271" spans="2:69">
      <c r="B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</row>
    <row r="272" spans="2:69">
      <c r="B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</row>
    <row r="273" spans="1:124">
      <c r="B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</row>
    <row r="274" spans="1:124"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6"/>
      <c r="CW274" s="6"/>
      <c r="CX274" s="6"/>
      <c r="CY274" s="6"/>
      <c r="CZ274" s="6"/>
      <c r="DA274" s="6"/>
      <c r="DB274" s="6"/>
      <c r="DC274" s="6"/>
      <c r="DD274" s="6"/>
      <c r="DE274" s="6"/>
      <c r="DF274" s="6"/>
      <c r="DG274" s="6"/>
      <c r="DH274" s="6"/>
      <c r="DI274" s="6"/>
      <c r="DJ274" s="6"/>
      <c r="DK274" s="6"/>
      <c r="DL274" s="6"/>
      <c r="DM274" s="6"/>
      <c r="DN274" s="6"/>
      <c r="DO274" s="6"/>
      <c r="DP274" s="6"/>
      <c r="DQ274" s="6"/>
      <c r="DR274" s="6"/>
      <c r="DS274" s="6"/>
      <c r="DT274" s="6"/>
    </row>
    <row r="275" spans="1:124"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6"/>
      <c r="CW275" s="6"/>
      <c r="CX275" s="6"/>
      <c r="CY275" s="6"/>
      <c r="CZ275" s="6"/>
      <c r="DA275" s="6"/>
      <c r="DB275" s="6"/>
      <c r="DC275" s="6"/>
      <c r="DD275" s="6"/>
      <c r="DE275" s="6"/>
      <c r="DF275" s="6"/>
      <c r="DG275" s="6"/>
      <c r="DH275" s="6"/>
      <c r="DI275" s="6"/>
      <c r="DJ275" s="6"/>
      <c r="DK275" s="6"/>
      <c r="DL275" s="6"/>
      <c r="DM275" s="6"/>
      <c r="DN275" s="6"/>
      <c r="DO275" s="6"/>
      <c r="DP275" s="6"/>
      <c r="DQ275" s="6"/>
      <c r="DR275" s="6"/>
      <c r="DS275" s="6"/>
      <c r="DT275" s="6"/>
    </row>
    <row r="276" spans="1:124"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6"/>
      <c r="CW276" s="6"/>
      <c r="CX276" s="6"/>
      <c r="CY276" s="6"/>
      <c r="CZ276" s="6"/>
      <c r="DA276" s="6"/>
      <c r="DB276" s="6"/>
      <c r="DC276" s="6"/>
      <c r="DD276" s="6"/>
      <c r="DE276" s="6"/>
      <c r="DF276" s="6"/>
      <c r="DG276" s="6"/>
      <c r="DH276" s="6"/>
      <c r="DI276" s="6"/>
      <c r="DJ276" s="6"/>
      <c r="DK276" s="6"/>
      <c r="DL276" s="6"/>
      <c r="DM276" s="6"/>
      <c r="DN276" s="6"/>
      <c r="DO276" s="6"/>
      <c r="DP276" s="6"/>
      <c r="DQ276" s="6"/>
      <c r="DR276" s="6"/>
      <c r="DS276" s="6"/>
      <c r="DT276" s="6"/>
    </row>
    <row r="277" spans="1:124"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6"/>
      <c r="CW277" s="6"/>
      <c r="CX277" s="6"/>
      <c r="CY277" s="6"/>
      <c r="CZ277" s="6"/>
      <c r="DA277" s="6"/>
      <c r="DB277" s="6"/>
      <c r="DC277" s="6"/>
      <c r="DD277" s="6"/>
      <c r="DE277" s="6"/>
      <c r="DF277" s="6"/>
      <c r="DG277" s="6"/>
      <c r="DH277" s="6"/>
      <c r="DI277" s="6"/>
      <c r="DJ277" s="6"/>
      <c r="DK277" s="6"/>
      <c r="DL277" s="6"/>
      <c r="DM277" s="6"/>
      <c r="DN277" s="6"/>
      <c r="DO277" s="6"/>
      <c r="DP277" s="6"/>
      <c r="DQ277" s="6"/>
      <c r="DR277" s="6"/>
      <c r="DS277" s="6"/>
      <c r="DT277" s="6"/>
    </row>
    <row r="278" spans="1:124"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6"/>
      <c r="CW278" s="6"/>
      <c r="CX278" s="6"/>
      <c r="CY278" s="6"/>
      <c r="CZ278" s="6"/>
      <c r="DA278" s="6"/>
      <c r="DB278" s="6"/>
      <c r="DC278" s="6"/>
      <c r="DD278" s="6"/>
      <c r="DE278" s="6"/>
      <c r="DF278" s="6"/>
      <c r="DG278" s="6"/>
      <c r="DH278" s="6"/>
      <c r="DI278" s="6"/>
      <c r="DJ278" s="6"/>
      <c r="DK278" s="6"/>
      <c r="DL278" s="6"/>
      <c r="DM278" s="6"/>
      <c r="DN278" s="6"/>
      <c r="DO278" s="6"/>
      <c r="DP278" s="6"/>
      <c r="DQ278" s="6"/>
      <c r="DR278" s="6"/>
      <c r="DS278" s="6"/>
      <c r="DT278" s="6"/>
    </row>
    <row r="279" spans="1:124"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6"/>
      <c r="CW279" s="6"/>
      <c r="CX279" s="6"/>
      <c r="CY279" s="6"/>
      <c r="CZ279" s="6"/>
      <c r="DA279" s="6"/>
      <c r="DB279" s="6"/>
      <c r="DC279" s="6"/>
      <c r="DD279" s="6"/>
      <c r="DE279" s="6"/>
      <c r="DF279" s="6"/>
      <c r="DG279" s="6"/>
      <c r="DH279" s="6"/>
      <c r="DI279" s="6"/>
      <c r="DJ279" s="6"/>
      <c r="DK279" s="6"/>
      <c r="DL279" s="6"/>
      <c r="DM279" s="6"/>
      <c r="DN279" s="6"/>
      <c r="DO279" s="6"/>
      <c r="DP279" s="6"/>
      <c r="DQ279" s="6"/>
      <c r="DR279" s="6"/>
      <c r="DS279" s="6"/>
      <c r="DT279" s="6"/>
    </row>
    <row r="280" spans="1:124"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6"/>
      <c r="CW280" s="6"/>
      <c r="CX280" s="6"/>
      <c r="CY280" s="6"/>
      <c r="CZ280" s="6"/>
      <c r="DA280" s="6"/>
      <c r="DB280" s="6"/>
      <c r="DC280" s="6"/>
      <c r="DD280" s="6"/>
      <c r="DE280" s="6"/>
      <c r="DF280" s="6"/>
      <c r="DG280" s="6"/>
      <c r="DH280" s="6"/>
      <c r="DI280" s="6"/>
      <c r="DJ280" s="6"/>
      <c r="DK280" s="6"/>
      <c r="DL280" s="6"/>
      <c r="DM280" s="6"/>
      <c r="DN280" s="6"/>
      <c r="DO280" s="6"/>
      <c r="DP280" s="6"/>
      <c r="DQ280" s="6"/>
      <c r="DR280" s="6"/>
      <c r="DS280" s="6"/>
      <c r="DT280" s="6"/>
    </row>
    <row r="281" spans="1:124"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6"/>
      <c r="CW281" s="6"/>
      <c r="CX281" s="6"/>
      <c r="CY281" s="6"/>
      <c r="CZ281" s="6"/>
      <c r="DA281" s="6"/>
      <c r="DB281" s="6"/>
      <c r="DC281" s="6"/>
      <c r="DD281" s="6"/>
      <c r="DE281" s="6"/>
      <c r="DF281" s="6"/>
      <c r="DG281" s="6"/>
      <c r="DH281" s="6"/>
      <c r="DI281" s="6"/>
      <c r="DJ281" s="6"/>
      <c r="DK281" s="6"/>
      <c r="DL281" s="6"/>
      <c r="DM281" s="6"/>
      <c r="DN281" s="6"/>
      <c r="DO281" s="6"/>
      <c r="DP281" s="6"/>
      <c r="DQ281" s="6"/>
      <c r="DR281" s="6"/>
      <c r="DS281" s="6"/>
      <c r="DT281" s="6"/>
    </row>
    <row r="282" spans="1:124"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6"/>
      <c r="CW282" s="6"/>
      <c r="CX282" s="6"/>
      <c r="CY282" s="6"/>
      <c r="CZ282" s="6"/>
      <c r="DA282" s="6"/>
      <c r="DB282" s="6"/>
      <c r="DC282" s="6"/>
      <c r="DD282" s="6"/>
      <c r="DE282" s="6"/>
      <c r="DF282" s="6"/>
      <c r="DG282" s="6"/>
      <c r="DH282" s="6"/>
      <c r="DI282" s="6"/>
      <c r="DJ282" s="6"/>
      <c r="DK282" s="6"/>
      <c r="DL282" s="6"/>
      <c r="DM282" s="6"/>
      <c r="DN282" s="6"/>
      <c r="DO282" s="6"/>
      <c r="DP282" s="6"/>
      <c r="DQ282" s="6"/>
      <c r="DR282" s="6"/>
      <c r="DS282" s="6"/>
      <c r="DT282" s="6"/>
    </row>
    <row r="283" spans="1:124"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6"/>
      <c r="CW283" s="6"/>
      <c r="CX283" s="6"/>
      <c r="CY283" s="6"/>
      <c r="CZ283" s="6"/>
      <c r="DA283" s="6"/>
      <c r="DB283" s="6"/>
      <c r="DC283" s="6"/>
      <c r="DD283" s="6"/>
      <c r="DE283" s="6"/>
      <c r="DF283" s="6"/>
      <c r="DG283" s="6"/>
      <c r="DH283" s="6"/>
      <c r="DI283" s="6"/>
      <c r="DJ283" s="6"/>
      <c r="DK283" s="6"/>
      <c r="DL283" s="6"/>
      <c r="DM283" s="6"/>
      <c r="DN283" s="6"/>
      <c r="DO283" s="6"/>
      <c r="DP283" s="6"/>
      <c r="DQ283" s="6"/>
      <c r="DR283" s="6"/>
      <c r="DS283" s="6"/>
      <c r="DT283" s="6"/>
    </row>
    <row r="284" spans="1:124"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6"/>
      <c r="CW284" s="6"/>
      <c r="CX284" s="6"/>
      <c r="CY284" s="6"/>
      <c r="CZ284" s="6"/>
      <c r="DA284" s="6"/>
      <c r="DB284" s="6"/>
      <c r="DC284" s="6"/>
      <c r="DD284" s="6"/>
      <c r="DE284" s="6"/>
      <c r="DF284" s="6"/>
      <c r="DG284" s="6"/>
      <c r="DH284" s="6"/>
      <c r="DI284" s="6"/>
      <c r="DJ284" s="6"/>
      <c r="DK284" s="6"/>
      <c r="DL284" s="6"/>
      <c r="DM284" s="6"/>
      <c r="DN284" s="6"/>
      <c r="DO284" s="6"/>
      <c r="DP284" s="6"/>
      <c r="DQ284" s="6"/>
      <c r="DR284" s="6"/>
      <c r="DS284" s="6"/>
      <c r="DT284" s="6"/>
    </row>
    <row r="285" spans="1:124"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6"/>
      <c r="CW285" s="6"/>
      <c r="CX285" s="6"/>
      <c r="CY285" s="6"/>
      <c r="CZ285" s="6"/>
      <c r="DA285" s="6"/>
      <c r="DB285" s="6"/>
      <c r="DC285" s="6"/>
      <c r="DD285" s="6"/>
      <c r="DE285" s="6"/>
      <c r="DF285" s="6"/>
      <c r="DG285" s="6"/>
      <c r="DH285" s="6"/>
      <c r="DI285" s="6"/>
      <c r="DJ285" s="6"/>
      <c r="DK285" s="6"/>
      <c r="DL285" s="6"/>
      <c r="DM285" s="6"/>
      <c r="DN285" s="6"/>
      <c r="DO285" s="6"/>
      <c r="DP285" s="6"/>
      <c r="DQ285" s="6"/>
      <c r="DR285" s="6"/>
      <c r="DS285" s="6"/>
      <c r="DT285" s="6"/>
    </row>
    <row r="286" spans="1:124"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6"/>
      <c r="CW286" s="6"/>
      <c r="CX286" s="6"/>
      <c r="CY286" s="6"/>
      <c r="CZ286" s="6"/>
      <c r="DA286" s="6"/>
      <c r="DB286" s="6"/>
      <c r="DC286" s="6"/>
      <c r="DD286" s="6"/>
      <c r="DE286" s="6"/>
      <c r="DF286" s="6"/>
      <c r="DG286" s="6"/>
      <c r="DH286" s="6"/>
      <c r="DI286" s="6"/>
      <c r="DJ286" s="6"/>
      <c r="DK286" s="6"/>
      <c r="DL286" s="6"/>
      <c r="DM286" s="6"/>
      <c r="DN286" s="6"/>
      <c r="DO286" s="6"/>
      <c r="DP286" s="6"/>
      <c r="DQ286" s="6"/>
      <c r="DR286" s="6"/>
      <c r="DS286" s="6"/>
      <c r="DT286" s="6"/>
    </row>
    <row r="287" spans="1:124"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6"/>
      <c r="CW287" s="6"/>
      <c r="CX287" s="6"/>
      <c r="CY287" s="6"/>
      <c r="CZ287" s="6"/>
      <c r="DA287" s="6"/>
      <c r="DB287" s="6"/>
      <c r="DC287" s="6"/>
      <c r="DD287" s="6"/>
      <c r="DE287" s="6"/>
      <c r="DF287" s="6"/>
      <c r="DG287" s="6"/>
      <c r="DH287" s="6"/>
      <c r="DI287" s="6"/>
      <c r="DJ287" s="6"/>
      <c r="DK287" s="6"/>
      <c r="DL287" s="6"/>
      <c r="DM287" s="6"/>
      <c r="DN287" s="6"/>
      <c r="DO287" s="6"/>
      <c r="DP287" s="6"/>
      <c r="DQ287" s="6"/>
      <c r="DR287" s="6"/>
      <c r="DS287" s="6"/>
      <c r="DT287" s="6"/>
    </row>
    <row r="288" spans="1:124">
      <c r="A288" s="4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6"/>
      <c r="CW288" s="6"/>
      <c r="CX288" s="6"/>
      <c r="CY288" s="6"/>
      <c r="CZ288" s="6"/>
      <c r="DA288" s="6"/>
      <c r="DB288" s="6"/>
      <c r="DC288" s="6"/>
      <c r="DD288" s="6"/>
      <c r="DE288" s="6"/>
      <c r="DF288" s="6"/>
      <c r="DG288" s="6"/>
      <c r="DH288" s="6"/>
      <c r="DI288" s="6"/>
      <c r="DJ288" s="6"/>
      <c r="DK288" s="6"/>
      <c r="DL288" s="6"/>
      <c r="DM288" s="6"/>
      <c r="DN288" s="6"/>
      <c r="DO288" s="6"/>
      <c r="DP288" s="6"/>
      <c r="DQ288" s="6"/>
      <c r="DR288" s="6"/>
      <c r="DS288" s="6"/>
      <c r="DT288" s="6"/>
    </row>
    <row r="289" spans="2:124"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6"/>
      <c r="CW289" s="6"/>
      <c r="CX289" s="6"/>
      <c r="CY289" s="6"/>
      <c r="CZ289" s="6"/>
      <c r="DA289" s="6"/>
      <c r="DB289" s="6"/>
      <c r="DC289" s="6"/>
      <c r="DD289" s="6"/>
      <c r="DE289" s="6"/>
      <c r="DF289" s="6"/>
      <c r="DG289" s="6"/>
      <c r="DH289" s="6"/>
      <c r="DI289" s="6"/>
      <c r="DJ289" s="6"/>
      <c r="DK289" s="6"/>
      <c r="DL289" s="6"/>
      <c r="DM289" s="6"/>
      <c r="DN289" s="6"/>
      <c r="DO289" s="6"/>
      <c r="DP289" s="6"/>
      <c r="DQ289" s="6"/>
      <c r="DR289" s="6"/>
      <c r="DS289" s="6"/>
      <c r="DT289" s="6"/>
    </row>
    <row r="290" spans="2:124"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6"/>
      <c r="CW290" s="6"/>
      <c r="CX290" s="6"/>
      <c r="CY290" s="6"/>
      <c r="CZ290" s="6"/>
      <c r="DA290" s="6"/>
      <c r="DB290" s="6"/>
      <c r="DC290" s="6"/>
      <c r="DD290" s="6"/>
      <c r="DE290" s="6"/>
      <c r="DF290" s="6"/>
      <c r="DG290" s="6"/>
      <c r="DH290" s="6"/>
      <c r="DI290" s="6"/>
      <c r="DJ290" s="6"/>
      <c r="DK290" s="6"/>
      <c r="DL290" s="6"/>
      <c r="DM290" s="6"/>
      <c r="DN290" s="6"/>
      <c r="DO290" s="6"/>
      <c r="DP290" s="6"/>
      <c r="DQ290" s="6"/>
      <c r="DR290" s="6"/>
      <c r="DS290" s="6"/>
      <c r="DT290" s="6"/>
    </row>
    <row r="291" spans="2:124"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6"/>
      <c r="CW291" s="6"/>
      <c r="CX291" s="6"/>
      <c r="CY291" s="6"/>
      <c r="CZ291" s="6"/>
      <c r="DA291" s="6"/>
      <c r="DB291" s="6"/>
      <c r="DC291" s="6"/>
      <c r="DD291" s="6"/>
      <c r="DE291" s="6"/>
      <c r="DF291" s="6"/>
      <c r="DG291" s="6"/>
      <c r="DH291" s="6"/>
      <c r="DI291" s="6"/>
      <c r="DJ291" s="6"/>
      <c r="DK291" s="6"/>
      <c r="DL291" s="6"/>
      <c r="DM291" s="6"/>
      <c r="DN291" s="6"/>
      <c r="DO291" s="6"/>
      <c r="DP291" s="6"/>
      <c r="DQ291" s="6"/>
      <c r="DR291" s="6"/>
      <c r="DS291" s="6"/>
      <c r="DT291" s="6"/>
    </row>
    <row r="292" spans="2:124"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6"/>
      <c r="CW292" s="6"/>
      <c r="CX292" s="6"/>
      <c r="CY292" s="6"/>
      <c r="CZ292" s="6"/>
      <c r="DA292" s="6"/>
      <c r="DB292" s="6"/>
      <c r="DC292" s="6"/>
      <c r="DD292" s="6"/>
      <c r="DE292" s="6"/>
      <c r="DF292" s="6"/>
      <c r="DG292" s="6"/>
      <c r="DH292" s="6"/>
      <c r="DI292" s="6"/>
      <c r="DJ292" s="6"/>
      <c r="DK292" s="6"/>
      <c r="DL292" s="6"/>
      <c r="DM292" s="6"/>
      <c r="DN292" s="6"/>
      <c r="DO292" s="6"/>
      <c r="DP292" s="6"/>
      <c r="DQ292" s="6"/>
      <c r="DR292" s="6"/>
      <c r="DS292" s="6"/>
      <c r="DT292" s="6"/>
    </row>
    <row r="293" spans="2:124"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6"/>
      <c r="CW293" s="6"/>
      <c r="CX293" s="6"/>
      <c r="CY293" s="6"/>
      <c r="CZ293" s="6"/>
      <c r="DA293" s="6"/>
      <c r="DB293" s="6"/>
      <c r="DC293" s="6"/>
      <c r="DD293" s="6"/>
      <c r="DE293" s="6"/>
      <c r="DF293" s="6"/>
      <c r="DG293" s="6"/>
      <c r="DH293" s="6"/>
      <c r="DI293" s="6"/>
      <c r="DJ293" s="6"/>
      <c r="DK293" s="6"/>
      <c r="DL293" s="6"/>
      <c r="DM293" s="6"/>
      <c r="DN293" s="6"/>
      <c r="DO293" s="6"/>
      <c r="DP293" s="6"/>
      <c r="DQ293" s="6"/>
      <c r="DR293" s="6"/>
      <c r="DS293" s="6"/>
      <c r="DT293" s="6"/>
    </row>
    <row r="294" spans="2:124"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6"/>
      <c r="CW294" s="6"/>
      <c r="CX294" s="6"/>
      <c r="CY294" s="6"/>
      <c r="CZ294" s="6"/>
      <c r="DA294" s="6"/>
      <c r="DB294" s="6"/>
      <c r="DC294" s="6"/>
      <c r="DD294" s="6"/>
      <c r="DE294" s="6"/>
      <c r="DF294" s="6"/>
      <c r="DG294" s="6"/>
      <c r="DH294" s="6"/>
      <c r="DI294" s="6"/>
      <c r="DJ294" s="6"/>
      <c r="DK294" s="6"/>
      <c r="DL294" s="6"/>
      <c r="DM294" s="6"/>
      <c r="DN294" s="6"/>
      <c r="DO294" s="6"/>
      <c r="DP294" s="6"/>
      <c r="DQ294" s="6"/>
      <c r="DR294" s="6"/>
      <c r="DS294" s="6"/>
      <c r="DT294" s="6"/>
    </row>
    <row r="295" spans="2:124"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6"/>
      <c r="CW295" s="6"/>
      <c r="CX295" s="6"/>
      <c r="CY295" s="6"/>
      <c r="CZ295" s="6"/>
      <c r="DA295" s="6"/>
      <c r="DB295" s="6"/>
      <c r="DC295" s="6"/>
      <c r="DD295" s="6"/>
      <c r="DE295" s="6"/>
      <c r="DF295" s="6"/>
      <c r="DG295" s="6"/>
      <c r="DH295" s="6"/>
      <c r="DI295" s="6"/>
      <c r="DJ295" s="6"/>
      <c r="DK295" s="6"/>
      <c r="DL295" s="6"/>
      <c r="DM295" s="6"/>
      <c r="DN295" s="6"/>
      <c r="DO295" s="6"/>
      <c r="DP295" s="6"/>
      <c r="DQ295" s="6"/>
      <c r="DR295" s="6"/>
      <c r="DS295" s="6"/>
      <c r="DT295" s="6"/>
    </row>
    <row r="296" spans="2:124"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6"/>
      <c r="CW296" s="6"/>
      <c r="CX296" s="6"/>
      <c r="CY296" s="6"/>
      <c r="CZ296" s="6"/>
      <c r="DA296" s="6"/>
      <c r="DB296" s="6"/>
      <c r="DC296" s="6"/>
      <c r="DD296" s="6"/>
      <c r="DE296" s="6"/>
      <c r="DF296" s="6"/>
      <c r="DG296" s="6"/>
      <c r="DH296" s="6"/>
      <c r="DI296" s="6"/>
      <c r="DJ296" s="6"/>
      <c r="DK296" s="6"/>
      <c r="DL296" s="6"/>
      <c r="DM296" s="6"/>
      <c r="DN296" s="6"/>
      <c r="DO296" s="6"/>
      <c r="DP296" s="6"/>
      <c r="DQ296" s="6"/>
      <c r="DR296" s="6"/>
      <c r="DS296" s="6"/>
      <c r="DT296" s="6"/>
    </row>
    <row r="297" spans="2:124"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6"/>
      <c r="CW297" s="6"/>
      <c r="CX297" s="6"/>
      <c r="CY297" s="6"/>
      <c r="CZ297" s="6"/>
      <c r="DA297" s="6"/>
      <c r="DB297" s="6"/>
      <c r="DC297" s="6"/>
      <c r="DD297" s="6"/>
      <c r="DE297" s="6"/>
      <c r="DF297" s="6"/>
      <c r="DG297" s="6"/>
      <c r="DH297" s="6"/>
      <c r="DI297" s="6"/>
      <c r="DJ297" s="6"/>
      <c r="DK297" s="6"/>
      <c r="DL297" s="6"/>
      <c r="DM297" s="6"/>
      <c r="DN297" s="6"/>
      <c r="DO297" s="6"/>
      <c r="DP297" s="6"/>
      <c r="DQ297" s="6"/>
      <c r="DR297" s="6"/>
      <c r="DS297" s="6"/>
      <c r="DT297" s="6"/>
    </row>
    <row r="298" spans="2:124"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6"/>
      <c r="CW298" s="6"/>
      <c r="CX298" s="6"/>
      <c r="CY298" s="6"/>
      <c r="CZ298" s="6"/>
      <c r="DA298" s="6"/>
      <c r="DB298" s="6"/>
      <c r="DC298" s="6"/>
      <c r="DD298" s="6"/>
      <c r="DE298" s="6"/>
      <c r="DF298" s="6"/>
      <c r="DG298" s="6"/>
      <c r="DH298" s="6"/>
      <c r="DI298" s="6"/>
      <c r="DJ298" s="6"/>
      <c r="DK298" s="6"/>
      <c r="DL298" s="6"/>
      <c r="DM298" s="6"/>
      <c r="DN298" s="6"/>
      <c r="DO298" s="6"/>
      <c r="DP298" s="6"/>
      <c r="DQ298" s="6"/>
      <c r="DR298" s="6"/>
      <c r="DS298" s="6"/>
      <c r="DT298" s="6"/>
    </row>
    <row r="299" spans="2:124"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6"/>
      <c r="CW299" s="6"/>
      <c r="CX299" s="6"/>
      <c r="CY299" s="6"/>
      <c r="CZ299" s="6"/>
      <c r="DA299" s="6"/>
      <c r="DB299" s="6"/>
      <c r="DC299" s="6"/>
      <c r="DD299" s="6"/>
      <c r="DE299" s="6"/>
      <c r="DF299" s="6"/>
      <c r="DG299" s="6"/>
      <c r="DH299" s="6"/>
      <c r="DI299" s="6"/>
      <c r="DJ299" s="6"/>
      <c r="DK299" s="6"/>
      <c r="DL299" s="6"/>
      <c r="DM299" s="6"/>
      <c r="DN299" s="6"/>
      <c r="DO299" s="6"/>
      <c r="DP299" s="6"/>
      <c r="DQ299" s="6"/>
      <c r="DR299" s="6"/>
      <c r="DS299" s="6"/>
      <c r="DT299" s="6"/>
    </row>
    <row r="300" spans="2:124"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6"/>
      <c r="CW300" s="6"/>
      <c r="CX300" s="6"/>
      <c r="CY300" s="6"/>
      <c r="CZ300" s="6"/>
      <c r="DA300" s="6"/>
      <c r="DB300" s="6"/>
      <c r="DC300" s="6"/>
      <c r="DD300" s="6"/>
      <c r="DE300" s="6"/>
      <c r="DF300" s="6"/>
      <c r="DG300" s="6"/>
      <c r="DH300" s="6"/>
      <c r="DI300" s="6"/>
      <c r="DJ300" s="6"/>
      <c r="DK300" s="6"/>
      <c r="DL300" s="6"/>
      <c r="DM300" s="6"/>
      <c r="DN300" s="6"/>
      <c r="DO300" s="6"/>
      <c r="DP300" s="6"/>
      <c r="DQ300" s="6"/>
      <c r="DR300" s="6"/>
      <c r="DS300" s="6"/>
      <c r="DT300" s="6"/>
    </row>
    <row r="301" spans="2:124"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6"/>
      <c r="CW301" s="6"/>
      <c r="CX301" s="6"/>
      <c r="CY301" s="6"/>
      <c r="CZ301" s="6"/>
      <c r="DA301" s="6"/>
      <c r="DB301" s="6"/>
      <c r="DC301" s="6"/>
      <c r="DD301" s="6"/>
      <c r="DE301" s="6"/>
      <c r="DF301" s="6"/>
      <c r="DG301" s="6"/>
      <c r="DH301" s="6"/>
      <c r="DI301" s="6"/>
      <c r="DJ301" s="6"/>
      <c r="DK301" s="6"/>
      <c r="DL301" s="6"/>
      <c r="DM301" s="6"/>
      <c r="DN301" s="6"/>
      <c r="DO301" s="6"/>
      <c r="DP301" s="6"/>
      <c r="DQ301" s="6"/>
      <c r="DR301" s="6"/>
      <c r="DS301" s="6"/>
      <c r="DT301" s="6"/>
    </row>
    <row r="302" spans="2:124"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6"/>
      <c r="CW302" s="6"/>
      <c r="CX302" s="6"/>
      <c r="CY302" s="6"/>
      <c r="CZ302" s="6"/>
      <c r="DA302" s="6"/>
      <c r="DB302" s="6"/>
      <c r="DC302" s="6"/>
      <c r="DD302" s="6"/>
      <c r="DE302" s="6"/>
      <c r="DF302" s="6"/>
      <c r="DG302" s="6"/>
      <c r="DH302" s="6"/>
      <c r="DI302" s="6"/>
      <c r="DJ302" s="6"/>
      <c r="DK302" s="6"/>
      <c r="DL302" s="6"/>
      <c r="DM302" s="6"/>
      <c r="DN302" s="6"/>
      <c r="DO302" s="6"/>
      <c r="DP302" s="6"/>
      <c r="DQ302" s="6"/>
      <c r="DR302" s="6"/>
      <c r="DS302" s="6"/>
      <c r="DT302" s="6"/>
    </row>
    <row r="303" spans="2:124"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6"/>
      <c r="CW303" s="6"/>
      <c r="CX303" s="6"/>
      <c r="CY303" s="6"/>
      <c r="CZ303" s="6"/>
      <c r="DA303" s="6"/>
      <c r="DB303" s="6"/>
      <c r="DC303" s="6"/>
      <c r="DD303" s="6"/>
      <c r="DE303" s="6"/>
      <c r="DF303" s="6"/>
      <c r="DG303" s="6"/>
      <c r="DH303" s="6"/>
      <c r="DI303" s="6"/>
      <c r="DJ303" s="6"/>
      <c r="DK303" s="6"/>
      <c r="DL303" s="6"/>
      <c r="DM303" s="6"/>
      <c r="DN303" s="6"/>
      <c r="DO303" s="6"/>
      <c r="DP303" s="6"/>
      <c r="DQ303" s="6"/>
      <c r="DR303" s="6"/>
      <c r="DS303" s="6"/>
      <c r="DT303" s="6"/>
    </row>
    <row r="304" spans="2:124"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6"/>
      <c r="CW304" s="6"/>
      <c r="CX304" s="6"/>
      <c r="CY304" s="6"/>
      <c r="CZ304" s="6"/>
      <c r="DA304" s="6"/>
      <c r="DB304" s="6"/>
      <c r="DC304" s="6"/>
      <c r="DD304" s="6"/>
      <c r="DE304" s="6"/>
      <c r="DF304" s="6"/>
      <c r="DG304" s="6"/>
      <c r="DH304" s="6"/>
      <c r="DI304" s="6"/>
      <c r="DJ304" s="6"/>
      <c r="DK304" s="6"/>
      <c r="DL304" s="6"/>
      <c r="DM304" s="6"/>
      <c r="DN304" s="6"/>
      <c r="DO304" s="6"/>
      <c r="DP304" s="6"/>
      <c r="DQ304" s="6"/>
      <c r="DR304" s="6"/>
      <c r="DS304" s="6"/>
      <c r="DT304" s="6"/>
    </row>
    <row r="305" spans="2:124"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6"/>
      <c r="CW305" s="6"/>
      <c r="CX305" s="6"/>
      <c r="CY305" s="6"/>
      <c r="CZ305" s="6"/>
      <c r="DA305" s="6"/>
      <c r="DB305" s="6"/>
      <c r="DC305" s="6"/>
      <c r="DD305" s="6"/>
      <c r="DE305" s="6"/>
      <c r="DF305" s="6"/>
      <c r="DG305" s="6"/>
      <c r="DH305" s="6"/>
      <c r="DI305" s="6"/>
      <c r="DJ305" s="6"/>
      <c r="DK305" s="6"/>
      <c r="DL305" s="6"/>
      <c r="DM305" s="6"/>
      <c r="DN305" s="6"/>
      <c r="DO305" s="6"/>
      <c r="DP305" s="6"/>
      <c r="DQ305" s="6"/>
      <c r="DR305" s="6"/>
      <c r="DS305" s="6"/>
      <c r="DT305" s="6"/>
    </row>
    <row r="306" spans="2:124"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6"/>
      <c r="CW306" s="6"/>
      <c r="CX306" s="6"/>
      <c r="CY306" s="6"/>
      <c r="CZ306" s="6"/>
      <c r="DA306" s="6"/>
      <c r="DB306" s="6"/>
      <c r="DC306" s="6"/>
      <c r="DD306" s="6"/>
      <c r="DE306" s="6"/>
      <c r="DF306" s="6"/>
      <c r="DG306" s="6"/>
      <c r="DH306" s="6"/>
      <c r="DI306" s="6"/>
      <c r="DJ306" s="6"/>
      <c r="DK306" s="6"/>
      <c r="DL306" s="6"/>
      <c r="DM306" s="6"/>
      <c r="DN306" s="6"/>
      <c r="DO306" s="6"/>
      <c r="DP306" s="6"/>
      <c r="DQ306" s="6"/>
      <c r="DR306" s="6"/>
      <c r="DS306" s="6"/>
      <c r="DT306" s="6"/>
    </row>
    <row r="307" spans="2:124"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</row>
    <row r="308" spans="2:124"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</row>
    <row r="309" spans="2:124"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</row>
    <row r="310" spans="2:124"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</row>
    <row r="311" spans="2:124"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</row>
    <row r="312" spans="2:124"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</row>
    <row r="313" spans="2:124"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6"/>
      <c r="CW313" s="6"/>
      <c r="CX313" s="6"/>
      <c r="CY313" s="6"/>
      <c r="CZ313" s="6"/>
      <c r="DA313" s="6"/>
      <c r="DB313" s="6"/>
      <c r="DC313" s="6"/>
      <c r="DD313" s="6"/>
      <c r="DE313" s="6"/>
      <c r="DF313" s="6"/>
      <c r="DG313" s="6"/>
      <c r="DH313" s="6"/>
      <c r="DI313" s="6"/>
      <c r="DJ313" s="6"/>
      <c r="DK313" s="6"/>
      <c r="DL313" s="6"/>
      <c r="DM313" s="6"/>
      <c r="DN313" s="6"/>
      <c r="DO313" s="6"/>
      <c r="DP313" s="6"/>
      <c r="DQ313" s="6"/>
      <c r="DR313" s="6"/>
      <c r="DS313" s="6"/>
      <c r="DT313" s="6"/>
    </row>
    <row r="314" spans="2:124"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</row>
    <row r="315" spans="2:124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</row>
    <row r="316" spans="2:124"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</row>
    <row r="317" spans="2:124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</row>
    <row r="318" spans="2:124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</row>
    <row r="319" spans="2:124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</row>
    <row r="320" spans="2:124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</row>
    <row r="321" spans="2:124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</row>
    <row r="322" spans="2:124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</row>
    <row r="323" spans="2:124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</row>
    <row r="324" spans="2:124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</row>
    <row r="325" spans="2:124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</row>
    <row r="326" spans="2:124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</row>
    <row r="327" spans="2:124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</row>
    <row r="328" spans="2:124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</row>
    <row r="329" spans="2:124"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</row>
    <row r="330" spans="2:124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</row>
    <row r="331" spans="2:124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</row>
    <row r="332" spans="2:124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</row>
    <row r="333" spans="2:124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</row>
    <row r="334" spans="2:124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</row>
    <row r="335" spans="2:124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</row>
    <row r="336" spans="2:124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</row>
    <row r="337" spans="2:124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</row>
    <row r="338" spans="2:124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</row>
    <row r="339" spans="2:124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</row>
    <row r="340" spans="2:124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</row>
    <row r="341" spans="2:124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</row>
    <row r="342" spans="2:124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</row>
    <row r="343" spans="2:124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</row>
    <row r="344" spans="2:124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</row>
    <row r="345" spans="2:124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</row>
    <row r="346" spans="2:124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</row>
    <row r="347" spans="2:124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</row>
    <row r="348" spans="2:124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</row>
    <row r="349" spans="2:124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</row>
    <row r="350" spans="2:124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</row>
    <row r="351" spans="2:124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</row>
    <row r="352" spans="2:124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</row>
    <row r="353" spans="2:124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</row>
    <row r="354" spans="2:124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</row>
    <row r="355" spans="2:124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</row>
    <row r="356" spans="2:124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</row>
    <row r="357" spans="2:124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</row>
    <row r="358" spans="2:124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</row>
    <row r="359" spans="2:124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</row>
    <row r="360" spans="2:124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</row>
    <row r="361" spans="2:124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</row>
    <row r="362" spans="2:124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</row>
    <row r="363" spans="2:124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</row>
    <row r="364" spans="2:124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</row>
    <row r="365" spans="2:124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</row>
    <row r="366" spans="2:124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</row>
    <row r="367" spans="2:124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</row>
    <row r="368" spans="2:124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</row>
    <row r="369" spans="2:124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</row>
    <row r="370" spans="2:124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</row>
    <row r="371" spans="2:124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</row>
    <row r="372" spans="2:124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</row>
    <row r="373" spans="2:124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</row>
    <row r="374" spans="2:124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</row>
    <row r="375" spans="2:124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</row>
    <row r="376" spans="2:124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</row>
    <row r="377" spans="2:124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</row>
    <row r="378" spans="2:124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</row>
    <row r="379" spans="2:124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</row>
    <row r="380" spans="2:124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</row>
    <row r="381" spans="2:124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</row>
    <row r="382" spans="2:124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</row>
    <row r="383" spans="2:124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</row>
    <row r="384" spans="2:124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</row>
    <row r="385" spans="2:124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</row>
    <row r="386" spans="2:124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</row>
    <row r="387" spans="2:124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</row>
    <row r="388" spans="2:124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</row>
    <row r="389" spans="2:124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</row>
    <row r="390" spans="2:124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</row>
    <row r="391" spans="2:124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</row>
    <row r="392" spans="2:124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</row>
    <row r="393" spans="2:124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</row>
    <row r="394" spans="2:124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</row>
    <row r="395" spans="2:124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</row>
    <row r="396" spans="2:124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</row>
    <row r="397" spans="2:124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</row>
    <row r="398" spans="2:124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</row>
    <row r="399" spans="2:124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</row>
    <row r="400" spans="2:124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</row>
    <row r="401" spans="2:124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</row>
    <row r="402" spans="2:124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</row>
    <row r="403" spans="2:124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</row>
    <row r="404" spans="2:124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</row>
    <row r="405" spans="2:124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</row>
    <row r="406" spans="2:124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</row>
    <row r="407" spans="2:124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</row>
    <row r="408" spans="2:124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</row>
    <row r="409" spans="2:124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</row>
    <row r="410" spans="2:124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</row>
    <row r="411" spans="2:124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</row>
    <row r="412" spans="2:124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</row>
    <row r="413" spans="2:124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</row>
    <row r="414" spans="2:124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</row>
    <row r="415" spans="2:124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</row>
    <row r="416" spans="2:124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</row>
    <row r="417" spans="2:124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</row>
    <row r="418" spans="2:124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</row>
    <row r="419" spans="2:124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</row>
    <row r="420" spans="2:124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</row>
    <row r="421" spans="2:124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</row>
    <row r="422" spans="2:124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</row>
    <row r="423" spans="2:124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</row>
    <row r="424" spans="2:124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</row>
    <row r="425" spans="2:124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</row>
    <row r="426" spans="2:124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</row>
    <row r="427" spans="2:124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</row>
    <row r="428" spans="2:124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</row>
    <row r="429" spans="2:124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</row>
    <row r="430" spans="2:124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</row>
    <row r="431" spans="2:124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</row>
    <row r="432" spans="2:124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</row>
    <row r="433" spans="2:124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</row>
    <row r="434" spans="2:124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</row>
    <row r="435" spans="2:124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</row>
    <row r="436" spans="2:124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</row>
    <row r="437" spans="2:124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</row>
    <row r="438" spans="2:124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</row>
    <row r="439" spans="2:124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</row>
    <row r="440" spans="2:124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</row>
    <row r="441" spans="2:124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</row>
    <row r="442" spans="2:124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</row>
    <row r="443" spans="2:124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</row>
    <row r="444" spans="2:124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</row>
    <row r="445" spans="2:124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</row>
    <row r="446" spans="2:124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</row>
    <row r="447" spans="2:124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</row>
    <row r="448" spans="2:124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</row>
    <row r="449" spans="2:124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</row>
    <row r="450" spans="2:124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</row>
    <row r="451" spans="2:124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</row>
    <row r="452" spans="2:124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</row>
    <row r="453" spans="2:124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</row>
    <row r="454" spans="2:124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</row>
    <row r="455" spans="2:124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</row>
    <row r="456" spans="2:124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</row>
    <row r="457" spans="2:124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</row>
    <row r="458" spans="2:124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</row>
    <row r="459" spans="2:124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</row>
    <row r="460" spans="2:124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</row>
    <row r="461" spans="2:124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</row>
    <row r="462" spans="2:124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</row>
    <row r="463" spans="2:124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</row>
    <row r="464" spans="2:124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</row>
    <row r="465" spans="2:124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</row>
    <row r="466" spans="2:124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</row>
    <row r="467" spans="2:124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</row>
    <row r="468" spans="2:124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</row>
    <row r="469" spans="2:124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</row>
    <row r="470" spans="2:124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</row>
    <row r="471" spans="2:124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</row>
    <row r="472" spans="2:124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</row>
    <row r="473" spans="2:124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</row>
    <row r="474" spans="2:124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</row>
    <row r="475" spans="2:124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</row>
    <row r="476" spans="2:124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</row>
    <row r="477" spans="2:124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</row>
    <row r="478" spans="2:124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</row>
    <row r="479" spans="2:124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</row>
    <row r="480" spans="2:124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</row>
    <row r="481" spans="2:124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</row>
    <row r="482" spans="2:124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</row>
    <row r="483" spans="2:124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</row>
    <row r="484" spans="2:124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</row>
    <row r="485" spans="2:124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</row>
    <row r="486" spans="2:124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</row>
    <row r="487" spans="2:124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</row>
    <row r="488" spans="2:124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</row>
    <row r="489" spans="2:124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</row>
    <row r="490" spans="2:124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</row>
    <row r="491" spans="2:124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</row>
    <row r="492" spans="2:124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</row>
    <row r="493" spans="2:124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</row>
    <row r="494" spans="2:124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</row>
    <row r="495" spans="2:124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</row>
    <row r="496" spans="2:124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</row>
    <row r="497" spans="2:124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</row>
    <row r="498" spans="2:124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</row>
    <row r="499" spans="2:124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</row>
    <row r="500" spans="2:124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</row>
    <row r="501" spans="2:124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</row>
    <row r="502" spans="2:124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</row>
    <row r="503" spans="2:124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</row>
    <row r="504" spans="2:124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</row>
    <row r="505" spans="2:124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</row>
    <row r="506" spans="2:124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</row>
    <row r="507" spans="2:124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</row>
    <row r="508" spans="2:124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</row>
    <row r="509" spans="2:124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</row>
    <row r="510" spans="2:124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</row>
    <row r="511" spans="2:124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</row>
    <row r="512" spans="2:124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</row>
    <row r="513" spans="2:124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</row>
    <row r="514" spans="2:124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</row>
    <row r="515" spans="2:124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</row>
    <row r="516" spans="2:124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</row>
    <row r="517" spans="2:124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</row>
    <row r="518" spans="2:124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</row>
    <row r="519" spans="2:124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</row>
    <row r="520" spans="2:124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</row>
    <row r="521" spans="2:124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</row>
    <row r="522" spans="2:124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</row>
    <row r="523" spans="2:124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</row>
    <row r="524" spans="2:124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</row>
    <row r="525" spans="2:124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</row>
    <row r="526" spans="2:124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</row>
    <row r="527" spans="2:124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</row>
    <row r="528" spans="2:124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</row>
    <row r="529" spans="2:124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</row>
    <row r="530" spans="2:124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</row>
    <row r="531" spans="2:124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</row>
    <row r="532" spans="2:124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</row>
    <row r="533" spans="2:124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</row>
    <row r="534" spans="2:124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</row>
    <row r="535" spans="2:124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</row>
    <row r="536" spans="2:124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</row>
    <row r="537" spans="2:124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</row>
    <row r="538" spans="2:124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</row>
    <row r="539" spans="2:124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</row>
    <row r="540" spans="2:124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</row>
    <row r="541" spans="2:124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</row>
    <row r="542" spans="2:124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</row>
    <row r="543" spans="2:124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</row>
    <row r="544" spans="2:124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</row>
    <row r="545" spans="2:124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</row>
    <row r="546" spans="2:124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</row>
    <row r="547" spans="2:124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</row>
    <row r="548" spans="2:124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</row>
    <row r="549" spans="2:124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</row>
    <row r="550" spans="2:124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</row>
    <row r="551" spans="2:124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</row>
    <row r="552" spans="2:124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</row>
    <row r="553" spans="2:124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</row>
    <row r="554" spans="2:124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</row>
    <row r="555" spans="2:124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</row>
    <row r="556" spans="2:124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</row>
    <row r="557" spans="2:124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</row>
    <row r="558" spans="2:124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</row>
    <row r="559" spans="2:124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</row>
    <row r="560" spans="2:124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</row>
    <row r="561" spans="2:124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</row>
    <row r="562" spans="2:124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</row>
    <row r="563" spans="2:124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</row>
    <row r="564" spans="2:124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</row>
    <row r="565" spans="2:124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</row>
    <row r="566" spans="2:124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</row>
    <row r="567" spans="2:124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</row>
    <row r="568" spans="2:124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</row>
    <row r="569" spans="2:124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</row>
    <row r="570" spans="2:124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</row>
    <row r="571" spans="2:124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</row>
    <row r="572" spans="2:124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</row>
    <row r="573" spans="2:124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</row>
    <row r="574" spans="2:124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</row>
    <row r="575" spans="2:124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</row>
    <row r="576" spans="2:124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</row>
    <row r="577" spans="2:124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</row>
    <row r="578" spans="2:124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</row>
    <row r="579" spans="2:124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</row>
    <row r="580" spans="2:124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</row>
    <row r="581" spans="2:124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</row>
    <row r="582" spans="2:124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</row>
    <row r="583" spans="2:124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</row>
    <row r="584" spans="2:124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</row>
    <row r="585" spans="2:124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</row>
    <row r="586" spans="2:124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</row>
    <row r="587" spans="2:124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</row>
    <row r="588" spans="2:124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</row>
    <row r="589" spans="2:124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</row>
    <row r="590" spans="2:124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</row>
    <row r="591" spans="2:124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</row>
    <row r="592" spans="2:124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</row>
    <row r="593" spans="2:124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</row>
    <row r="594" spans="2:124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</row>
    <row r="595" spans="2:124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</row>
    <row r="596" spans="2:124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</row>
    <row r="597" spans="2:124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</row>
    <row r="598" spans="2:124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</row>
    <row r="599" spans="2:124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</row>
    <row r="600" spans="2:124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</row>
    <row r="601" spans="2:124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</row>
    <row r="602" spans="2:124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</row>
    <row r="603" spans="2:124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</row>
    <row r="604" spans="2:124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</row>
    <row r="605" spans="2:124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</row>
    <row r="606" spans="2:124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</row>
    <row r="607" spans="2:124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</row>
    <row r="608" spans="2:124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</row>
    <row r="609" spans="2:124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</row>
    <row r="610" spans="2:124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</row>
    <row r="611" spans="2:124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</row>
    <row r="612" spans="2:124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</row>
    <row r="613" spans="2:124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</row>
    <row r="614" spans="2:124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</row>
    <row r="615" spans="2:124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</row>
    <row r="616" spans="2:124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</row>
    <row r="617" spans="2:124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</row>
    <row r="618" spans="2:124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</row>
    <row r="619" spans="2:124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</row>
    <row r="620" spans="2:124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</row>
    <row r="621" spans="2:124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</row>
    <row r="622" spans="2:124"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</row>
    <row r="623" spans="2:124"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</row>
    <row r="624" spans="2:124"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</row>
    <row r="625" spans="2:124"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</row>
    <row r="626" spans="2:124"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</row>
    <row r="627" spans="2:124"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</row>
    <row r="628" spans="2:124"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</row>
    <row r="629" spans="2:124"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</row>
    <row r="630" spans="2:124"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</row>
    <row r="631" spans="2:124"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</row>
    <row r="632" spans="2:124"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</row>
    <row r="633" spans="2:124"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</row>
    <row r="634" spans="2:124"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</row>
    <row r="635" spans="2:124"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</row>
    <row r="636" spans="2:124"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</row>
    <row r="637" spans="2:124"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</row>
    <row r="638" spans="2:124"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</row>
    <row r="639" spans="2:124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</row>
    <row r="640" spans="2:124"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</row>
    <row r="641" spans="2:124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</row>
    <row r="642" spans="2:124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</row>
    <row r="643" spans="2:124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</row>
    <row r="644" spans="2:124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</row>
    <row r="645" spans="2:124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</row>
    <row r="646" spans="2:124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</row>
    <row r="647" spans="2:124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</row>
    <row r="648" spans="2:124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</row>
    <row r="649" spans="2:124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</row>
    <row r="650" spans="2:124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</row>
    <row r="651" spans="2:124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</row>
    <row r="652" spans="2:124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</row>
    <row r="653" spans="2:124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</row>
    <row r="654" spans="2:124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</row>
    <row r="655" spans="2:124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</row>
    <row r="656" spans="2:124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</row>
    <row r="657" spans="2:124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</row>
    <row r="658" spans="2:124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</row>
    <row r="659" spans="2:124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</row>
    <row r="660" spans="2:124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</row>
    <row r="661" spans="2:124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</row>
    <row r="662" spans="2:124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</row>
    <row r="663" spans="2:124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</row>
    <row r="664" spans="2:124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</row>
    <row r="665" spans="2:124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</row>
    <row r="666" spans="2:124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</row>
    <row r="667" spans="2:124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</row>
    <row r="668" spans="2:124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</row>
    <row r="669" spans="2:124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</row>
    <row r="670" spans="2:124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</row>
    <row r="671" spans="2:124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</row>
    <row r="672" spans="2:124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</row>
    <row r="673" spans="2:124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</row>
    <row r="674" spans="2:124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</row>
    <row r="675" spans="2:124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</row>
    <row r="676" spans="2:124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</row>
    <row r="677" spans="2:124"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</row>
    <row r="678" spans="2:124"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</row>
    <row r="679" spans="2:124"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</row>
    <row r="680" spans="2:124"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</row>
    <row r="681" spans="2:124"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</row>
    <row r="682" spans="2:124"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</row>
    <row r="683" spans="2:124"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</row>
    <row r="684" spans="2:124"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</row>
    <row r="685" spans="2:124"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</row>
    <row r="686" spans="2:124"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</row>
    <row r="687" spans="2:124"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</row>
    <row r="688" spans="2:124"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</row>
    <row r="689" spans="2:124"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</row>
    <row r="690" spans="2:124"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</row>
    <row r="691" spans="2:124"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</row>
    <row r="692" spans="2:124"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</row>
    <row r="693" spans="2:124"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</row>
    <row r="694" spans="2:124"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</row>
    <row r="695" spans="2:124"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</row>
    <row r="696" spans="2:124"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</row>
    <row r="697" spans="2:124"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</row>
    <row r="698" spans="2:124"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</row>
    <row r="699" spans="2:124"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</row>
    <row r="700" spans="2:124"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</row>
    <row r="701" spans="2:124"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</row>
    <row r="702" spans="2:124"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</row>
    <row r="703" spans="2:124"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</row>
    <row r="704" spans="2:124"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</row>
    <row r="705" spans="2:124"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</row>
    <row r="706" spans="2:124"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</row>
    <row r="707" spans="2:124"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</row>
    <row r="708" spans="2:124"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</row>
    <row r="709" spans="2:124"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</row>
    <row r="710" spans="2:124"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</row>
    <row r="711" spans="2:124"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</row>
    <row r="712" spans="2:124"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</row>
    <row r="713" spans="2:124"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</row>
    <row r="714" spans="2:124"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</row>
    <row r="715" spans="2:124"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</row>
    <row r="716" spans="2:124"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</row>
    <row r="717" spans="2:124"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</row>
    <row r="718" spans="2:124"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</row>
    <row r="719" spans="2:124"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</row>
    <row r="720" spans="2:124"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</row>
    <row r="721" spans="2:124"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</row>
    <row r="722" spans="2:124"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</row>
    <row r="723" spans="2:124"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</row>
    <row r="724" spans="2:124"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</row>
    <row r="725" spans="2:124"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</row>
    <row r="726" spans="2:124"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</row>
    <row r="727" spans="2:124"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</row>
    <row r="728" spans="2:124"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</row>
    <row r="729" spans="2:124"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</row>
    <row r="730" spans="2:124"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</row>
    <row r="731" spans="2:124"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</row>
    <row r="732" spans="2:124"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</row>
    <row r="733" spans="2:124"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</row>
    <row r="734" spans="2:124"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</row>
    <row r="735" spans="2:124"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</row>
    <row r="736" spans="2:124"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</row>
    <row r="737" spans="2:124"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</row>
    <row r="738" spans="2:124"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</row>
    <row r="739" spans="2:124"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</row>
    <row r="740" spans="2:124"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</row>
    <row r="741" spans="2:124"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</row>
    <row r="742" spans="2:124"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</row>
    <row r="743" spans="2:124"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</row>
    <row r="744" spans="2:124"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</row>
    <row r="745" spans="2:124"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</row>
    <row r="746" spans="2:124"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</row>
    <row r="747" spans="2:124"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</row>
    <row r="748" spans="2:124"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</row>
    <row r="749" spans="2:124"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</row>
    <row r="750" spans="2:124"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</row>
    <row r="751" spans="2:124"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</row>
    <row r="752" spans="2:124"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</row>
    <row r="753" spans="2:124"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</row>
    <row r="754" spans="2:124"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</row>
    <row r="755" spans="2:124"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</row>
    <row r="756" spans="2:124"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</row>
    <row r="757" spans="2:124"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</row>
    <row r="758" spans="2:124"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</row>
    <row r="759" spans="2:124"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</row>
    <row r="760" spans="2:124"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</row>
    <row r="761" spans="2:124"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</row>
    <row r="762" spans="2:124"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</row>
    <row r="763" spans="2:124"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</row>
    <row r="764" spans="2:124"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</row>
    <row r="765" spans="2:124"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</row>
    <row r="766" spans="2:124"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</row>
    <row r="767" spans="2:124"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</row>
    <row r="768" spans="2:124"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</row>
    <row r="769" spans="2:124"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</row>
    <row r="770" spans="2:124"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</row>
    <row r="771" spans="2:124"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</row>
    <row r="772" spans="2:124"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</row>
    <row r="773" spans="2:124"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</row>
    <row r="774" spans="2:124"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</row>
    <row r="775" spans="2:124"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</row>
    <row r="776" spans="2:124"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</row>
    <row r="777" spans="2:124"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</row>
    <row r="778" spans="2:124"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</row>
    <row r="779" spans="2:124"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</row>
    <row r="780" spans="2:124"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</row>
    <row r="781" spans="2:124"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</row>
    <row r="782" spans="2:124"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</row>
    <row r="783" spans="2:124"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</row>
    <row r="784" spans="2:124"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</row>
    <row r="785" spans="2:124"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</row>
    <row r="786" spans="2:124"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</row>
    <row r="787" spans="2:124"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</row>
    <row r="788" spans="2:124"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</row>
    <row r="789" spans="2:124"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</row>
    <row r="790" spans="2:124"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</row>
    <row r="791" spans="2:124"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</row>
    <row r="792" spans="2:124"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</row>
    <row r="793" spans="2:124"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</row>
    <row r="794" spans="2:124"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</row>
    <row r="795" spans="2:124"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</row>
    <row r="796" spans="2:124"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</row>
    <row r="797" spans="2:124"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</row>
    <row r="798" spans="2:124"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</row>
    <row r="799" spans="2:124"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</row>
    <row r="800" spans="2:124"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</row>
    <row r="801" spans="2:124"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</row>
    <row r="802" spans="2:124"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</row>
    <row r="803" spans="2:124"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</row>
    <row r="804" spans="2:124"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</row>
    <row r="805" spans="2:124"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</row>
    <row r="806" spans="2:124"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</row>
    <row r="807" spans="2:124"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</row>
    <row r="808" spans="2:124"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</row>
    <row r="809" spans="2:124"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</row>
    <row r="810" spans="2:124"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</row>
    <row r="811" spans="2:124"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</row>
    <row r="812" spans="2:124"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</row>
    <row r="813" spans="2:124"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</row>
    <row r="814" spans="2:124"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</row>
    <row r="815" spans="2:124"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</row>
    <row r="816" spans="2:124"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</row>
    <row r="817" spans="2:124"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</row>
    <row r="818" spans="2:124"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</row>
    <row r="819" spans="2:124"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</row>
    <row r="820" spans="2:124"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</row>
    <row r="821" spans="2:124"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</row>
    <row r="822" spans="2:124"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</row>
    <row r="823" spans="2:124"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</row>
    <row r="824" spans="2:124"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</row>
    <row r="825" spans="2:124"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</row>
    <row r="826" spans="2:124"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</row>
    <row r="827" spans="2:124"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</row>
    <row r="828" spans="2:124"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</row>
    <row r="829" spans="2:124"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</row>
    <row r="830" spans="2:124"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</row>
    <row r="831" spans="2:124"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</row>
    <row r="832" spans="2:124"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</row>
    <row r="833" spans="2:124"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</row>
    <row r="834" spans="2:124"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</row>
    <row r="835" spans="2:124"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</row>
    <row r="836" spans="2:124"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</row>
    <row r="837" spans="2:124"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</row>
    <row r="838" spans="2:124"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</row>
    <row r="839" spans="2:124"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</row>
    <row r="840" spans="2:124"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</row>
    <row r="841" spans="2:124"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</row>
    <row r="842" spans="2:124"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</row>
    <row r="843" spans="2:124"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</row>
    <row r="844" spans="2:124"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</row>
    <row r="845" spans="2:124"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</row>
    <row r="846" spans="2:124"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</row>
    <row r="847" spans="2:124"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</row>
    <row r="848" spans="2:124"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</row>
    <row r="849" spans="2:124"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</row>
    <row r="850" spans="2:124"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</row>
    <row r="851" spans="2:124"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</row>
    <row r="852" spans="2:124"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</row>
    <row r="853" spans="2:124"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</row>
    <row r="854" spans="2:124"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</row>
    <row r="855" spans="2:124"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</row>
    <row r="856" spans="2:124"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</row>
    <row r="857" spans="2:124"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</row>
    <row r="858" spans="2:124"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</row>
    <row r="859" spans="2:124"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</row>
    <row r="860" spans="2:124"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</row>
    <row r="861" spans="2:124"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</row>
    <row r="862" spans="2:124"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</row>
    <row r="863" spans="2:124"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</row>
    <row r="864" spans="2:124"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</row>
    <row r="865" spans="2:124"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</row>
    <row r="866" spans="2:124"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</row>
    <row r="867" spans="2:124"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</row>
    <row r="868" spans="2:124"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</row>
    <row r="869" spans="2:124"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</row>
    <row r="870" spans="2:124"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</row>
    <row r="871" spans="2:124"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</row>
    <row r="872" spans="2:124"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</row>
    <row r="873" spans="2:124"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</row>
    <row r="874" spans="2:124"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</row>
    <row r="875" spans="2:124"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</row>
    <row r="876" spans="2:124"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</row>
    <row r="877" spans="2:124"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</row>
    <row r="878" spans="2:124"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</row>
    <row r="879" spans="2:124"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</row>
    <row r="880" spans="2:124"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</row>
    <row r="881" spans="2:124"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</row>
    <row r="882" spans="2:124"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</row>
    <row r="883" spans="2:124"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</row>
    <row r="884" spans="2:124"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</row>
    <row r="885" spans="2:124"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</row>
    <row r="886" spans="2:124"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</row>
    <row r="887" spans="2:124"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</row>
    <row r="888" spans="2:124"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</row>
    <row r="889" spans="2:124"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</row>
    <row r="890" spans="2:124"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</row>
    <row r="891" spans="2:124"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</row>
    <row r="892" spans="2:124"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</row>
    <row r="893" spans="2:124"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</row>
    <row r="894" spans="2:124"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</row>
    <row r="895" spans="2:124"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</row>
    <row r="896" spans="2:124"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</row>
    <row r="897" spans="2:124"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</row>
    <row r="898" spans="2:124"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</row>
    <row r="899" spans="2:124"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</row>
    <row r="900" spans="2:124"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</row>
    <row r="901" spans="2:124"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</row>
    <row r="902" spans="2:124"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</row>
    <row r="903" spans="2:124"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</row>
    <row r="904" spans="2:124"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</row>
    <row r="905" spans="2:124"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</row>
    <row r="906" spans="2:124"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</row>
    <row r="907" spans="2:124"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</row>
    <row r="908" spans="2:124"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</row>
    <row r="909" spans="2:124"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</row>
    <row r="910" spans="2:124"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</row>
    <row r="911" spans="2:124"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</row>
    <row r="912" spans="2:124"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</row>
    <row r="913" spans="2:124"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</row>
    <row r="914" spans="2:124"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</row>
    <row r="915" spans="2:124"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</row>
    <row r="916" spans="2:124"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</row>
    <row r="917" spans="2:124"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</row>
    <row r="918" spans="2:124"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</row>
    <row r="919" spans="2:124"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</row>
    <row r="920" spans="2:124"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</row>
    <row r="921" spans="2:124"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</row>
    <row r="922" spans="2:124"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</row>
    <row r="923" spans="2:124"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</row>
    <row r="924" spans="2:124"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</row>
    <row r="925" spans="2:124"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</row>
    <row r="926" spans="2:124"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</row>
    <row r="927" spans="2:124"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</row>
    <row r="928" spans="2:124"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</row>
    <row r="929" spans="2:124"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</row>
    <row r="930" spans="2:124"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</row>
    <row r="931" spans="2:124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</row>
    <row r="932" spans="2:124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</row>
    <row r="933" spans="2:124"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</row>
    <row r="934" spans="2:124"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</row>
    <row r="935" spans="2:124"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</row>
    <row r="936" spans="2:124"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</row>
    <row r="937" spans="2:124"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</row>
    <row r="938" spans="2:124"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</row>
    <row r="939" spans="2:124"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</row>
    <row r="940" spans="2:124"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</row>
    <row r="941" spans="2:124"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</row>
    <row r="942" spans="2:124"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</row>
    <row r="943" spans="2:124"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</row>
    <row r="944" spans="2:124"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</row>
    <row r="945" spans="2:124"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</row>
    <row r="946" spans="2:124"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</row>
    <row r="947" spans="2:124"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</row>
    <row r="948" spans="2:124"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</row>
    <row r="949" spans="2:124"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</row>
    <row r="950" spans="2:124"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</row>
    <row r="951" spans="2:124"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</row>
    <row r="952" spans="2:124"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</row>
    <row r="953" spans="2:124"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</row>
    <row r="954" spans="2:124"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</row>
    <row r="955" spans="2:124"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</row>
    <row r="956" spans="2:124"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</row>
    <row r="957" spans="2:124"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</row>
    <row r="958" spans="2:124"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</row>
    <row r="959" spans="2:124"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</row>
    <row r="960" spans="2:124"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</row>
    <row r="961" spans="2:124"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</row>
    <row r="962" spans="2:124"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</row>
    <row r="963" spans="2:124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</row>
    <row r="964" spans="2:124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</row>
    <row r="965" spans="2:124"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</row>
    <row r="966" spans="2:124"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</row>
    <row r="967" spans="2:124"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</row>
    <row r="968" spans="2:124"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</row>
    <row r="969" spans="2:124"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</row>
    <row r="970" spans="2:124"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</row>
    <row r="971" spans="2:124"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</row>
    <row r="972" spans="2:124"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</row>
    <row r="973" spans="2:124"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</row>
    <row r="974" spans="2:124"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</row>
    <row r="975" spans="2:124"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</row>
    <row r="976" spans="2:124"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</row>
    <row r="977" spans="2:124"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</row>
    <row r="978" spans="2:124"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</row>
    <row r="979" spans="2:124"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</row>
    <row r="980" spans="2:124"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</row>
    <row r="981" spans="2:124"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</row>
    <row r="982" spans="2:124"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</row>
    <row r="983" spans="2:124"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</row>
    <row r="984" spans="2:124"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</row>
    <row r="985" spans="2:124"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</row>
    <row r="986" spans="2:124"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</row>
    <row r="987" spans="2:124"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</row>
    <row r="988" spans="2:124"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</row>
    <row r="989" spans="2:124"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</row>
    <row r="990" spans="2:124"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</row>
    <row r="991" spans="2:124"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</row>
    <row r="992" spans="2:124"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</row>
    <row r="993" spans="2:124"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</row>
    <row r="994" spans="2:124"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</row>
    <row r="995" spans="2:124"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</row>
    <row r="996" spans="2:124"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</row>
    <row r="997" spans="2:124"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</row>
    <row r="998" spans="2:124"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</row>
    <row r="999" spans="2:124"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</row>
    <row r="1000" spans="2:124"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</row>
    <row r="1001" spans="2:124"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</row>
    <row r="1002" spans="2:124"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</row>
    <row r="1003" spans="2:124"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</row>
    <row r="1004" spans="2:124"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</row>
    <row r="1005" spans="2:124"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</row>
    <row r="1006" spans="2:124"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</row>
    <row r="1007" spans="2:124"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</row>
    <row r="1008" spans="2:124"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</row>
    <row r="1009" spans="2:124"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</row>
    <row r="1010" spans="2:124"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</row>
    <row r="1011" spans="2:124"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</row>
    <row r="1012" spans="2:124"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</row>
    <row r="1013" spans="2:124"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</row>
    <row r="1014" spans="2:124"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</row>
    <row r="1015" spans="2:124"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</row>
    <row r="1016" spans="2:124"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</row>
    <row r="1017" spans="2:124"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</row>
    <row r="1018" spans="2:124"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</row>
    <row r="1019" spans="2:124"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</row>
    <row r="1020" spans="2:124"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</row>
    <row r="1021" spans="2:124"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</row>
    <row r="1022" spans="2:124"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</row>
    <row r="1023" spans="2:124"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</row>
    <row r="1024" spans="2:124"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</row>
    <row r="1025" spans="2:124"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</row>
    <row r="1026" spans="2:124"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</row>
    <row r="1027" spans="2:124"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</row>
    <row r="1028" spans="2:124"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</row>
    <row r="1029" spans="2:124"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</row>
    <row r="1030" spans="2:124"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</row>
    <row r="1031" spans="2:124"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</row>
    <row r="1032" spans="2:124"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</row>
    <row r="1033" spans="2:124"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</row>
    <row r="1034" spans="2:124"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</row>
    <row r="1035" spans="2:124"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</row>
    <row r="1036" spans="2:124"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</row>
    <row r="1037" spans="2:124"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</row>
    <row r="1038" spans="2:124"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</row>
    <row r="1039" spans="2:124"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</row>
    <row r="1040" spans="2:124"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</row>
    <row r="1041" spans="2:124"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</row>
    <row r="1042" spans="2:124"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</row>
    <row r="1043" spans="2:124"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</row>
    <row r="1044" spans="2:124"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</row>
    <row r="1045" spans="2:124"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</row>
    <row r="1046" spans="2:124"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</row>
    <row r="1047" spans="2:124"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</row>
    <row r="1048" spans="2:124"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</row>
    <row r="1049" spans="2:124"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</row>
    <row r="1050" spans="2:124"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</row>
    <row r="1051" spans="2:124"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</row>
    <row r="1052" spans="2:124"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</row>
    <row r="1053" spans="2:124"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</row>
    <row r="1054" spans="2:124"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</row>
    <row r="1055" spans="2:124"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</row>
    <row r="1056" spans="2:124"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</row>
    <row r="1057" spans="2:124"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</row>
    <row r="1058" spans="2:124"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</row>
    <row r="1059" spans="2:124"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</row>
    <row r="1060" spans="2:124"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</row>
    <row r="1061" spans="2:124"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</row>
    <row r="1062" spans="2:124"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</row>
    <row r="1063" spans="2:124"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</row>
    <row r="1064" spans="2:124"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</row>
    <row r="1065" spans="2:124"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</row>
    <row r="1066" spans="2:124"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</row>
    <row r="1067" spans="2:124"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</row>
    <row r="1068" spans="2:124"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</row>
    <row r="1069" spans="2:124"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</row>
    <row r="1070" spans="2:124"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</row>
    <row r="1071" spans="2:124"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</row>
    <row r="1072" spans="2:124"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</row>
    <row r="1073" spans="2:124"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</row>
    <row r="1074" spans="2:124"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</row>
    <row r="1075" spans="2:124"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</row>
    <row r="1076" spans="2:124"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</row>
    <row r="1077" spans="2:124"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</row>
    <row r="1078" spans="2:124"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</row>
    <row r="1079" spans="2:124"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</row>
    <row r="1080" spans="2:124"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</row>
    <row r="1081" spans="2:124"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</row>
    <row r="1082" spans="2:124"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</row>
    <row r="1083" spans="2:124"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</row>
    <row r="1084" spans="2:124"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</row>
    <row r="1085" spans="2:124"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</row>
    <row r="1086" spans="2:124"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</row>
    <row r="1087" spans="2:124"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</row>
    <row r="1088" spans="2:124"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</row>
    <row r="1089" spans="2:124"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</row>
    <row r="1090" spans="2:124"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</row>
    <row r="1091" spans="2:124"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</row>
    <row r="1092" spans="2:124"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</row>
    <row r="1093" spans="2:124"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</row>
    <row r="1094" spans="2:124"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</row>
    <row r="1095" spans="2:124"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</row>
    <row r="1096" spans="2:124"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</row>
    <row r="1097" spans="2:124"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</row>
    <row r="1098" spans="2:124"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</row>
    <row r="1099" spans="2:124"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</row>
    <row r="1100" spans="2:124"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</row>
    <row r="1101" spans="2:124"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</row>
    <row r="1102" spans="2:124"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</row>
    <row r="1103" spans="2:124"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</row>
    <row r="1104" spans="2:124"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</row>
    <row r="1105" spans="2:124"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</row>
    <row r="1106" spans="2:124"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</row>
    <row r="1107" spans="2:124"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</row>
    <row r="1108" spans="2:124"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</row>
    <row r="1109" spans="2:124"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</row>
    <row r="1110" spans="2:124"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</row>
    <row r="1111" spans="2:124"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</row>
    <row r="1112" spans="2:124"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</row>
    <row r="1113" spans="2:124"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</row>
    <row r="1114" spans="2:124"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</row>
    <row r="1115" spans="2:124"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</row>
    <row r="1116" spans="2:124"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</row>
    <row r="1117" spans="2:124"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</row>
    <row r="1118" spans="2:124"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</row>
    <row r="1119" spans="2:124"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</row>
    <row r="1120" spans="2:124"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</row>
    <row r="1121" spans="2:124"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</row>
    <row r="1122" spans="2:124"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</row>
    <row r="1123" spans="2:124"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</row>
    <row r="1124" spans="2:124"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</row>
  </sheetData>
  <sheetProtection algorithmName="SHA-512" hashValue="2DGvvzjYM8jhGodP49kjxZeyJKor9ak4FIN3AKepDKtD+Vf9BmBc0ni2CRMrpJIZiReyILI0T1g5FFD5AV1qjQ==" saltValue="gBcXqOLYgJH4o5z90ceAXg==" spinCount="100000" sheet="1" objects="1" scenarios="1"/>
  <conditionalFormatting sqref="B3">
    <cfRule type="containsText" dxfId="26" priority="4" operator="containsText" text="ERROR">
      <formula>NOT(ISERROR(SEARCH("ERROR",B3)))</formula>
    </cfRule>
  </conditionalFormatting>
  <conditionalFormatting sqref="E20:AK22">
    <cfRule type="cellIs" dxfId="25" priority="1" operator="greaterThan">
      <formula>0</formula>
    </cfRule>
    <cfRule type="cellIs" dxfId="24" priority="3" operator="greaterThan">
      <formula>0</formula>
    </cfRule>
  </conditionalFormatting>
  <dataValidations disablePrompts="1" count="1">
    <dataValidation type="list" allowBlank="1" showInputMessage="1" showErrorMessage="1" sqref="B228:B233" xr:uid="{00000000-0002-0000-0500-000000000000}">
      <formula1>$B$13:$B$17</formula1>
    </dataValidation>
  </dataValidations>
  <hyperlinks>
    <hyperlink ref="A1" location="Содержание!A1" display="Содержание" xr:uid="{00000000-0004-0000-0500-000000000000}"/>
  </hyperlinks>
  <pageMargins left="0.70866141732283472" right="0.70866141732283472" top="0.74803149606299213" bottom="0.74803149606299213" header="0.31496062992125984" footer="0.31496062992125984"/>
  <pageSetup paperSize="9" scale="37" fitToWidth="5" fitToHeight="20" pageOrder="overThenDown" orientation="landscape" r:id="rId1"/>
  <rowBreaks count="2" manualBreakCount="2">
    <brk id="85" max="36" man="1"/>
    <brk id="194" max="36" man="1"/>
  </rowBreaks>
  <colBreaks count="5" manualBreakCount="5">
    <brk id="24" max="52" man="1"/>
    <brk id="44" max="91" man="1"/>
    <brk id="64" max="91" man="1"/>
    <brk id="84" max="91" man="1"/>
    <brk id="104" max="91" man="1"/>
  </colBreaks>
  <ignoredErrors>
    <ignoredError sqref="C21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Лист9">
    <tabColor theme="0" tint="-0.14999847407452621"/>
    <outlinePr summaryBelow="0" summaryRight="0"/>
  </sheetPr>
  <dimension ref="A1:DT834"/>
  <sheetViews>
    <sheetView showGridLines="0" zoomScale="65" zoomScaleNormal="65" zoomScaleSheetLayoutView="65" workbookViewId="0">
      <pane xSplit="4" ySplit="4" topLeftCell="E526" activePane="bottomRight" state="frozen"/>
      <selection sqref="A1:T1"/>
      <selection pane="topRight" sqref="A1:T1"/>
      <selection pane="bottomLeft" sqref="A1:T1"/>
      <selection pane="bottomRight" activeCell="D533" sqref="D533"/>
    </sheetView>
  </sheetViews>
  <sheetFormatPr defaultColWidth="11.77734375" defaultRowHeight="14.4" outlineLevelRow="2"/>
  <cols>
    <col min="1" max="1" width="45.77734375" style="5" customWidth="1"/>
    <col min="2" max="2" width="11.77734375" style="6"/>
    <col min="3" max="3" width="19.5546875" style="6" customWidth="1"/>
    <col min="4" max="4" width="17" style="6" customWidth="1"/>
    <col min="5" max="7" width="11.77734375" style="6"/>
    <col min="8" max="8" width="18.44140625" style="6" customWidth="1"/>
    <col min="9" max="55" width="11.77734375" style="6"/>
    <col min="56" max="56" width="17.44140625" style="6" customWidth="1"/>
    <col min="57" max="104" width="11.77734375" style="6"/>
    <col min="105" max="105" width="13" style="6" customWidth="1"/>
    <col min="106" max="16384" width="11.77734375" style="6"/>
  </cols>
  <sheetData>
    <row r="1" spans="1:124">
      <c r="A1" s="377" t="s">
        <v>14</v>
      </c>
      <c r="E1" s="10">
        <f>DATE(YEAR('Исходные данные'!$E$10),1,1)</f>
        <v>43466</v>
      </c>
      <c r="F1" s="3">
        <f>E$2+1</f>
        <v>43831</v>
      </c>
      <c r="G1" s="3">
        <f t="shared" ref="G1:AC1" si="0">F$2+1</f>
        <v>44197</v>
      </c>
      <c r="H1" s="3">
        <f t="shared" si="0"/>
        <v>44562</v>
      </c>
      <c r="I1" s="3">
        <f t="shared" si="0"/>
        <v>44927</v>
      </c>
      <c r="J1" s="3">
        <f t="shared" si="0"/>
        <v>45292</v>
      </c>
      <c r="K1" s="3">
        <f t="shared" si="0"/>
        <v>45658</v>
      </c>
      <c r="L1" s="3">
        <f t="shared" si="0"/>
        <v>46023</v>
      </c>
      <c r="M1" s="3">
        <f t="shared" si="0"/>
        <v>46388</v>
      </c>
      <c r="N1" s="3">
        <f t="shared" si="0"/>
        <v>46753</v>
      </c>
      <c r="O1" s="3">
        <f t="shared" si="0"/>
        <v>47119</v>
      </c>
      <c r="P1" s="3">
        <f t="shared" si="0"/>
        <v>47484</v>
      </c>
      <c r="Q1" s="3">
        <f t="shared" si="0"/>
        <v>47849</v>
      </c>
      <c r="R1" s="3">
        <f t="shared" si="0"/>
        <v>48214</v>
      </c>
      <c r="S1" s="3">
        <f t="shared" si="0"/>
        <v>48580</v>
      </c>
      <c r="T1" s="3">
        <f t="shared" si="0"/>
        <v>48945</v>
      </c>
      <c r="U1" s="3">
        <f t="shared" si="0"/>
        <v>49310</v>
      </c>
      <c r="V1" s="3">
        <f t="shared" si="0"/>
        <v>49675</v>
      </c>
      <c r="W1" s="3">
        <f t="shared" si="0"/>
        <v>50041</v>
      </c>
      <c r="X1" s="3">
        <f t="shared" si="0"/>
        <v>50406</v>
      </c>
      <c r="Y1" s="3">
        <f t="shared" si="0"/>
        <v>50771</v>
      </c>
      <c r="Z1" s="3">
        <f t="shared" si="0"/>
        <v>51136</v>
      </c>
      <c r="AA1" s="3">
        <f t="shared" si="0"/>
        <v>51502</v>
      </c>
      <c r="AB1" s="3">
        <f t="shared" si="0"/>
        <v>51867</v>
      </c>
      <c r="AC1" s="3">
        <f t="shared" si="0"/>
        <v>52232</v>
      </c>
      <c r="AD1" s="3">
        <f t="shared" ref="AD1:AJ1" si="1">AC$2+1</f>
        <v>52597</v>
      </c>
      <c r="AE1" s="3">
        <f t="shared" si="1"/>
        <v>52963</v>
      </c>
      <c r="AF1" s="3">
        <f t="shared" si="1"/>
        <v>53328</v>
      </c>
      <c r="AG1" s="3">
        <f t="shared" si="1"/>
        <v>53693</v>
      </c>
      <c r="AH1" s="3">
        <f t="shared" si="1"/>
        <v>54058</v>
      </c>
      <c r="AI1" s="3">
        <f t="shared" si="1"/>
        <v>54424</v>
      </c>
      <c r="AJ1" s="3">
        <f t="shared" si="1"/>
        <v>54789</v>
      </c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</row>
    <row r="2" spans="1:124" ht="21">
      <c r="A2" s="376" t="s">
        <v>368</v>
      </c>
      <c r="E2" s="3">
        <f>EDATE(E$1,12)-1</f>
        <v>43830</v>
      </c>
      <c r="F2" s="3">
        <f t="shared" ref="F2:AJ2" si="2">EDATE(F$1,12)-1</f>
        <v>44196</v>
      </c>
      <c r="G2" s="3">
        <f t="shared" si="2"/>
        <v>44561</v>
      </c>
      <c r="H2" s="3">
        <f t="shared" si="2"/>
        <v>44926</v>
      </c>
      <c r="I2" s="3">
        <f t="shared" si="2"/>
        <v>45291</v>
      </c>
      <c r="J2" s="3">
        <f t="shared" si="2"/>
        <v>45657</v>
      </c>
      <c r="K2" s="3">
        <f t="shared" si="2"/>
        <v>46022</v>
      </c>
      <c r="L2" s="3">
        <f t="shared" si="2"/>
        <v>46387</v>
      </c>
      <c r="M2" s="3">
        <f t="shared" si="2"/>
        <v>46752</v>
      </c>
      <c r="N2" s="3">
        <f t="shared" si="2"/>
        <v>47118</v>
      </c>
      <c r="O2" s="3">
        <f t="shared" si="2"/>
        <v>47483</v>
      </c>
      <c r="P2" s="3">
        <f t="shared" si="2"/>
        <v>47848</v>
      </c>
      <c r="Q2" s="3">
        <f t="shared" si="2"/>
        <v>48213</v>
      </c>
      <c r="R2" s="3">
        <f t="shared" si="2"/>
        <v>48579</v>
      </c>
      <c r="S2" s="3">
        <f t="shared" si="2"/>
        <v>48944</v>
      </c>
      <c r="T2" s="3">
        <f t="shared" si="2"/>
        <v>49309</v>
      </c>
      <c r="U2" s="3">
        <f t="shared" si="2"/>
        <v>49674</v>
      </c>
      <c r="V2" s="3">
        <f t="shared" si="2"/>
        <v>50040</v>
      </c>
      <c r="W2" s="3">
        <f t="shared" si="2"/>
        <v>50405</v>
      </c>
      <c r="X2" s="3">
        <f t="shared" si="2"/>
        <v>50770</v>
      </c>
      <c r="Y2" s="3">
        <f t="shared" si="2"/>
        <v>51135</v>
      </c>
      <c r="Z2" s="3">
        <f t="shared" si="2"/>
        <v>51501</v>
      </c>
      <c r="AA2" s="3">
        <f t="shared" si="2"/>
        <v>51866</v>
      </c>
      <c r="AB2" s="3">
        <f t="shared" si="2"/>
        <v>52231</v>
      </c>
      <c r="AC2" s="3">
        <f t="shared" si="2"/>
        <v>52596</v>
      </c>
      <c r="AD2" s="3">
        <f t="shared" si="2"/>
        <v>52962</v>
      </c>
      <c r="AE2" s="3">
        <f t="shared" si="2"/>
        <v>53327</v>
      </c>
      <c r="AF2" s="3">
        <f t="shared" si="2"/>
        <v>53692</v>
      </c>
      <c r="AG2" s="3">
        <f t="shared" si="2"/>
        <v>54057</v>
      </c>
      <c r="AH2" s="3">
        <f t="shared" si="2"/>
        <v>54423</v>
      </c>
      <c r="AI2" s="3">
        <f t="shared" si="2"/>
        <v>54788</v>
      </c>
      <c r="AJ2" s="3">
        <f t="shared" si="2"/>
        <v>55153</v>
      </c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</row>
    <row r="3" spans="1:124">
      <c r="A3" s="13" t="s">
        <v>21</v>
      </c>
      <c r="B3" s="98" t="str">
        <f ca="1">Результаты!$C$27</f>
        <v>OK</v>
      </c>
      <c r="E3" s="12">
        <f>MONTH(E$2)/3</f>
        <v>4</v>
      </c>
      <c r="F3" s="12">
        <f>MONTH(F$2)/3</f>
        <v>4</v>
      </c>
      <c r="G3" s="12">
        <f t="shared" ref="G3:AJ3" si="3">MONTH(G$2)/3</f>
        <v>4</v>
      </c>
      <c r="H3" s="12">
        <f t="shared" si="3"/>
        <v>4</v>
      </c>
      <c r="I3" s="12">
        <f t="shared" si="3"/>
        <v>4</v>
      </c>
      <c r="J3" s="12">
        <f t="shared" si="3"/>
        <v>4</v>
      </c>
      <c r="K3" s="12">
        <f t="shared" si="3"/>
        <v>4</v>
      </c>
      <c r="L3" s="12">
        <f t="shared" si="3"/>
        <v>4</v>
      </c>
      <c r="M3" s="12">
        <f t="shared" si="3"/>
        <v>4</v>
      </c>
      <c r="N3" s="12">
        <f t="shared" si="3"/>
        <v>4</v>
      </c>
      <c r="O3" s="12">
        <f t="shared" si="3"/>
        <v>4</v>
      </c>
      <c r="P3" s="12">
        <f t="shared" si="3"/>
        <v>4</v>
      </c>
      <c r="Q3" s="12">
        <f t="shared" si="3"/>
        <v>4</v>
      </c>
      <c r="R3" s="12">
        <f t="shared" si="3"/>
        <v>4</v>
      </c>
      <c r="S3" s="12">
        <f t="shared" si="3"/>
        <v>4</v>
      </c>
      <c r="T3" s="12">
        <f t="shared" si="3"/>
        <v>4</v>
      </c>
      <c r="U3" s="12">
        <f t="shared" si="3"/>
        <v>4</v>
      </c>
      <c r="V3" s="12">
        <f t="shared" si="3"/>
        <v>4</v>
      </c>
      <c r="W3" s="12">
        <f t="shared" si="3"/>
        <v>4</v>
      </c>
      <c r="X3" s="12">
        <f t="shared" si="3"/>
        <v>4</v>
      </c>
      <c r="Y3" s="12">
        <f t="shared" si="3"/>
        <v>4</v>
      </c>
      <c r="Z3" s="12">
        <f t="shared" si="3"/>
        <v>4</v>
      </c>
      <c r="AA3" s="12">
        <f t="shared" si="3"/>
        <v>4</v>
      </c>
      <c r="AB3" s="12">
        <f t="shared" si="3"/>
        <v>4</v>
      </c>
      <c r="AC3" s="12">
        <f t="shared" si="3"/>
        <v>4</v>
      </c>
      <c r="AD3" s="12">
        <f t="shared" si="3"/>
        <v>4</v>
      </c>
      <c r="AE3" s="12">
        <f t="shared" si="3"/>
        <v>4</v>
      </c>
      <c r="AF3" s="12">
        <f t="shared" si="3"/>
        <v>4</v>
      </c>
      <c r="AG3" s="12">
        <f t="shared" si="3"/>
        <v>4</v>
      </c>
      <c r="AH3" s="12">
        <f t="shared" si="3"/>
        <v>4</v>
      </c>
      <c r="AI3" s="12">
        <f t="shared" si="3"/>
        <v>4</v>
      </c>
      <c r="AJ3" s="12">
        <f t="shared" si="3"/>
        <v>4</v>
      </c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</row>
    <row r="4" spans="1:124">
      <c r="A4" s="375">
        <v>0</v>
      </c>
      <c r="E4" s="9">
        <f>YEAR(E$1)</f>
        <v>2019</v>
      </c>
      <c r="F4" s="9">
        <f>YEAR(F$1)</f>
        <v>2020</v>
      </c>
      <c r="G4" s="9">
        <f t="shared" ref="G4:AJ4" si="4">YEAR(G$1)</f>
        <v>2021</v>
      </c>
      <c r="H4" s="9">
        <f t="shared" si="4"/>
        <v>2022</v>
      </c>
      <c r="I4" s="9">
        <f t="shared" si="4"/>
        <v>2023</v>
      </c>
      <c r="J4" s="9">
        <f t="shared" si="4"/>
        <v>2024</v>
      </c>
      <c r="K4" s="9">
        <f t="shared" si="4"/>
        <v>2025</v>
      </c>
      <c r="L4" s="9">
        <f t="shared" si="4"/>
        <v>2026</v>
      </c>
      <c r="M4" s="9">
        <f t="shared" si="4"/>
        <v>2027</v>
      </c>
      <c r="N4" s="9">
        <f t="shared" si="4"/>
        <v>2028</v>
      </c>
      <c r="O4" s="9">
        <f t="shared" si="4"/>
        <v>2029</v>
      </c>
      <c r="P4" s="9">
        <f t="shared" si="4"/>
        <v>2030</v>
      </c>
      <c r="Q4" s="9">
        <f t="shared" si="4"/>
        <v>2031</v>
      </c>
      <c r="R4" s="9">
        <f t="shared" si="4"/>
        <v>2032</v>
      </c>
      <c r="S4" s="9">
        <f t="shared" si="4"/>
        <v>2033</v>
      </c>
      <c r="T4" s="9">
        <f t="shared" si="4"/>
        <v>2034</v>
      </c>
      <c r="U4" s="9">
        <f t="shared" si="4"/>
        <v>2035</v>
      </c>
      <c r="V4" s="9">
        <f t="shared" si="4"/>
        <v>2036</v>
      </c>
      <c r="W4" s="9">
        <f t="shared" si="4"/>
        <v>2037</v>
      </c>
      <c r="X4" s="9">
        <f t="shared" si="4"/>
        <v>2038</v>
      </c>
      <c r="Y4" s="9">
        <f t="shared" si="4"/>
        <v>2039</v>
      </c>
      <c r="Z4" s="9">
        <f t="shared" si="4"/>
        <v>2040</v>
      </c>
      <c r="AA4" s="9">
        <f t="shared" si="4"/>
        <v>2041</v>
      </c>
      <c r="AB4" s="9">
        <f t="shared" si="4"/>
        <v>2042</v>
      </c>
      <c r="AC4" s="9">
        <f t="shared" si="4"/>
        <v>2043</v>
      </c>
      <c r="AD4" s="9">
        <f t="shared" si="4"/>
        <v>2044</v>
      </c>
      <c r="AE4" s="9">
        <f t="shared" si="4"/>
        <v>2045</v>
      </c>
      <c r="AF4" s="9">
        <f t="shared" si="4"/>
        <v>2046</v>
      </c>
      <c r="AG4" s="9">
        <f t="shared" si="4"/>
        <v>2047</v>
      </c>
      <c r="AH4" s="9">
        <f t="shared" si="4"/>
        <v>2048</v>
      </c>
      <c r="AI4" s="9">
        <f t="shared" si="4"/>
        <v>2049</v>
      </c>
      <c r="AJ4" s="9">
        <f t="shared" si="4"/>
        <v>2050</v>
      </c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</row>
    <row r="5" spans="1:124" s="374" customFormat="1">
      <c r="A5" s="372" t="s">
        <v>362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373"/>
      <c r="AO5" s="373"/>
      <c r="AP5" s="373"/>
      <c r="AQ5" s="373"/>
      <c r="AR5" s="373"/>
      <c r="AS5" s="373"/>
      <c r="AT5" s="373"/>
      <c r="AU5" s="373"/>
      <c r="AV5" s="373"/>
      <c r="AW5" s="373"/>
      <c r="AX5" s="373"/>
      <c r="AY5" s="373"/>
      <c r="AZ5" s="373"/>
      <c r="BA5" s="373"/>
      <c r="BB5" s="373"/>
      <c r="BC5" s="373"/>
      <c r="BD5" s="373"/>
      <c r="BE5" s="373"/>
      <c r="BF5" s="373"/>
      <c r="BG5" s="373"/>
      <c r="BH5" s="373"/>
      <c r="BI5" s="373"/>
      <c r="BJ5" s="373"/>
      <c r="BK5" s="373"/>
      <c r="BL5" s="373"/>
      <c r="BM5" s="373"/>
      <c r="BN5" s="373"/>
      <c r="BO5" s="373"/>
      <c r="BP5" s="373"/>
      <c r="BQ5" s="373"/>
      <c r="BR5" s="373"/>
      <c r="BS5" s="373"/>
      <c r="BT5" s="373"/>
      <c r="BU5" s="373"/>
      <c r="BV5" s="373"/>
      <c r="BW5" s="373"/>
      <c r="BX5" s="373"/>
      <c r="BY5" s="373"/>
      <c r="BZ5" s="373"/>
      <c r="CA5" s="373"/>
      <c r="CB5" s="373"/>
      <c r="CC5" s="373"/>
      <c r="CD5" s="373"/>
      <c r="CE5" s="373"/>
      <c r="CF5" s="373"/>
      <c r="CG5" s="373"/>
      <c r="CH5" s="373"/>
      <c r="CI5" s="373"/>
      <c r="CJ5" s="373"/>
      <c r="CK5" s="373"/>
      <c r="CL5" s="373"/>
      <c r="CM5" s="373"/>
      <c r="CN5" s="373"/>
      <c r="CO5" s="373"/>
      <c r="CP5" s="373"/>
      <c r="CQ5" s="373"/>
      <c r="CR5" s="373"/>
      <c r="CS5" s="373"/>
      <c r="CT5" s="373"/>
      <c r="CU5" s="373"/>
      <c r="CV5" s="373"/>
      <c r="CW5" s="373"/>
      <c r="CX5" s="373"/>
      <c r="CY5" s="373"/>
      <c r="CZ5" s="373"/>
      <c r="DA5" s="373"/>
      <c r="DB5" s="373"/>
      <c r="DC5" s="373"/>
      <c r="DD5" s="373"/>
      <c r="DE5" s="373"/>
      <c r="DF5" s="373"/>
      <c r="DG5" s="373"/>
      <c r="DH5" s="373"/>
      <c r="DI5" s="373"/>
      <c r="DJ5" s="373"/>
      <c r="DK5" s="373"/>
      <c r="DL5" s="373"/>
      <c r="DM5" s="373"/>
      <c r="DN5" s="373"/>
      <c r="DO5" s="373"/>
      <c r="DP5" s="373"/>
      <c r="DQ5" s="373"/>
      <c r="DR5" s="373"/>
      <c r="DS5" s="373"/>
      <c r="DT5" s="373"/>
    </row>
    <row r="6" spans="1:124" s="217" customFormat="1" outlineLevel="1">
      <c r="A6" s="215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  <c r="CD6" s="216"/>
      <c r="CE6" s="216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  <c r="CR6" s="216"/>
      <c r="CS6" s="216"/>
      <c r="CT6" s="216"/>
      <c r="CU6" s="216"/>
      <c r="CV6" s="216"/>
      <c r="CW6" s="216"/>
      <c r="CX6" s="216"/>
      <c r="CY6" s="216"/>
      <c r="CZ6" s="216"/>
      <c r="DA6" s="216"/>
      <c r="DB6" s="216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</row>
    <row r="7" spans="1:124" outlineLevel="1">
      <c r="A7" s="72" t="s">
        <v>0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</row>
    <row r="8" spans="1:124" outlineLevel="1">
      <c r="A8" s="5" t="str">
        <f>Макро!A6</f>
        <v>Индекс реальных цен</v>
      </c>
      <c r="B8" s="17" t="str">
        <f>Макро!B6</f>
        <v>ИРЦ</v>
      </c>
      <c r="E8" s="7">
        <f>(1+SUMIF(Макро!$C$3:$AJ$3,E$4,Макро!$C6:$AJ6))^(MAX(0,1+MIN(E$2,$C$36)-MAX(E$1,$B$36))/IF(MOD(E$4,4)=0,366,365))-1</f>
        <v>0</v>
      </c>
      <c r="F8" s="7">
        <f>(1+SUMIF(Макро!$C$3:$AJ$3,F$4,Макро!$C6:$AJ6))^(MAX(0,1+MIN(F$2,$C$36)-MAX(F$1,$B$36))/IF(MOD(F$4,4)=0,366,365))-1</f>
        <v>0</v>
      </c>
      <c r="G8" s="7">
        <f>(1+SUMIF(Макро!$C$3:$AJ$3,G$4,Макро!$C6:$AJ6))^(MAX(0,1+MIN(G$2,$C$36)-MAX(G$1,$B$36))/IF(MOD(G$4,4)=0,366,365))-1</f>
        <v>0</v>
      </c>
      <c r="H8" s="7">
        <f>(1+SUMIF(Макро!$C$3:$AJ$3,H$4,Макро!$C6:$AJ6))^(MAX(0,1+MIN(H$2,$C$36)-MAX(H$1,$B$36))/IF(MOD(H$4,4)=0,366,365))-1</f>
        <v>0</v>
      </c>
      <c r="I8" s="7">
        <f>(1+SUMIF(Макро!$C$3:$AJ$3,I$4,Макро!$C6:$AJ6))^(MAX(0,1+MIN(I$2,$C$36)-MAX(I$1,$B$36))/IF(MOD(I$4,4)=0,366,365))-1</f>
        <v>0</v>
      </c>
      <c r="J8" s="7">
        <f>(1+SUMIF(Макро!$C$3:$AJ$3,J$4,Макро!$C6:$AJ6))^(MAX(0,1+MIN(J$2,$C$36)-MAX(J$1,$B$36))/IF(MOD(J$4,4)=0,366,365))-1</f>
        <v>0</v>
      </c>
      <c r="K8" s="7">
        <f>(1+SUMIF(Макро!$C$3:$AJ$3,K$4,Макро!$C6:$AJ6))^(MAX(0,1+MIN(K$2,$C$36)-MAX(K$1,$B$36))/IF(MOD(K$4,4)=0,366,365))-1</f>
        <v>0</v>
      </c>
      <c r="L8" s="7">
        <f>(1+SUMIF(Макро!$C$3:$AJ$3,L$4,Макро!$C6:$AJ6))^(MAX(0,1+MIN(L$2,$C$36)-MAX(L$1,$B$36))/IF(MOD(L$4,4)=0,366,365))-1</f>
        <v>0</v>
      </c>
      <c r="M8" s="7">
        <f>(1+SUMIF(Макро!$C$3:$AJ$3,M$4,Макро!$C6:$AJ6))^(MAX(0,1+MIN(M$2,$C$36)-MAX(M$1,$B$36))/IF(MOD(M$4,4)=0,366,365))-1</f>
        <v>0</v>
      </c>
      <c r="N8" s="7">
        <f>(1+SUMIF(Макро!$C$3:$AJ$3,N$4,Макро!$C6:$AJ6))^(MAX(0,1+MIN(N$2,$C$36)-MAX(N$1,$B$36))/IF(MOD(N$4,4)=0,366,365))-1</f>
        <v>0</v>
      </c>
      <c r="O8" s="7">
        <f>(1+SUMIF(Макро!$C$3:$AJ$3,O$4,Макро!$C6:$AJ6))^(MAX(0,1+MIN(O$2,$C$36)-MAX(O$1,$B$36))/IF(MOD(O$4,4)=0,366,365))-1</f>
        <v>0</v>
      </c>
      <c r="P8" s="7">
        <f>(1+SUMIF(Макро!$C$3:$AJ$3,P$4,Макро!$C6:$AJ6))^(MAX(0,1+MIN(P$2,$C$36)-MAX(P$1,$B$36))/IF(MOD(P$4,4)=0,366,365))-1</f>
        <v>0</v>
      </c>
      <c r="Q8" s="7">
        <f>(1+SUMIF(Макро!$C$3:$AJ$3,Q$4,Макро!$C6:$AJ6))^(MAX(0,1+MIN(Q$2,$C$36)-MAX(Q$1,$B$36))/IF(MOD(Q$4,4)=0,366,365))-1</f>
        <v>0</v>
      </c>
      <c r="R8" s="7">
        <f>(1+SUMIF(Макро!$C$3:$AJ$3,R$4,Макро!$C6:$AJ6))^(MAX(0,1+MIN(R$2,$C$36)-MAX(R$1,$B$36))/IF(MOD(R$4,4)=0,366,365))-1</f>
        <v>0</v>
      </c>
      <c r="S8" s="7">
        <f>(1+SUMIF(Макро!$C$3:$AJ$3,S$4,Макро!$C6:$AJ6))^(MAX(0,1+MIN(S$2,$C$36)-MAX(S$1,$B$36))/IF(MOD(S$4,4)=0,366,365))-1</f>
        <v>0</v>
      </c>
      <c r="T8" s="7">
        <f>(1+SUMIF(Макро!$C$3:$AJ$3,T$4,Макро!$C6:$AJ6))^(MAX(0,1+MIN(T$2,$C$36)-MAX(T$1,$B$36))/IF(MOD(T$4,4)=0,366,365))-1</f>
        <v>0</v>
      </c>
      <c r="U8" s="7">
        <f>(1+SUMIF(Макро!$C$3:$AJ$3,U$4,Макро!$C6:$AJ6))^(MAX(0,1+MIN(U$2,$C$36)-MAX(U$1,$B$36))/IF(MOD(U$4,4)=0,366,365))-1</f>
        <v>0</v>
      </c>
      <c r="V8" s="7">
        <f>(1+SUMIF(Макро!$C$3:$AJ$3,V$4,Макро!$C6:$AJ6))^(MAX(0,1+MIN(V$2,$C$36)-MAX(V$1,$B$36))/IF(MOD(V$4,4)=0,366,365))-1</f>
        <v>0</v>
      </c>
      <c r="W8" s="7">
        <f>(1+SUMIF(Макро!$C$3:$AJ$3,W$4,Макро!$C6:$AJ6))^(MAX(0,1+MIN(W$2,$C$36)-MAX(W$1,$B$36))/IF(MOD(W$4,4)=0,366,365))-1</f>
        <v>0</v>
      </c>
      <c r="X8" s="7">
        <f>(1+SUMIF(Макро!$C$3:$AJ$3,X$4,Макро!$C6:$AJ6))^(MAX(0,1+MIN(X$2,$C$36)-MAX(X$1,$B$36))/IF(MOD(X$4,4)=0,366,365))-1</f>
        <v>0</v>
      </c>
      <c r="Y8" s="7">
        <f>(1+SUMIF(Макро!$C$3:$AJ$3,Y$4,Макро!$C6:$AJ6))^(MAX(0,1+MIN(Y$2,$C$36)-MAX(Y$1,$B$36))/IF(MOD(Y$4,4)=0,366,365))-1</f>
        <v>0</v>
      </c>
      <c r="Z8" s="7">
        <f>(1+SUMIF(Макро!$C$3:$AJ$3,Z$4,Макро!$C6:$AJ6))^(MAX(0,1+MIN(Z$2,$C$36)-MAX(Z$1,$B$36))/IF(MOD(Z$4,4)=0,366,365))-1</f>
        <v>0</v>
      </c>
      <c r="AA8" s="7">
        <f>(1+SUMIF(Макро!$C$3:$AJ$3,AA$4,Макро!$C6:$AJ6))^(MAX(0,1+MIN(AA$2,$C$36)-MAX(AA$1,$B$36))/IF(MOD(AA$4,4)=0,366,365))-1</f>
        <v>0</v>
      </c>
      <c r="AB8" s="7">
        <f>(1+SUMIF(Макро!$C$3:$AJ$3,AB$4,Макро!$C6:$AJ6))^(MAX(0,1+MIN(AB$2,$C$36)-MAX(AB$1,$B$36))/IF(MOD(AB$4,4)=0,366,365))-1</f>
        <v>0</v>
      </c>
      <c r="AC8" s="7">
        <f>(1+SUMIF(Макро!$C$3:$AJ$3,AC$4,Макро!$C6:$AJ6))^(MAX(0,1+MIN(AC$2,$C$36)-MAX(AC$1,$B$36))/IF(MOD(AC$4,4)=0,366,365))-1</f>
        <v>0</v>
      </c>
      <c r="AD8" s="7">
        <f>(1+SUMIF(Макро!$C$3:$AJ$3,AD$4,Макро!$C6:$AJ6))^(MAX(0,1+MIN(AD$2,$C$36)-MAX(AD$1,$B$36))/IF(MOD(AD$4,4)=0,366,365))-1</f>
        <v>0</v>
      </c>
      <c r="AE8" s="7">
        <f>(1+SUMIF(Макро!$C$3:$AJ$3,AE$4,Макро!$C6:$AJ6))^(MAX(0,1+MIN(AE$2,$C$36)-MAX(AE$1,$B$36))/IF(MOD(AE$4,4)=0,366,365))-1</f>
        <v>0</v>
      </c>
      <c r="AF8" s="7">
        <f>(1+SUMIF(Макро!$C$3:$AJ$3,AF$4,Макро!$C6:$AJ6))^(MAX(0,1+MIN(AF$2,$C$36)-MAX(AF$1,$B$36))/IF(MOD(AF$4,4)=0,366,365))-1</f>
        <v>0</v>
      </c>
      <c r="AG8" s="7">
        <f>(1+SUMIF(Макро!$C$3:$AJ$3,AG$4,Макро!$C6:$AJ6))^(MAX(0,1+MIN(AG$2,$C$36)-MAX(AG$1,$B$36))/IF(MOD(AG$4,4)=0,366,365))-1</f>
        <v>0</v>
      </c>
      <c r="AH8" s="7">
        <f>(1+SUMIF(Макро!$C$3:$AJ$3,AH$4,Макро!$C6:$AJ6))^(MAX(0,1+MIN(AH$2,$C$36)-MAX(AH$1,$B$36))/IF(MOD(AH$4,4)=0,366,365))-1</f>
        <v>0</v>
      </c>
      <c r="AI8" s="7">
        <f>(1+SUMIF(Макро!$C$3:$AJ$3,AI$4,Макро!$C6:$AJ6))^(MAX(0,1+MIN(AI$2,$C$36)-MAX(AI$1,$B$36))/IF(MOD(AI$4,4)=0,366,365))-1</f>
        <v>0</v>
      </c>
      <c r="AJ8" s="7">
        <f>(1+SUMIF(Макро!$C$3:$AJ$3,AJ$4,Макро!$C6:$AJ6))^(MAX(0,1+MIN(AJ$2,$C$36)-MAX(AJ$1,$B$36))/IF(MOD(AJ$4,4)=0,366,365))-1</f>
        <v>0</v>
      </c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</row>
    <row r="9" spans="1:124" outlineLevel="1">
      <c r="A9" s="5" t="str">
        <f>Макро!A7</f>
        <v>ИПЦ</v>
      </c>
      <c r="B9" s="17" t="str">
        <f>Макро!B7</f>
        <v>ИПЦ</v>
      </c>
      <c r="E9" s="7">
        <f>(1+SUMIF(Макро!$C$3:$AJ$3,E$4,Макро!$C7:$AJ7)+Чувствительность!$B$9)^(MAX(0,1+MIN(E$2,$C$36)-MAX(E$1,$B$36))/IF(MOD(E$4,4)=0,366,365))-1</f>
        <v>4.644999999999988E-2</v>
      </c>
      <c r="F9" s="7">
        <f>(1+SUMIF(Макро!$C$3:$AJ$3,F$4,Макро!$C7:$AJ7)+Чувствительность!$B$9)^(MAX(0,1+MIN(F$2,$C$36)-MAX(F$1,$B$36))/IF(MOD(F$4,4)=0,366,365))-1</f>
        <v>3.4210000000000074E-2</v>
      </c>
      <c r="G9" s="7">
        <f>(1+SUMIF(Макро!$C$3:$AJ$3,G$4,Макро!$C7:$AJ7)+Чувствительность!$B$9)^(MAX(0,1+MIN(G$2,$C$36)-MAX(G$1,$B$36))/IF(MOD(G$4,4)=0,366,365))-1</f>
        <v>4.0109999999999868E-2</v>
      </c>
      <c r="H9" s="7">
        <f>(1+SUMIF(Макро!$C$3:$AJ$3,H$4,Макро!$C7:$AJ7)+Чувствительность!$B$9)^(MAX(0,1+MIN(H$2,$C$36)-MAX(H$1,$B$36))/IF(MOD(H$4,4)=0,366,365))-1</f>
        <v>3.9950000000000152E-2</v>
      </c>
      <c r="I9" s="7">
        <f>(1+SUMIF(Макро!$C$3:$AJ$3,I$4,Макро!$C7:$AJ7)+Чувствительность!$B$9)^(MAX(0,1+MIN(I$2,$C$36)-MAX(I$1,$B$36))/IF(MOD(I$4,4)=0,366,365))-1</f>
        <v>3.9800000000000058E-2</v>
      </c>
      <c r="J9" s="7">
        <f>(1+SUMIF(Макро!$C$3:$AJ$3,J$4,Макро!$C7:$AJ7)+Чувствительность!$B$9)^(MAX(0,1+MIN(J$2,$C$36)-MAX(J$1,$B$36))/IF(MOD(J$4,4)=0,366,365))-1</f>
        <v>3.9889999999999981E-2</v>
      </c>
      <c r="K9" s="7">
        <f>(1+SUMIF(Макро!$C$3:$AJ$3,K$4,Макро!$C7:$AJ7)+Чувствительность!$B$9)^(MAX(0,1+MIN(K$2,$C$36)-MAX(K$1,$B$36))/IF(MOD(K$4,4)=0,366,365))-1</f>
        <v>3.9919999999999956E-2</v>
      </c>
      <c r="L9" s="7">
        <f>(1+SUMIF(Макро!$C$3:$AJ$3,L$4,Макро!$C7:$AJ7)+Чувствительность!$B$9)^(MAX(0,1+MIN(L$2,$C$36)-MAX(L$1,$B$36))/IF(MOD(L$4,4)=0,366,365))-1</f>
        <v>3.986999999999985E-2</v>
      </c>
      <c r="M9" s="7">
        <f>(1+SUMIF(Макро!$C$3:$AJ$3,M$4,Макро!$C7:$AJ7)+Чувствительность!$B$9)^(MAX(0,1+MIN(M$2,$C$36)-MAX(M$1,$B$36))/IF(MOD(M$4,4)=0,366,365))-1</f>
        <v>3.9749999999999952E-2</v>
      </c>
      <c r="N9" s="7">
        <f>(1+SUMIF(Макро!$C$3:$AJ$3,N$4,Макро!$C7:$AJ7)+Чувствительность!$B$9)^(MAX(0,1+MIN(N$2,$C$36)-MAX(N$1,$B$36))/IF(MOD(N$4,4)=0,366,365))-1</f>
        <v>3.9629999999999832E-2</v>
      </c>
      <c r="O9" s="7">
        <f>(1+SUMIF(Макро!$C$3:$AJ$3,O$4,Макро!$C7:$AJ7)+Чувствительность!$B$9)^(MAX(0,1+MIN(O$2,$C$36)-MAX(O$1,$B$36))/IF(MOD(O$4,4)=0,366,365))-1</f>
        <v>3.9549999999999974E-2</v>
      </c>
      <c r="P9" s="7">
        <f>(1+SUMIF(Макро!$C$3:$AJ$3,P$4,Макро!$C7:$AJ7)+Чувствительность!$B$9)^(MAX(0,1+MIN(P$2,$C$36)-MAX(P$1,$B$36))/IF(MOD(P$4,4)=0,366,365))-1</f>
        <v>0</v>
      </c>
      <c r="Q9" s="7">
        <f>(1+SUMIF(Макро!$C$3:$AJ$3,Q$4,Макро!$C7:$AJ7)+Чувствительность!$B$9)^(MAX(0,1+MIN(Q$2,$C$36)-MAX(Q$1,$B$36))/IF(MOD(Q$4,4)=0,366,365))-1</f>
        <v>0</v>
      </c>
      <c r="R9" s="7">
        <f>(1+SUMIF(Макро!$C$3:$AJ$3,R$4,Макро!$C7:$AJ7)+Чувствительность!$B$9)^(MAX(0,1+MIN(R$2,$C$36)-MAX(R$1,$B$36))/IF(MOD(R$4,4)=0,366,365))-1</f>
        <v>0</v>
      </c>
      <c r="S9" s="7">
        <f>(1+SUMIF(Макро!$C$3:$AJ$3,S$4,Макро!$C7:$AJ7)+Чувствительность!$B$9)^(MAX(0,1+MIN(S$2,$C$36)-MAX(S$1,$B$36))/IF(MOD(S$4,4)=0,366,365))-1</f>
        <v>0</v>
      </c>
      <c r="T9" s="7">
        <f>(1+SUMIF(Макро!$C$3:$AJ$3,T$4,Макро!$C7:$AJ7)+Чувствительность!$B$9)^(MAX(0,1+MIN(T$2,$C$36)-MAX(T$1,$B$36))/IF(MOD(T$4,4)=0,366,365))-1</f>
        <v>0</v>
      </c>
      <c r="U9" s="7">
        <f>(1+SUMIF(Макро!$C$3:$AJ$3,U$4,Макро!$C7:$AJ7)+Чувствительность!$B$9)^(MAX(0,1+MIN(U$2,$C$36)-MAX(U$1,$B$36))/IF(MOD(U$4,4)=0,366,365))-1</f>
        <v>0</v>
      </c>
      <c r="V9" s="7">
        <f>(1+SUMIF(Макро!$C$3:$AJ$3,V$4,Макро!$C7:$AJ7)+Чувствительность!$B$9)^(MAX(0,1+MIN(V$2,$C$36)-MAX(V$1,$B$36))/IF(MOD(V$4,4)=0,366,365))-1</f>
        <v>0</v>
      </c>
      <c r="W9" s="7">
        <f>(1+SUMIF(Макро!$C$3:$AJ$3,W$4,Макро!$C7:$AJ7)+Чувствительность!$B$9)^(MAX(0,1+MIN(W$2,$C$36)-MAX(W$1,$B$36))/IF(MOD(W$4,4)=0,366,365))-1</f>
        <v>0</v>
      </c>
      <c r="X9" s="7">
        <f>(1+SUMIF(Макро!$C$3:$AJ$3,X$4,Макро!$C7:$AJ7)+Чувствительность!$B$9)^(MAX(0,1+MIN(X$2,$C$36)-MAX(X$1,$B$36))/IF(MOD(X$4,4)=0,366,365))-1</f>
        <v>0</v>
      </c>
      <c r="Y9" s="7">
        <f>(1+SUMIF(Макро!$C$3:$AJ$3,Y$4,Макро!$C7:$AJ7)+Чувствительность!$B$9)^(MAX(0,1+MIN(Y$2,$C$36)-MAX(Y$1,$B$36))/IF(MOD(Y$4,4)=0,366,365))-1</f>
        <v>0</v>
      </c>
      <c r="Z9" s="7">
        <f>(1+SUMIF(Макро!$C$3:$AJ$3,Z$4,Макро!$C7:$AJ7)+Чувствительность!$B$9)^(MAX(0,1+MIN(Z$2,$C$36)-MAX(Z$1,$B$36))/IF(MOD(Z$4,4)=0,366,365))-1</f>
        <v>0</v>
      </c>
      <c r="AA9" s="7">
        <f>(1+SUMIF(Макро!$C$3:$AJ$3,AA$4,Макро!$C7:$AJ7)+Чувствительность!$B$9)^(MAX(0,1+MIN(AA$2,$C$36)-MAX(AA$1,$B$36))/IF(MOD(AA$4,4)=0,366,365))-1</f>
        <v>0</v>
      </c>
      <c r="AB9" s="7">
        <f>(1+SUMIF(Макро!$C$3:$AJ$3,AB$4,Макро!$C7:$AJ7)+Чувствительность!$B$9)^(MAX(0,1+MIN(AB$2,$C$36)-MAX(AB$1,$B$36))/IF(MOD(AB$4,4)=0,366,365))-1</f>
        <v>0</v>
      </c>
      <c r="AC9" s="7">
        <f>(1+SUMIF(Макро!$C$3:$AJ$3,AC$4,Макро!$C7:$AJ7)+Чувствительность!$B$9)^(MAX(0,1+MIN(AC$2,$C$36)-MAX(AC$1,$B$36))/IF(MOD(AC$4,4)=0,366,365))-1</f>
        <v>0</v>
      </c>
      <c r="AD9" s="7">
        <f>(1+SUMIF(Макро!$C$3:$AJ$3,AD$4,Макро!$C7:$AJ7)+Чувствительность!$B$9)^(MAX(0,1+MIN(AD$2,$C$36)-MAX(AD$1,$B$36))/IF(MOD(AD$4,4)=0,366,365))-1</f>
        <v>0</v>
      </c>
      <c r="AE9" s="7">
        <f>(1+SUMIF(Макро!$C$3:$AJ$3,AE$4,Макро!$C7:$AJ7)+Чувствительность!$B$9)^(MAX(0,1+MIN(AE$2,$C$36)-MAX(AE$1,$B$36))/IF(MOD(AE$4,4)=0,366,365))-1</f>
        <v>0</v>
      </c>
      <c r="AF9" s="7">
        <f>(1+SUMIF(Макро!$C$3:$AJ$3,AF$4,Макро!$C7:$AJ7)+Чувствительность!$B$9)^(MAX(0,1+MIN(AF$2,$C$36)-MAX(AF$1,$B$36))/IF(MOD(AF$4,4)=0,366,365))-1</f>
        <v>0</v>
      </c>
      <c r="AG9" s="7">
        <f>(1+SUMIF(Макро!$C$3:$AJ$3,AG$4,Макро!$C7:$AJ7)+Чувствительность!$B$9)^(MAX(0,1+MIN(AG$2,$C$36)-MAX(AG$1,$B$36))/IF(MOD(AG$4,4)=0,366,365))-1</f>
        <v>0</v>
      </c>
      <c r="AH9" s="7">
        <f>(1+SUMIF(Макро!$C$3:$AJ$3,AH$4,Макро!$C7:$AJ7)+Чувствительность!$B$9)^(MAX(0,1+MIN(AH$2,$C$36)-MAX(AH$1,$B$36))/IF(MOD(AH$4,4)=0,366,365))-1</f>
        <v>0</v>
      </c>
      <c r="AI9" s="7">
        <f>(1+SUMIF(Макро!$C$3:$AJ$3,AI$4,Макро!$C7:$AJ7)+Чувствительность!$B$9)^(MAX(0,1+MIN(AI$2,$C$36)-MAX(AI$1,$B$36))/IF(MOD(AI$4,4)=0,366,365))-1</f>
        <v>0</v>
      </c>
      <c r="AJ9" s="7">
        <f>(1+SUMIF(Макро!$C$3:$AJ$3,AJ$4,Макро!$C7:$AJ7)+Чувствительность!$B$9)^(MAX(0,1+MIN(AJ$2,$C$36)-MAX(AJ$1,$B$36))/IF(MOD(AJ$4,4)=0,366,365))-1</f>
        <v>0</v>
      </c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</row>
    <row r="10" spans="1:124" outlineLevel="1">
      <c r="A10" s="5" t="str">
        <f>Макро!A8</f>
        <v>Индекс цен на водоснабжение и водоотведение</v>
      </c>
      <c r="B10" s="17" t="str">
        <f>Макро!B8</f>
        <v>ИЦП</v>
      </c>
      <c r="E10" s="7">
        <f>(1+SUMIF(Макро!$C$3:$AJ$3,E$4,Макро!$C8:$AJ8)+Чувствительность!$B$9)^(MAX(0,1+MIN(E$2,$C$36)-MAX(E$1,$B$36))/IF(MOD(E$4,4)=0,366,365))-1</f>
        <v>4.9482521213489061E-2</v>
      </c>
      <c r="F10" s="7">
        <f>(1+SUMIF(Макро!$C$3:$AJ$3,F$4,Макро!$C8:$AJ8)+Чувствительность!$B$9)^(MAX(0,1+MIN(F$2,$C$36)-MAX(F$1,$B$36))/IF(MOD(F$4,4)=0,366,365))-1</f>
        <v>4.0064715404315221E-2</v>
      </c>
      <c r="G10" s="7">
        <f>(1+SUMIF(Макро!$C$3:$AJ$3,G$4,Макро!$C8:$AJ8)+Чувствительность!$B$9)^(MAX(0,1+MIN(G$2,$C$36)-MAX(G$1,$B$36))/IF(MOD(G$4,4)=0,366,365))-1</f>
        <v>4.0440802660270059E-2</v>
      </c>
      <c r="H10" s="7">
        <f>(1+SUMIF(Макро!$C$3:$AJ$3,H$4,Макро!$C8:$AJ8)+Чувствительность!$B$9)^(MAX(0,1+MIN(H$2,$C$36)-MAX(H$1,$B$36))/IF(MOD(H$4,4)=0,366,365))-1</f>
        <v>4.0441791093008828E-2</v>
      </c>
      <c r="I10" s="7">
        <f>(1+SUMIF(Макро!$C$3:$AJ$3,I$4,Макро!$C8:$AJ8)+Чувствительность!$B$9)^(MAX(0,1+MIN(I$2,$C$36)-MAX(I$1,$B$36))/IF(MOD(I$4,4)=0,366,365))-1</f>
        <v>3.97920103999998E-2</v>
      </c>
      <c r="J10" s="7">
        <f>(1+SUMIF(Макро!$C$3:$AJ$3,J$4,Макро!$C8:$AJ8)+Чувствительность!$B$9)^(MAX(0,1+MIN(J$2,$C$36)-MAX(J$1,$B$36))/IF(MOD(J$4,4)=0,366,365))-1</f>
        <v>4.0467541564836118E-2</v>
      </c>
      <c r="K10" s="7">
        <f>(1+SUMIF(Макро!$C$3:$AJ$3,K$4,Макро!$C8:$AJ8)+Чувствительность!$B$9)^(MAX(0,1+MIN(K$2,$C$36)-MAX(K$1,$B$36))/IF(MOD(K$4,4)=0,366,365))-1</f>
        <v>3.9923890663252637E-2</v>
      </c>
      <c r="L10" s="7">
        <f>(1+SUMIF(Макро!$C$3:$AJ$3,L$4,Макро!$C8:$AJ8)+Чувствительность!$B$9)^(MAX(0,1+MIN(L$2,$C$36)-MAX(L$1,$B$36))/IF(MOD(L$4,4)=0,366,365))-1</f>
        <v>3.9871738579120741E-2</v>
      </c>
      <c r="M10" s="7">
        <f>(1+SUMIF(Макро!$C$3:$AJ$3,M$4,Макро!$C8:$AJ8)+Чувствительность!$B$9)^(MAX(0,1+MIN(M$2,$C$36)-MAX(M$1,$B$36))/IF(MOD(M$4,4)=0,366,365))-1</f>
        <v>3.9751867532941132E-2</v>
      </c>
      <c r="N10" s="7">
        <f>(1+SUMIF(Макро!$C$3:$AJ$3,N$4,Макро!$C8:$AJ8)+Чувствительность!$B$9)^(MAX(0,1+MIN(N$2,$C$36)-MAX(N$1,$B$36))/IF(MOD(N$4,4)=0,366,365))-1</f>
        <v>3.9631901785520673E-2</v>
      </c>
      <c r="O10" s="7">
        <f>(1+SUMIF(Макро!$C$3:$AJ$3,O$4,Макро!$C8:$AJ8)+Чувствительность!$B$9)^(MAX(0,1+MIN(O$2,$C$36)-MAX(O$1,$B$36))/IF(MOD(O$4,4)=0,366,365))-1</f>
        <v>3.9543862090033466E-2</v>
      </c>
      <c r="P10" s="7">
        <f>(1+SUMIF(Макро!$C$3:$AJ$3,P$4,Макро!$C8:$AJ8)+Чувствительность!$B$9)^(MAX(0,1+MIN(P$2,$C$36)-MAX(P$1,$B$36))/IF(MOD(P$4,4)=0,366,365))-1</f>
        <v>0</v>
      </c>
      <c r="Q10" s="7">
        <f>(1+SUMIF(Макро!$C$3:$AJ$3,Q$4,Макро!$C8:$AJ8)+Чувствительность!$B$9)^(MAX(0,1+MIN(Q$2,$C$36)-MAX(Q$1,$B$36))/IF(MOD(Q$4,4)=0,366,365))-1</f>
        <v>0</v>
      </c>
      <c r="R10" s="7">
        <f>(1+SUMIF(Макро!$C$3:$AJ$3,R$4,Макро!$C8:$AJ8)+Чувствительность!$B$9)^(MAX(0,1+MIN(R$2,$C$36)-MAX(R$1,$B$36))/IF(MOD(R$4,4)=0,366,365))-1</f>
        <v>0</v>
      </c>
      <c r="S10" s="7">
        <f>(1+SUMIF(Макро!$C$3:$AJ$3,S$4,Макро!$C8:$AJ8)+Чувствительность!$B$9)^(MAX(0,1+MIN(S$2,$C$36)-MAX(S$1,$B$36))/IF(MOD(S$4,4)=0,366,365))-1</f>
        <v>0</v>
      </c>
      <c r="T10" s="7">
        <f>(1+SUMIF(Макро!$C$3:$AJ$3,T$4,Макро!$C8:$AJ8)+Чувствительность!$B$9)^(MAX(0,1+MIN(T$2,$C$36)-MAX(T$1,$B$36))/IF(MOD(T$4,4)=0,366,365))-1</f>
        <v>0</v>
      </c>
      <c r="U10" s="7">
        <f>(1+SUMIF(Макро!$C$3:$AJ$3,U$4,Макро!$C8:$AJ8)+Чувствительность!$B$9)^(MAX(0,1+MIN(U$2,$C$36)-MAX(U$1,$B$36))/IF(MOD(U$4,4)=0,366,365))-1</f>
        <v>0</v>
      </c>
      <c r="V10" s="7">
        <f>(1+SUMIF(Макро!$C$3:$AJ$3,V$4,Макро!$C8:$AJ8)+Чувствительность!$B$9)^(MAX(0,1+MIN(V$2,$C$36)-MAX(V$1,$B$36))/IF(MOD(V$4,4)=0,366,365))-1</f>
        <v>0</v>
      </c>
      <c r="W10" s="7">
        <f>(1+SUMIF(Макро!$C$3:$AJ$3,W$4,Макро!$C8:$AJ8)+Чувствительность!$B$9)^(MAX(0,1+MIN(W$2,$C$36)-MAX(W$1,$B$36))/IF(MOD(W$4,4)=0,366,365))-1</f>
        <v>0</v>
      </c>
      <c r="X10" s="7">
        <f>(1+SUMIF(Макро!$C$3:$AJ$3,X$4,Макро!$C8:$AJ8)+Чувствительность!$B$9)^(MAX(0,1+MIN(X$2,$C$36)-MAX(X$1,$B$36))/IF(MOD(X$4,4)=0,366,365))-1</f>
        <v>0</v>
      </c>
      <c r="Y10" s="7">
        <f>(1+SUMIF(Макро!$C$3:$AJ$3,Y$4,Макро!$C8:$AJ8)+Чувствительность!$B$9)^(MAX(0,1+MIN(Y$2,$C$36)-MAX(Y$1,$B$36))/IF(MOD(Y$4,4)=0,366,365))-1</f>
        <v>0</v>
      </c>
      <c r="Z10" s="7">
        <f>(1+SUMIF(Макро!$C$3:$AJ$3,Z$4,Макро!$C8:$AJ8)+Чувствительность!$B$9)^(MAX(0,1+MIN(Z$2,$C$36)-MAX(Z$1,$B$36))/IF(MOD(Z$4,4)=0,366,365))-1</f>
        <v>0</v>
      </c>
      <c r="AA10" s="7">
        <f>(1+SUMIF(Макро!$C$3:$AJ$3,AA$4,Макро!$C8:$AJ8)+Чувствительность!$B$9)^(MAX(0,1+MIN(AA$2,$C$36)-MAX(AA$1,$B$36))/IF(MOD(AA$4,4)=0,366,365))-1</f>
        <v>0</v>
      </c>
      <c r="AB10" s="7">
        <f>(1+SUMIF(Макро!$C$3:$AJ$3,AB$4,Макро!$C8:$AJ8)+Чувствительность!$B$9)^(MAX(0,1+MIN(AB$2,$C$36)-MAX(AB$1,$B$36))/IF(MOD(AB$4,4)=0,366,365))-1</f>
        <v>0</v>
      </c>
      <c r="AC10" s="7">
        <f>(1+SUMIF(Макро!$C$3:$AJ$3,AC$4,Макро!$C8:$AJ8)+Чувствительность!$B$9)^(MAX(0,1+MIN(AC$2,$C$36)-MAX(AC$1,$B$36))/IF(MOD(AC$4,4)=0,366,365))-1</f>
        <v>0</v>
      </c>
      <c r="AD10" s="7">
        <f>(1+SUMIF(Макро!$C$3:$AJ$3,AD$4,Макро!$C8:$AJ8)+Чувствительность!$B$9)^(MAX(0,1+MIN(AD$2,$C$36)-MAX(AD$1,$B$36))/IF(MOD(AD$4,4)=0,366,365))-1</f>
        <v>0</v>
      </c>
      <c r="AE10" s="7">
        <f>(1+SUMIF(Макро!$C$3:$AJ$3,AE$4,Макро!$C8:$AJ8)+Чувствительность!$B$9)^(MAX(0,1+MIN(AE$2,$C$36)-MAX(AE$1,$B$36))/IF(MOD(AE$4,4)=0,366,365))-1</f>
        <v>0</v>
      </c>
      <c r="AF10" s="7">
        <f>(1+SUMIF(Макро!$C$3:$AJ$3,AF$4,Макро!$C8:$AJ8)+Чувствительность!$B$9)^(MAX(0,1+MIN(AF$2,$C$36)-MAX(AF$1,$B$36))/IF(MOD(AF$4,4)=0,366,365))-1</f>
        <v>0</v>
      </c>
      <c r="AG10" s="7">
        <f>(1+SUMIF(Макро!$C$3:$AJ$3,AG$4,Макро!$C8:$AJ8)+Чувствительность!$B$9)^(MAX(0,1+MIN(AG$2,$C$36)-MAX(AG$1,$B$36))/IF(MOD(AG$4,4)=0,366,365))-1</f>
        <v>0</v>
      </c>
      <c r="AH10" s="7">
        <f>(1+SUMIF(Макро!$C$3:$AJ$3,AH$4,Макро!$C8:$AJ8)+Чувствительность!$B$9)^(MAX(0,1+MIN(AH$2,$C$36)-MAX(AH$1,$B$36))/IF(MOD(AH$4,4)=0,366,365))-1</f>
        <v>0</v>
      </c>
      <c r="AI10" s="7">
        <f>(1+SUMIF(Макро!$C$3:$AJ$3,AI$4,Макро!$C8:$AJ8)+Чувствительность!$B$9)^(MAX(0,1+MIN(AI$2,$C$36)-MAX(AI$1,$B$36))/IF(MOD(AI$4,4)=0,366,365))-1</f>
        <v>0</v>
      </c>
      <c r="AJ10" s="7">
        <f>(1+SUMIF(Макро!$C$3:$AJ$3,AJ$4,Макро!$C8:$AJ8)+Чувствительность!$B$9)^(MAX(0,1+MIN(AJ$2,$C$36)-MAX(AJ$1,$B$36))/IF(MOD(AJ$4,4)=0,366,365))-1</f>
        <v>0</v>
      </c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</row>
    <row r="11" spans="1:124" outlineLevel="1">
      <c r="A11" s="5" t="str">
        <f>Макро!A9</f>
        <v>Индекс цен на электрическую энергию, газ и пар</v>
      </c>
      <c r="B11" s="17" t="str">
        <f>Макро!B9</f>
        <v>ИКУ</v>
      </c>
      <c r="E11" s="7">
        <f>(1+SUMIF(Макро!$C$3:$AJ$3,E$4,Макро!$C9:$AJ9)+Чувствительность!$B$9)^(MAX(0,1+MIN(E$2,$C$36)-MAX(E$1,$B$36))/IF(MOD(E$4,4)=0,366,365))-1</f>
        <v>6.1463914179245016E-2</v>
      </c>
      <c r="F11" s="7">
        <f>(1+SUMIF(Макро!$C$3:$AJ$3,F$4,Макро!$C9:$AJ9)+Чувствительность!$B$9)^(MAX(0,1+MIN(F$2,$C$36)-MAX(F$1,$B$36))/IF(MOD(F$4,4)=0,366,365))-1</f>
        <v>4.2108588440691097E-2</v>
      </c>
      <c r="G11" s="7">
        <f>(1+SUMIF(Макро!$C$3:$AJ$3,G$4,Макро!$C9:$AJ9)+Чувствительность!$B$9)^(MAX(0,1+MIN(G$2,$C$36)-MAX(G$1,$B$36))/IF(MOD(G$4,4)=0,366,365))-1</f>
        <v>4.0336857605958398E-2</v>
      </c>
      <c r="H11" s="7">
        <f>(1+SUMIF(Макро!$C$3:$AJ$3,H$4,Макро!$C9:$AJ9)+Чувствительность!$B$9)^(MAX(0,1+MIN(H$2,$C$36)-MAX(H$1,$B$36))/IF(MOD(H$4,4)=0,366,365))-1</f>
        <v>4.0332213518043059E-2</v>
      </c>
      <c r="I11" s="7">
        <f>(1+SUMIF(Макро!$C$3:$AJ$3,I$4,Макро!$C9:$AJ9)+Чувствительность!$B$9)^(MAX(0,1+MIN(I$2,$C$36)-MAX(I$1,$B$36))/IF(MOD(I$4,4)=0,366,365))-1</f>
        <v>3.9314320378502465E-2</v>
      </c>
      <c r="J11" s="7">
        <f>(1+SUMIF(Макро!$C$3:$AJ$3,J$4,Макро!$C9:$AJ9)+Чувствительность!$B$9)^(MAX(0,1+MIN(J$2,$C$36)-MAX(J$1,$B$36))/IF(MOD(J$4,4)=0,366,365))-1</f>
        <v>3.9459988151488323E-2</v>
      </c>
      <c r="K11" s="7">
        <f>(1+SUMIF(Макро!$C$3:$AJ$3,K$4,Макро!$C9:$AJ9)+Чувствительность!$B$9)^(MAX(0,1+MIN(K$2,$C$36)-MAX(K$1,$B$36))/IF(MOD(K$4,4)=0,366,365))-1</f>
        <v>3.9500151202014777E-2</v>
      </c>
      <c r="L11" s="7">
        <f>(1+SUMIF(Макро!$C$3:$AJ$3,L$4,Макро!$C9:$AJ9)+Чувствительность!$B$9)^(MAX(0,1+MIN(L$2,$C$36)-MAX(L$1,$B$36))/IF(MOD(L$4,4)=0,366,365))-1</f>
        <v>3.9522715644798811E-2</v>
      </c>
      <c r="M11" s="7">
        <f>(1+SUMIF(Макро!$C$3:$AJ$3,M$4,Макро!$C9:$AJ9)+Чувствительность!$B$9)^(MAX(0,1+MIN(M$2,$C$36)-MAX(M$1,$B$36))/IF(MOD(M$4,4)=0,366,365))-1</f>
        <v>3.9488336524699408E-2</v>
      </c>
      <c r="N11" s="7">
        <f>(1+SUMIF(Макро!$C$3:$AJ$3,N$4,Макро!$C9:$AJ9)+Чувствительность!$B$9)^(MAX(0,1+MIN(N$2,$C$36)-MAX(N$1,$B$36))/IF(MOD(N$4,4)=0,366,365))-1</f>
        <v>3.9409316459410704E-2</v>
      </c>
      <c r="O11" s="7">
        <f>(1+SUMIF(Макро!$C$3:$AJ$3,O$4,Макро!$C9:$AJ9)+Чувствительность!$B$9)^(MAX(0,1+MIN(O$2,$C$36)-MAX(O$1,$B$36))/IF(MOD(O$4,4)=0,366,365))-1</f>
        <v>3.9330233966217154E-2</v>
      </c>
      <c r="P11" s="7">
        <f>(1+SUMIF(Макро!$C$3:$AJ$3,P$4,Макро!$C9:$AJ9)+Чувствительность!$B$9)^(MAX(0,1+MIN(P$2,$C$36)-MAX(P$1,$B$36))/IF(MOD(P$4,4)=0,366,365))-1</f>
        <v>0</v>
      </c>
      <c r="Q11" s="7">
        <f>(1+SUMIF(Макро!$C$3:$AJ$3,Q$4,Макро!$C9:$AJ9)+Чувствительность!$B$9)^(MAX(0,1+MIN(Q$2,$C$36)-MAX(Q$1,$B$36))/IF(MOD(Q$4,4)=0,366,365))-1</f>
        <v>0</v>
      </c>
      <c r="R11" s="7">
        <f>(1+SUMIF(Макро!$C$3:$AJ$3,R$4,Макро!$C9:$AJ9)+Чувствительность!$B$9)^(MAX(0,1+MIN(R$2,$C$36)-MAX(R$1,$B$36))/IF(MOD(R$4,4)=0,366,365))-1</f>
        <v>0</v>
      </c>
      <c r="S11" s="7">
        <f>(1+SUMIF(Макро!$C$3:$AJ$3,S$4,Макро!$C9:$AJ9)+Чувствительность!$B$9)^(MAX(0,1+MIN(S$2,$C$36)-MAX(S$1,$B$36))/IF(MOD(S$4,4)=0,366,365))-1</f>
        <v>0</v>
      </c>
      <c r="T11" s="7">
        <f>(1+SUMIF(Макро!$C$3:$AJ$3,T$4,Макро!$C9:$AJ9)+Чувствительность!$B$9)^(MAX(0,1+MIN(T$2,$C$36)-MAX(T$1,$B$36))/IF(MOD(T$4,4)=0,366,365))-1</f>
        <v>0</v>
      </c>
      <c r="U11" s="7">
        <f>(1+SUMIF(Макро!$C$3:$AJ$3,U$4,Макро!$C9:$AJ9)+Чувствительность!$B$9)^(MAX(0,1+MIN(U$2,$C$36)-MAX(U$1,$B$36))/IF(MOD(U$4,4)=0,366,365))-1</f>
        <v>0</v>
      </c>
      <c r="V11" s="7">
        <f>(1+SUMIF(Макро!$C$3:$AJ$3,V$4,Макро!$C9:$AJ9)+Чувствительность!$B$9)^(MAX(0,1+MIN(V$2,$C$36)-MAX(V$1,$B$36))/IF(MOD(V$4,4)=0,366,365))-1</f>
        <v>0</v>
      </c>
      <c r="W11" s="7">
        <f>(1+SUMIF(Макро!$C$3:$AJ$3,W$4,Макро!$C9:$AJ9)+Чувствительность!$B$9)^(MAX(0,1+MIN(W$2,$C$36)-MAX(W$1,$B$36))/IF(MOD(W$4,4)=0,366,365))-1</f>
        <v>0</v>
      </c>
      <c r="X11" s="7">
        <f>(1+SUMIF(Макро!$C$3:$AJ$3,X$4,Макро!$C9:$AJ9)+Чувствительность!$B$9)^(MAX(0,1+MIN(X$2,$C$36)-MAX(X$1,$B$36))/IF(MOD(X$4,4)=0,366,365))-1</f>
        <v>0</v>
      </c>
      <c r="Y11" s="7">
        <f>(1+SUMIF(Макро!$C$3:$AJ$3,Y$4,Макро!$C9:$AJ9)+Чувствительность!$B$9)^(MAX(0,1+MIN(Y$2,$C$36)-MAX(Y$1,$B$36))/IF(MOD(Y$4,4)=0,366,365))-1</f>
        <v>0</v>
      </c>
      <c r="Z11" s="7">
        <f>(1+SUMIF(Макро!$C$3:$AJ$3,Z$4,Макро!$C9:$AJ9)+Чувствительность!$B$9)^(MAX(0,1+MIN(Z$2,$C$36)-MAX(Z$1,$B$36))/IF(MOD(Z$4,4)=0,366,365))-1</f>
        <v>0</v>
      </c>
      <c r="AA11" s="7">
        <f>(1+SUMIF(Макро!$C$3:$AJ$3,AA$4,Макро!$C9:$AJ9)+Чувствительность!$B$9)^(MAX(0,1+MIN(AA$2,$C$36)-MAX(AA$1,$B$36))/IF(MOD(AA$4,4)=0,366,365))-1</f>
        <v>0</v>
      </c>
      <c r="AB11" s="7">
        <f>(1+SUMIF(Макро!$C$3:$AJ$3,AB$4,Макро!$C9:$AJ9)+Чувствительность!$B$9)^(MAX(0,1+MIN(AB$2,$C$36)-MAX(AB$1,$B$36))/IF(MOD(AB$4,4)=0,366,365))-1</f>
        <v>0</v>
      </c>
      <c r="AC11" s="7">
        <f>(1+SUMIF(Макро!$C$3:$AJ$3,AC$4,Макро!$C9:$AJ9)+Чувствительность!$B$9)^(MAX(0,1+MIN(AC$2,$C$36)-MAX(AC$1,$B$36))/IF(MOD(AC$4,4)=0,366,365))-1</f>
        <v>0</v>
      </c>
      <c r="AD11" s="7">
        <f>(1+SUMIF(Макро!$C$3:$AJ$3,AD$4,Макро!$C9:$AJ9)+Чувствительность!$B$9)^(MAX(0,1+MIN(AD$2,$C$36)-MAX(AD$1,$B$36))/IF(MOD(AD$4,4)=0,366,365))-1</f>
        <v>0</v>
      </c>
      <c r="AE11" s="7">
        <f>(1+SUMIF(Макро!$C$3:$AJ$3,AE$4,Макро!$C9:$AJ9)+Чувствительность!$B$9)^(MAX(0,1+MIN(AE$2,$C$36)-MAX(AE$1,$B$36))/IF(MOD(AE$4,4)=0,366,365))-1</f>
        <v>0</v>
      </c>
      <c r="AF11" s="7">
        <f>(1+SUMIF(Макро!$C$3:$AJ$3,AF$4,Макро!$C9:$AJ9)+Чувствительность!$B$9)^(MAX(0,1+MIN(AF$2,$C$36)-MAX(AF$1,$B$36))/IF(MOD(AF$4,4)=0,366,365))-1</f>
        <v>0</v>
      </c>
      <c r="AG11" s="7">
        <f>(1+SUMIF(Макро!$C$3:$AJ$3,AG$4,Макро!$C9:$AJ9)+Чувствительность!$B$9)^(MAX(0,1+MIN(AG$2,$C$36)-MAX(AG$1,$B$36))/IF(MOD(AG$4,4)=0,366,365))-1</f>
        <v>0</v>
      </c>
      <c r="AH11" s="7">
        <f>(1+SUMIF(Макро!$C$3:$AJ$3,AH$4,Макро!$C9:$AJ9)+Чувствительность!$B$9)^(MAX(0,1+MIN(AH$2,$C$36)-MAX(AH$1,$B$36))/IF(MOD(AH$4,4)=0,366,365))-1</f>
        <v>0</v>
      </c>
      <c r="AI11" s="7">
        <f>(1+SUMIF(Макро!$C$3:$AJ$3,AI$4,Макро!$C9:$AJ9)+Чувствительность!$B$9)^(MAX(0,1+MIN(AI$2,$C$36)-MAX(AI$1,$B$36))/IF(MOD(AI$4,4)=0,366,365))-1</f>
        <v>0</v>
      </c>
      <c r="AJ11" s="7">
        <f>(1+SUMIF(Макро!$C$3:$AJ$3,AJ$4,Макро!$C9:$AJ9)+Чувствительность!$B$9)^(MAX(0,1+MIN(AJ$2,$C$36)-MAX(AJ$1,$B$36))/IF(MOD(AJ$4,4)=0,366,365))-1</f>
        <v>0</v>
      </c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</row>
    <row r="12" spans="1:124" outlineLevel="1">
      <c r="A12" s="5" t="str">
        <f>Макро!A10</f>
        <v>Индекс-дефлятор инвестиций</v>
      </c>
      <c r="B12" s="17" t="str">
        <f>Макро!B10</f>
        <v>ИКВ</v>
      </c>
      <c r="E12" s="7">
        <f>(1+SUMIF(Макро!$C$3:$AJ$3,E$4,Макро!$C10:$AJ10)+Чувствительность!$B$9)^(MAX(0,1+MIN(E$2,$C$36)-MAX(E$1,$B$36))/IF(MOD(E$4,4)=0,366,365))-1</f>
        <v>5.0429053871322127E-2</v>
      </c>
      <c r="F12" s="7">
        <f>(1+SUMIF(Макро!$C$3:$AJ$3,F$4,Макро!$C10:$AJ10)+Чувствительность!$B$9)^(MAX(0,1+MIN(F$2,$C$36)-MAX(F$1,$B$36))/IF(MOD(F$4,4)=0,366,365))-1</f>
        <v>4.3559215853171906E-2</v>
      </c>
      <c r="G12" s="7">
        <f>(1+SUMIF(Макро!$C$3:$AJ$3,G$4,Макро!$C10:$AJ10)+Чувствительность!$B$9)^(MAX(0,1+MIN(G$2,$C$36)-MAX(G$1,$B$36))/IF(MOD(G$4,4)=0,366,365))-1</f>
        <v>4.2377116826678662E-2</v>
      </c>
      <c r="H12" s="7">
        <f>(1+SUMIF(Макро!$C$3:$AJ$3,H$4,Макро!$C10:$AJ10)+Чувствительность!$B$9)^(MAX(0,1+MIN(H$2,$C$36)-MAX(H$1,$B$36))/IF(MOD(H$4,4)=0,366,365))-1</f>
        <v>4.3200551547204036E-2</v>
      </c>
      <c r="I12" s="7">
        <f>(1+SUMIF(Макро!$C$3:$AJ$3,I$4,Макро!$C10:$AJ10)+Чувствительность!$B$9)^(MAX(0,1+MIN(I$2,$C$36)-MAX(I$1,$B$36))/IF(MOD(I$4,4)=0,366,365))-1</f>
        <v>4.3900921854207908E-2</v>
      </c>
      <c r="J12" s="7">
        <f>(1+SUMIF(Макро!$C$3:$AJ$3,J$4,Макро!$C10:$AJ10)+Чувствительность!$B$9)^(MAX(0,1+MIN(J$2,$C$36)-MAX(J$1,$B$36))/IF(MOD(J$4,4)=0,366,365))-1</f>
        <v>4.4300646272306343E-2</v>
      </c>
      <c r="K12" s="7">
        <f>(1+SUMIF(Макро!$C$3:$AJ$3,K$4,Макро!$C10:$AJ10)+Чувствительность!$B$9)^(MAX(0,1+MIN(K$2,$C$36)-MAX(K$1,$B$36))/IF(MOD(K$4,4)=0,366,365))-1</f>
        <v>4.3300646272306453E-2</v>
      </c>
      <c r="L12" s="7">
        <f>(1+SUMIF(Макро!$C$3:$AJ$3,L$4,Макро!$C10:$AJ10)+Чувствительность!$B$9)^(MAX(0,1+MIN(L$2,$C$36)-MAX(L$1,$B$36))/IF(MOD(L$4,4)=0,366,365))-1</f>
        <v>4.2300646272306563E-2</v>
      </c>
      <c r="M12" s="7">
        <f>(1+SUMIF(Макро!$C$3:$AJ$3,M$4,Макро!$C10:$AJ10)+Чувствительность!$B$9)^(MAX(0,1+MIN(M$2,$C$36)-MAX(M$1,$B$36))/IF(MOD(M$4,4)=0,366,365))-1</f>
        <v>4.1300646272306452E-2</v>
      </c>
      <c r="N12" s="7">
        <f>(1+SUMIF(Макро!$C$3:$AJ$3,N$4,Макро!$C10:$AJ10)+Чувствительность!$B$9)^(MAX(0,1+MIN(N$2,$C$36)-MAX(N$1,$B$36))/IF(MOD(N$4,4)=0,366,365))-1</f>
        <v>4.0300646272306562E-2</v>
      </c>
      <c r="O12" s="7">
        <f>(1+SUMIF(Макро!$C$3:$AJ$3,O$4,Макро!$C10:$AJ10)+Чувствительность!$B$9)^(MAX(0,1+MIN(O$2,$C$36)-MAX(O$1,$B$36))/IF(MOD(O$4,4)=0,366,365))-1</f>
        <v>4.0300646272306562E-2</v>
      </c>
      <c r="P12" s="7">
        <f>(1+SUMIF(Макро!$C$3:$AJ$3,P$4,Макро!$C10:$AJ10)+Чувствительность!$B$9)^(MAX(0,1+MIN(P$2,$C$36)-MAX(P$1,$B$36))/IF(MOD(P$4,4)=0,366,365))-1</f>
        <v>0</v>
      </c>
      <c r="Q12" s="7">
        <f>(1+SUMIF(Макро!$C$3:$AJ$3,Q$4,Макро!$C10:$AJ10)+Чувствительность!$B$9)^(MAX(0,1+MIN(Q$2,$C$36)-MAX(Q$1,$B$36))/IF(MOD(Q$4,4)=0,366,365))-1</f>
        <v>0</v>
      </c>
      <c r="R12" s="7">
        <f>(1+SUMIF(Макро!$C$3:$AJ$3,R$4,Макро!$C10:$AJ10)+Чувствительность!$B$9)^(MAX(0,1+MIN(R$2,$C$36)-MAX(R$1,$B$36))/IF(MOD(R$4,4)=0,366,365))-1</f>
        <v>0</v>
      </c>
      <c r="S12" s="7">
        <f>(1+SUMIF(Макро!$C$3:$AJ$3,S$4,Макро!$C10:$AJ10)+Чувствительность!$B$9)^(MAX(0,1+MIN(S$2,$C$36)-MAX(S$1,$B$36))/IF(MOD(S$4,4)=0,366,365))-1</f>
        <v>0</v>
      </c>
      <c r="T12" s="7">
        <f>(1+SUMIF(Макро!$C$3:$AJ$3,T$4,Макро!$C10:$AJ10)+Чувствительность!$B$9)^(MAX(0,1+MIN(T$2,$C$36)-MAX(T$1,$B$36))/IF(MOD(T$4,4)=0,366,365))-1</f>
        <v>0</v>
      </c>
      <c r="U12" s="7">
        <f>(1+SUMIF(Макро!$C$3:$AJ$3,U$4,Макро!$C10:$AJ10)+Чувствительность!$B$9)^(MAX(0,1+MIN(U$2,$C$36)-MAX(U$1,$B$36))/IF(MOD(U$4,4)=0,366,365))-1</f>
        <v>0</v>
      </c>
      <c r="V12" s="7">
        <f>(1+SUMIF(Макро!$C$3:$AJ$3,V$4,Макро!$C10:$AJ10)+Чувствительность!$B$9)^(MAX(0,1+MIN(V$2,$C$36)-MAX(V$1,$B$36))/IF(MOD(V$4,4)=0,366,365))-1</f>
        <v>0</v>
      </c>
      <c r="W12" s="7">
        <f>(1+SUMIF(Макро!$C$3:$AJ$3,W$4,Макро!$C10:$AJ10)+Чувствительность!$B$9)^(MAX(0,1+MIN(W$2,$C$36)-MAX(W$1,$B$36))/IF(MOD(W$4,4)=0,366,365))-1</f>
        <v>0</v>
      </c>
      <c r="X12" s="7">
        <f>(1+SUMIF(Макро!$C$3:$AJ$3,X$4,Макро!$C10:$AJ10)+Чувствительность!$B$9)^(MAX(0,1+MIN(X$2,$C$36)-MAX(X$1,$B$36))/IF(MOD(X$4,4)=0,366,365))-1</f>
        <v>0</v>
      </c>
      <c r="Y12" s="7">
        <f>(1+SUMIF(Макро!$C$3:$AJ$3,Y$4,Макро!$C10:$AJ10)+Чувствительность!$B$9)^(MAX(0,1+MIN(Y$2,$C$36)-MAX(Y$1,$B$36))/IF(MOD(Y$4,4)=0,366,365))-1</f>
        <v>0</v>
      </c>
      <c r="Z12" s="7">
        <f>(1+SUMIF(Макро!$C$3:$AJ$3,Z$4,Макро!$C10:$AJ10)+Чувствительность!$B$9)^(MAX(0,1+MIN(Z$2,$C$36)-MAX(Z$1,$B$36))/IF(MOD(Z$4,4)=0,366,365))-1</f>
        <v>0</v>
      </c>
      <c r="AA12" s="7">
        <f>(1+SUMIF(Макро!$C$3:$AJ$3,AA$4,Макро!$C10:$AJ10)+Чувствительность!$B$9)^(MAX(0,1+MIN(AA$2,$C$36)-MAX(AA$1,$B$36))/IF(MOD(AA$4,4)=0,366,365))-1</f>
        <v>0</v>
      </c>
      <c r="AB12" s="7">
        <f>(1+SUMIF(Макро!$C$3:$AJ$3,AB$4,Макро!$C10:$AJ10)+Чувствительность!$B$9)^(MAX(0,1+MIN(AB$2,$C$36)-MAX(AB$1,$B$36))/IF(MOD(AB$4,4)=0,366,365))-1</f>
        <v>0</v>
      </c>
      <c r="AC12" s="7">
        <f>(1+SUMIF(Макро!$C$3:$AJ$3,AC$4,Макро!$C10:$AJ10)+Чувствительность!$B$9)^(MAX(0,1+MIN(AC$2,$C$36)-MAX(AC$1,$B$36))/IF(MOD(AC$4,4)=0,366,365))-1</f>
        <v>0</v>
      </c>
      <c r="AD12" s="7">
        <f>(1+SUMIF(Макро!$C$3:$AJ$3,AD$4,Макро!$C10:$AJ10)+Чувствительность!$B$9)^(MAX(0,1+MIN(AD$2,$C$36)-MAX(AD$1,$B$36))/IF(MOD(AD$4,4)=0,366,365))-1</f>
        <v>0</v>
      </c>
      <c r="AE12" s="7">
        <f>(1+SUMIF(Макро!$C$3:$AJ$3,AE$4,Макро!$C10:$AJ10)+Чувствительность!$B$9)^(MAX(0,1+MIN(AE$2,$C$36)-MAX(AE$1,$B$36))/IF(MOD(AE$4,4)=0,366,365))-1</f>
        <v>0</v>
      </c>
      <c r="AF12" s="7">
        <f>(1+SUMIF(Макро!$C$3:$AJ$3,AF$4,Макро!$C10:$AJ10)+Чувствительность!$B$9)^(MAX(0,1+MIN(AF$2,$C$36)-MAX(AF$1,$B$36))/IF(MOD(AF$4,4)=0,366,365))-1</f>
        <v>0</v>
      </c>
      <c r="AG12" s="7">
        <f>(1+SUMIF(Макро!$C$3:$AJ$3,AG$4,Макро!$C10:$AJ10)+Чувствительность!$B$9)^(MAX(0,1+MIN(AG$2,$C$36)-MAX(AG$1,$B$36))/IF(MOD(AG$4,4)=0,366,365))-1</f>
        <v>0</v>
      </c>
      <c r="AH12" s="7">
        <f>(1+SUMIF(Макро!$C$3:$AJ$3,AH$4,Макро!$C10:$AJ10)+Чувствительность!$B$9)^(MAX(0,1+MIN(AH$2,$C$36)-MAX(AH$1,$B$36))/IF(MOD(AH$4,4)=0,366,365))-1</f>
        <v>0</v>
      </c>
      <c r="AI12" s="7">
        <f>(1+SUMIF(Макро!$C$3:$AJ$3,AI$4,Макро!$C10:$AJ10)+Чувствительность!$B$9)^(MAX(0,1+MIN(AI$2,$C$36)-MAX(AI$1,$B$36))/IF(MOD(AI$4,4)=0,366,365))-1</f>
        <v>0</v>
      </c>
      <c r="AJ12" s="7">
        <f>(1+SUMIF(Макро!$C$3:$AJ$3,AJ$4,Макро!$C10:$AJ10)+Чувствительность!$B$9)^(MAX(0,1+MIN(AJ$2,$C$36)-MAX(AJ$1,$B$36))/IF(MOD(AJ$4,4)=0,366,365))-1</f>
        <v>0</v>
      </c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</row>
    <row r="13" spans="1:124" outlineLevel="1">
      <c r="A13" s="72" t="s">
        <v>135</v>
      </c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</row>
    <row r="14" spans="1:124" outlineLevel="1">
      <c r="A14" s="5" t="str">
        <f>Макро!A6</f>
        <v>Индекс реальных цен</v>
      </c>
      <c r="B14" s="17" t="str">
        <f>Макро!B6</f>
        <v>ИРЦ</v>
      </c>
      <c r="D14" s="52">
        <v>1</v>
      </c>
      <c r="E14" s="20">
        <f>D14</f>
        <v>1</v>
      </c>
      <c r="F14" s="20">
        <f t="shared" ref="F14:T14" si="5">E14*(1+F8)</f>
        <v>1</v>
      </c>
      <c r="G14" s="20">
        <f t="shared" si="5"/>
        <v>1</v>
      </c>
      <c r="H14" s="20">
        <f t="shared" si="5"/>
        <v>1</v>
      </c>
      <c r="I14" s="20">
        <f t="shared" si="5"/>
        <v>1</v>
      </c>
      <c r="J14" s="20">
        <f t="shared" si="5"/>
        <v>1</v>
      </c>
      <c r="K14" s="20">
        <f t="shared" si="5"/>
        <v>1</v>
      </c>
      <c r="L14" s="20">
        <f t="shared" si="5"/>
        <v>1</v>
      </c>
      <c r="M14" s="20">
        <f t="shared" si="5"/>
        <v>1</v>
      </c>
      <c r="N14" s="20">
        <f t="shared" si="5"/>
        <v>1</v>
      </c>
      <c r="O14" s="20">
        <f t="shared" si="5"/>
        <v>1</v>
      </c>
      <c r="P14" s="20">
        <f t="shared" si="5"/>
        <v>1</v>
      </c>
      <c r="Q14" s="20">
        <f t="shared" si="5"/>
        <v>1</v>
      </c>
      <c r="R14" s="20">
        <f t="shared" si="5"/>
        <v>1</v>
      </c>
      <c r="S14" s="20">
        <f t="shared" si="5"/>
        <v>1</v>
      </c>
      <c r="T14" s="20">
        <f t="shared" si="5"/>
        <v>1</v>
      </c>
      <c r="U14" s="20">
        <f t="shared" ref="U14:AJ14" si="6">T14*(1+U8)</f>
        <v>1</v>
      </c>
      <c r="V14" s="20">
        <f t="shared" si="6"/>
        <v>1</v>
      </c>
      <c r="W14" s="20">
        <f t="shared" si="6"/>
        <v>1</v>
      </c>
      <c r="X14" s="20">
        <f t="shared" si="6"/>
        <v>1</v>
      </c>
      <c r="Y14" s="20">
        <f t="shared" si="6"/>
        <v>1</v>
      </c>
      <c r="Z14" s="20">
        <f t="shared" si="6"/>
        <v>1</v>
      </c>
      <c r="AA14" s="20">
        <f t="shared" si="6"/>
        <v>1</v>
      </c>
      <c r="AB14" s="20">
        <f t="shared" si="6"/>
        <v>1</v>
      </c>
      <c r="AC14" s="20">
        <f t="shared" si="6"/>
        <v>1</v>
      </c>
      <c r="AD14" s="20">
        <f t="shared" si="6"/>
        <v>1</v>
      </c>
      <c r="AE14" s="20">
        <f t="shared" si="6"/>
        <v>1</v>
      </c>
      <c r="AF14" s="20">
        <f t="shared" si="6"/>
        <v>1</v>
      </c>
      <c r="AG14" s="20">
        <f t="shared" si="6"/>
        <v>1</v>
      </c>
      <c r="AH14" s="20">
        <f t="shared" si="6"/>
        <v>1</v>
      </c>
      <c r="AI14" s="20">
        <f t="shared" si="6"/>
        <v>1</v>
      </c>
      <c r="AJ14" s="20">
        <f t="shared" si="6"/>
        <v>1</v>
      </c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</row>
    <row r="15" spans="1:124" outlineLevel="1">
      <c r="A15" s="5" t="str">
        <f>Макро!A7</f>
        <v>ИПЦ</v>
      </c>
      <c r="B15" s="17" t="str">
        <f>Макро!B7</f>
        <v>ИПЦ</v>
      </c>
      <c r="D15" s="52">
        <v>1</v>
      </c>
      <c r="E15" s="20">
        <f t="shared" ref="E15:E18" si="7">D15</f>
        <v>1</v>
      </c>
      <c r="F15" s="20">
        <f t="shared" ref="F15:AJ17" si="8">E15*(1+F9)</f>
        <v>1.0342100000000001</v>
      </c>
      <c r="G15" s="20">
        <f t="shared" si="8"/>
        <v>1.0756921631</v>
      </c>
      <c r="H15" s="20">
        <f t="shared" si="8"/>
        <v>1.1186660650158453</v>
      </c>
      <c r="I15" s="20">
        <f t="shared" si="8"/>
        <v>1.163188974403476</v>
      </c>
      <c r="J15" s="20">
        <f t="shared" si="8"/>
        <v>1.2095885825924306</v>
      </c>
      <c r="K15" s="20">
        <f t="shared" si="8"/>
        <v>1.2578753588095204</v>
      </c>
      <c r="L15" s="20">
        <f t="shared" si="8"/>
        <v>1.3080268493652558</v>
      </c>
      <c r="M15" s="20">
        <f t="shared" si="8"/>
        <v>1.3600209166275248</v>
      </c>
      <c r="N15" s="20">
        <f t="shared" si="8"/>
        <v>1.4139185455534733</v>
      </c>
      <c r="O15" s="20">
        <f t="shared" si="8"/>
        <v>1.4698390240301131</v>
      </c>
      <c r="P15" s="20">
        <f t="shared" si="8"/>
        <v>1.4698390240301131</v>
      </c>
      <c r="Q15" s="20">
        <f t="shared" si="8"/>
        <v>1.4698390240301131</v>
      </c>
      <c r="R15" s="20">
        <f t="shared" si="8"/>
        <v>1.4698390240301131</v>
      </c>
      <c r="S15" s="20">
        <f t="shared" si="8"/>
        <v>1.4698390240301131</v>
      </c>
      <c r="T15" s="20">
        <f t="shared" si="8"/>
        <v>1.4698390240301131</v>
      </c>
      <c r="U15" s="20">
        <f t="shared" si="8"/>
        <v>1.4698390240301131</v>
      </c>
      <c r="V15" s="20">
        <f t="shared" si="8"/>
        <v>1.4698390240301131</v>
      </c>
      <c r="W15" s="20">
        <f t="shared" si="8"/>
        <v>1.4698390240301131</v>
      </c>
      <c r="X15" s="20">
        <f t="shared" si="8"/>
        <v>1.4698390240301131</v>
      </c>
      <c r="Y15" s="20">
        <f t="shared" si="8"/>
        <v>1.4698390240301131</v>
      </c>
      <c r="Z15" s="20">
        <f t="shared" si="8"/>
        <v>1.4698390240301131</v>
      </c>
      <c r="AA15" s="20">
        <f t="shared" si="8"/>
        <v>1.4698390240301131</v>
      </c>
      <c r="AB15" s="20">
        <f t="shared" si="8"/>
        <v>1.4698390240301131</v>
      </c>
      <c r="AC15" s="20">
        <f t="shared" si="8"/>
        <v>1.4698390240301131</v>
      </c>
      <c r="AD15" s="20">
        <f t="shared" si="8"/>
        <v>1.4698390240301131</v>
      </c>
      <c r="AE15" s="20">
        <f t="shared" si="8"/>
        <v>1.4698390240301131</v>
      </c>
      <c r="AF15" s="20">
        <f t="shared" si="8"/>
        <v>1.4698390240301131</v>
      </c>
      <c r="AG15" s="20">
        <f t="shared" si="8"/>
        <v>1.4698390240301131</v>
      </c>
      <c r="AH15" s="20">
        <f t="shared" si="8"/>
        <v>1.4698390240301131</v>
      </c>
      <c r="AI15" s="20">
        <f t="shared" si="8"/>
        <v>1.4698390240301131</v>
      </c>
      <c r="AJ15" s="20">
        <f t="shared" si="8"/>
        <v>1.4698390240301131</v>
      </c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</row>
    <row r="16" spans="1:124" outlineLevel="1">
      <c r="A16" s="5" t="str">
        <f>Макро!A8</f>
        <v>Индекс цен на водоснабжение и водоотведение</v>
      </c>
      <c r="B16" s="17" t="str">
        <f>Макро!B8</f>
        <v>ИЦП</v>
      </c>
      <c r="D16" s="52">
        <v>1</v>
      </c>
      <c r="E16" s="20">
        <f t="shared" si="7"/>
        <v>1</v>
      </c>
      <c r="F16" s="20">
        <f t="shared" si="8"/>
        <v>1.0400647154043152</v>
      </c>
      <c r="G16" s="20">
        <f t="shared" si="8"/>
        <v>1.0821257673138911</v>
      </c>
      <c r="H16" s="20">
        <f t="shared" si="8"/>
        <v>1.1258888715319613</v>
      </c>
      <c r="I16" s="20">
        <f t="shared" si="8"/>
        <v>1.1706902532172052</v>
      </c>
      <c r="J16" s="20">
        <f t="shared" si="8"/>
        <v>1.2180652096988209</v>
      </c>
      <c r="K16" s="20">
        <f t="shared" si="8"/>
        <v>1.2666951119515486</v>
      </c>
      <c r="L16" s="20">
        <f t="shared" si="8"/>
        <v>1.3172004483147308</v>
      </c>
      <c r="M16" s="20">
        <f t="shared" si="8"/>
        <v>1.3695616260504686</v>
      </c>
      <c r="N16" s="20">
        <f t="shared" si="8"/>
        <v>1.4238399579033187</v>
      </c>
      <c r="O16" s="20">
        <f t="shared" si="8"/>
        <v>1.4801440888369266</v>
      </c>
      <c r="P16" s="20">
        <f t="shared" si="8"/>
        <v>1.4801440888369266</v>
      </c>
      <c r="Q16" s="20">
        <f t="shared" si="8"/>
        <v>1.4801440888369266</v>
      </c>
      <c r="R16" s="20">
        <f t="shared" si="8"/>
        <v>1.4801440888369266</v>
      </c>
      <c r="S16" s="20">
        <f t="shared" si="8"/>
        <v>1.4801440888369266</v>
      </c>
      <c r="T16" s="20">
        <f t="shared" si="8"/>
        <v>1.4801440888369266</v>
      </c>
      <c r="U16" s="20">
        <f t="shared" si="8"/>
        <v>1.4801440888369266</v>
      </c>
      <c r="V16" s="20">
        <f t="shared" si="8"/>
        <v>1.4801440888369266</v>
      </c>
      <c r="W16" s="20">
        <f t="shared" si="8"/>
        <v>1.4801440888369266</v>
      </c>
      <c r="X16" s="20">
        <f t="shared" si="8"/>
        <v>1.4801440888369266</v>
      </c>
      <c r="Y16" s="20">
        <f t="shared" si="8"/>
        <v>1.4801440888369266</v>
      </c>
      <c r="Z16" s="20">
        <f t="shared" si="8"/>
        <v>1.4801440888369266</v>
      </c>
      <c r="AA16" s="20">
        <f t="shared" si="8"/>
        <v>1.4801440888369266</v>
      </c>
      <c r="AB16" s="20">
        <f t="shared" si="8"/>
        <v>1.4801440888369266</v>
      </c>
      <c r="AC16" s="20">
        <f t="shared" si="8"/>
        <v>1.4801440888369266</v>
      </c>
      <c r="AD16" s="20">
        <f t="shared" si="8"/>
        <v>1.4801440888369266</v>
      </c>
      <c r="AE16" s="20">
        <f t="shared" si="8"/>
        <v>1.4801440888369266</v>
      </c>
      <c r="AF16" s="20">
        <f t="shared" si="8"/>
        <v>1.4801440888369266</v>
      </c>
      <c r="AG16" s="20">
        <f t="shared" si="8"/>
        <v>1.4801440888369266</v>
      </c>
      <c r="AH16" s="20">
        <f t="shared" si="8"/>
        <v>1.4801440888369266</v>
      </c>
      <c r="AI16" s="20">
        <f t="shared" si="8"/>
        <v>1.4801440888369266</v>
      </c>
      <c r="AJ16" s="20">
        <f t="shared" si="8"/>
        <v>1.4801440888369266</v>
      </c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</row>
    <row r="17" spans="1:124" outlineLevel="1">
      <c r="A17" s="5" t="str">
        <f>Макро!A9</f>
        <v>Индекс цен на электрическую энергию, газ и пар</v>
      </c>
      <c r="B17" s="17" t="str">
        <f>Макро!B9</f>
        <v>ИКУ</v>
      </c>
      <c r="D17" s="52">
        <v>1</v>
      </c>
      <c r="E17" s="20">
        <f t="shared" si="7"/>
        <v>1</v>
      </c>
      <c r="F17" s="20">
        <f t="shared" si="8"/>
        <v>1.0421085884406911</v>
      </c>
      <c r="G17" s="20">
        <f t="shared" si="8"/>
        <v>1.0841439741825696</v>
      </c>
      <c r="H17" s="20">
        <f t="shared" si="8"/>
        <v>1.1278699004336008</v>
      </c>
      <c r="I17" s="20">
        <f t="shared" si="8"/>
        <v>1.172211339044517</v>
      </c>
      <c r="J17" s="20">
        <f t="shared" si="8"/>
        <v>1.2184667845942538</v>
      </c>
      <c r="K17" s="20">
        <f t="shared" si="8"/>
        <v>1.2665964068203597</v>
      </c>
      <c r="L17" s="20">
        <f t="shared" si="8"/>
        <v>1.3166557364438447</v>
      </c>
      <c r="M17" s="20">
        <f t="shared" si="8"/>
        <v>1.3686482812517151</v>
      </c>
      <c r="N17" s="20">
        <f t="shared" si="8"/>
        <v>1.4225857744891925</v>
      </c>
      <c r="O17" s="20">
        <f t="shared" si="8"/>
        <v>1.4785364058368646</v>
      </c>
      <c r="P17" s="20">
        <f t="shared" si="8"/>
        <v>1.4785364058368646</v>
      </c>
      <c r="Q17" s="20">
        <f t="shared" si="8"/>
        <v>1.4785364058368646</v>
      </c>
      <c r="R17" s="20">
        <f t="shared" si="8"/>
        <v>1.4785364058368646</v>
      </c>
      <c r="S17" s="20">
        <f t="shared" si="8"/>
        <v>1.4785364058368646</v>
      </c>
      <c r="T17" s="20">
        <f t="shared" si="8"/>
        <v>1.4785364058368646</v>
      </c>
      <c r="U17" s="20">
        <f t="shared" si="8"/>
        <v>1.4785364058368646</v>
      </c>
      <c r="V17" s="20">
        <f t="shared" si="8"/>
        <v>1.4785364058368646</v>
      </c>
      <c r="W17" s="20">
        <f t="shared" si="8"/>
        <v>1.4785364058368646</v>
      </c>
      <c r="X17" s="20">
        <f t="shared" si="8"/>
        <v>1.4785364058368646</v>
      </c>
      <c r="Y17" s="20">
        <f t="shared" si="8"/>
        <v>1.4785364058368646</v>
      </c>
      <c r="Z17" s="20">
        <f t="shared" si="8"/>
        <v>1.4785364058368646</v>
      </c>
      <c r="AA17" s="20">
        <f t="shared" si="8"/>
        <v>1.4785364058368646</v>
      </c>
      <c r="AB17" s="20">
        <f t="shared" si="8"/>
        <v>1.4785364058368646</v>
      </c>
      <c r="AC17" s="20">
        <f t="shared" si="8"/>
        <v>1.4785364058368646</v>
      </c>
      <c r="AD17" s="20">
        <f t="shared" si="8"/>
        <v>1.4785364058368646</v>
      </c>
      <c r="AE17" s="20">
        <f t="shared" si="8"/>
        <v>1.4785364058368646</v>
      </c>
      <c r="AF17" s="20">
        <f t="shared" si="8"/>
        <v>1.4785364058368646</v>
      </c>
      <c r="AG17" s="20">
        <f t="shared" si="8"/>
        <v>1.4785364058368646</v>
      </c>
      <c r="AH17" s="20">
        <f t="shared" si="8"/>
        <v>1.4785364058368646</v>
      </c>
      <c r="AI17" s="20">
        <f t="shared" si="8"/>
        <v>1.4785364058368646</v>
      </c>
      <c r="AJ17" s="20">
        <f t="shared" si="8"/>
        <v>1.4785364058368646</v>
      </c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</row>
    <row r="18" spans="1:124" outlineLevel="1">
      <c r="A18" s="5" t="str">
        <f>Макро!A10</f>
        <v>Индекс-дефлятор инвестиций</v>
      </c>
      <c r="B18" s="17" t="str">
        <f>Макро!B10</f>
        <v>ИКВ</v>
      </c>
      <c r="D18" s="52">
        <v>1</v>
      </c>
      <c r="E18" s="20">
        <f t="shared" si="7"/>
        <v>1</v>
      </c>
      <c r="F18" s="20">
        <f t="shared" ref="F18:AJ18" si="9">E18*(1+F12)</f>
        <v>1.0435592158531719</v>
      </c>
      <c r="G18" s="20">
        <f t="shared" si="9"/>
        <v>1.0877822466589389</v>
      </c>
      <c r="H18" s="20">
        <f t="shared" si="9"/>
        <v>1.1347750396778618</v>
      </c>
      <c r="I18" s="20">
        <f t="shared" si="9"/>
        <v>1.1845927100168652</v>
      </c>
      <c r="J18" s="20">
        <f t="shared" si="9"/>
        <v>1.2370709326400751</v>
      </c>
      <c r="K18" s="20">
        <f t="shared" si="9"/>
        <v>1.2906369035080751</v>
      </c>
      <c r="L18" s="20">
        <f t="shared" si="9"/>
        <v>1.3452316786293552</v>
      </c>
      <c r="M18" s="20">
        <f t="shared" si="9"/>
        <v>1.4007906163427273</v>
      </c>
      <c r="N18" s="20">
        <f t="shared" si="9"/>
        <v>1.4572433834735219</v>
      </c>
      <c r="O18" s="20">
        <f t="shared" si="9"/>
        <v>1.5159712336035476</v>
      </c>
      <c r="P18" s="20">
        <f t="shared" si="9"/>
        <v>1.5159712336035476</v>
      </c>
      <c r="Q18" s="20">
        <f t="shared" si="9"/>
        <v>1.5159712336035476</v>
      </c>
      <c r="R18" s="20">
        <f t="shared" si="9"/>
        <v>1.5159712336035476</v>
      </c>
      <c r="S18" s="20">
        <f t="shared" si="9"/>
        <v>1.5159712336035476</v>
      </c>
      <c r="T18" s="20">
        <f t="shared" si="9"/>
        <v>1.5159712336035476</v>
      </c>
      <c r="U18" s="20">
        <f t="shared" si="9"/>
        <v>1.5159712336035476</v>
      </c>
      <c r="V18" s="20">
        <f t="shared" si="9"/>
        <v>1.5159712336035476</v>
      </c>
      <c r="W18" s="20">
        <f t="shared" si="9"/>
        <v>1.5159712336035476</v>
      </c>
      <c r="X18" s="20">
        <f t="shared" si="9"/>
        <v>1.5159712336035476</v>
      </c>
      <c r="Y18" s="20">
        <f t="shared" si="9"/>
        <v>1.5159712336035476</v>
      </c>
      <c r="Z18" s="20">
        <f t="shared" si="9"/>
        <v>1.5159712336035476</v>
      </c>
      <c r="AA18" s="20">
        <f t="shared" si="9"/>
        <v>1.5159712336035476</v>
      </c>
      <c r="AB18" s="20">
        <f t="shared" si="9"/>
        <v>1.5159712336035476</v>
      </c>
      <c r="AC18" s="20">
        <f t="shared" si="9"/>
        <v>1.5159712336035476</v>
      </c>
      <c r="AD18" s="20">
        <f t="shared" si="9"/>
        <v>1.5159712336035476</v>
      </c>
      <c r="AE18" s="20">
        <f t="shared" si="9"/>
        <v>1.5159712336035476</v>
      </c>
      <c r="AF18" s="20">
        <f t="shared" si="9"/>
        <v>1.5159712336035476</v>
      </c>
      <c r="AG18" s="20">
        <f t="shared" si="9"/>
        <v>1.5159712336035476</v>
      </c>
      <c r="AH18" s="20">
        <f t="shared" si="9"/>
        <v>1.5159712336035476</v>
      </c>
      <c r="AI18" s="20">
        <f t="shared" si="9"/>
        <v>1.5159712336035476</v>
      </c>
      <c r="AJ18" s="20">
        <f t="shared" si="9"/>
        <v>1.5159712336035476</v>
      </c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</row>
    <row r="19" spans="1:124" outlineLevel="1"/>
    <row r="20" spans="1:124" s="217" customFormat="1" ht="17.100000000000001" customHeight="1" outlineLevel="1">
      <c r="A20" s="215" t="s">
        <v>43</v>
      </c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  <c r="CD20" s="216"/>
      <c r="CE20" s="216"/>
      <c r="CF20" s="216"/>
      <c r="CG20" s="216"/>
      <c r="CH20" s="216"/>
      <c r="CI20" s="216"/>
      <c r="CJ20" s="216"/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</row>
    <row r="21" spans="1:124" s="81" customFormat="1" outlineLevel="1">
      <c r="A21" s="80" t="s">
        <v>43</v>
      </c>
      <c r="B21" s="80" t="s">
        <v>45</v>
      </c>
    </row>
    <row r="22" spans="1:124" s="1" customFormat="1" outlineLevel="1">
      <c r="A22" s="2" t="str">
        <f>Макро!A17</f>
        <v>Налог на имущество</v>
      </c>
      <c r="B22" s="123" t="str">
        <f>Макро!B17</f>
        <v>РБ</v>
      </c>
      <c r="E22" s="7">
        <f>IFERROR(VLOOKUP($A22,Макро!$A$17:$AJ$28,MATCH(Расчет_С_Фондом!E$4,Макро!$A$3:$AJ$3,0),FALSE),D22)</f>
        <v>2.1999999999999999E-2</v>
      </c>
      <c r="F22" s="7">
        <f>IFERROR(VLOOKUP($A22,Макро!$A$17:$AJ$28,MATCH(Расчет_С_Фондом!F$4,Макро!$A$3:$AJ$3,0),FALSE),E22)</f>
        <v>2.1999999999999999E-2</v>
      </c>
      <c r="G22" s="7">
        <f>IFERROR(VLOOKUP($A22,Макро!$A$17:$AJ$28,MATCH(Расчет_С_Фондом!G$4,Макро!$A$3:$AJ$3,0),FALSE),F22)</f>
        <v>2.1999999999999999E-2</v>
      </c>
      <c r="H22" s="7">
        <f>IFERROR(VLOOKUP($A22,Макро!$A$17:$AJ$28,MATCH(Расчет_С_Фондом!H$4,Макро!$A$3:$AJ$3,0),FALSE),G22)</f>
        <v>2.1999999999999999E-2</v>
      </c>
      <c r="I22" s="7">
        <f>IFERROR(VLOOKUP($A22,Макро!$A$17:$AJ$28,MATCH(Расчет_С_Фондом!I$4,Макро!$A$3:$AJ$3,0),FALSE),H22)</f>
        <v>2.1999999999999999E-2</v>
      </c>
      <c r="J22" s="7">
        <f>IFERROR(VLOOKUP($A22,Макро!$A$17:$AJ$28,MATCH(Расчет_С_Фондом!J$4,Макро!$A$3:$AJ$3,0),FALSE),I22)</f>
        <v>2.1999999999999999E-2</v>
      </c>
      <c r="K22" s="7">
        <f>IFERROR(VLOOKUP($A22,Макро!$A$17:$AJ$28,MATCH(Расчет_С_Фондом!K$4,Макро!$A$3:$AJ$3,0),FALSE),J22)</f>
        <v>2.1999999999999999E-2</v>
      </c>
      <c r="L22" s="7">
        <f>IFERROR(VLOOKUP($A22,Макро!$A$17:$AJ$28,MATCH(Расчет_С_Фондом!L$4,Макро!$A$3:$AJ$3,0),FALSE),K22)</f>
        <v>2.1999999999999999E-2</v>
      </c>
      <c r="M22" s="7">
        <f>IFERROR(VLOOKUP($A22,Макро!$A$17:$AJ$28,MATCH(Расчет_С_Фондом!M$4,Макро!$A$3:$AJ$3,0),FALSE),L22)</f>
        <v>2.1999999999999999E-2</v>
      </c>
      <c r="N22" s="7">
        <f>IFERROR(VLOOKUP($A22,Макро!$A$17:$AJ$28,MATCH(Расчет_С_Фондом!N$4,Макро!$A$3:$AJ$3,0),FALSE),M22)</f>
        <v>2.1999999999999999E-2</v>
      </c>
      <c r="O22" s="7">
        <f>IFERROR(VLOOKUP($A22,Макро!$A$17:$AJ$28,MATCH(Расчет_С_Фондом!O$4,Макро!$A$3:$AJ$3,0),FALSE),N22)</f>
        <v>2.1999999999999999E-2</v>
      </c>
      <c r="P22" s="7">
        <f>IFERROR(VLOOKUP($A22,Макро!$A$17:$AJ$28,MATCH(Расчет_С_Фондом!P$4,Макро!$A$3:$AJ$3,0),FALSE),O22)</f>
        <v>2.1999999999999999E-2</v>
      </c>
      <c r="Q22" s="7">
        <f>IFERROR(VLOOKUP($A22,Макро!$A$17:$AJ$28,MATCH(Расчет_С_Фондом!Q$4,Макро!$A$3:$AJ$3,0),FALSE),P22)</f>
        <v>2.1999999999999999E-2</v>
      </c>
      <c r="R22" s="7">
        <f>IFERROR(VLOOKUP($A22,Макро!$A$17:$AJ$28,MATCH(Расчет_С_Фондом!R$4,Макро!$A$3:$AJ$3,0),FALSE),Q22)</f>
        <v>2.1999999999999999E-2</v>
      </c>
      <c r="S22" s="7">
        <f>IFERROR(VLOOKUP($A22,Макро!$A$17:$AJ$28,MATCH(Расчет_С_Фондом!S$4,Макро!$A$3:$AJ$3,0),FALSE),R22)</f>
        <v>2.1999999999999999E-2</v>
      </c>
      <c r="T22" s="7">
        <f>IFERROR(VLOOKUP($A22,Макро!$A$17:$AJ$28,MATCH(Расчет_С_Фондом!T$4,Макро!$A$3:$AJ$3,0),FALSE),S22)</f>
        <v>2.1999999999999999E-2</v>
      </c>
      <c r="U22" s="7">
        <f>IFERROR(VLOOKUP($A22,Макро!$A$17:$AJ$28,MATCH(Расчет_С_Фондом!U$4,Макро!$A$3:$AJ$3,0),FALSE),T22)</f>
        <v>2.1999999999999999E-2</v>
      </c>
      <c r="V22" s="7">
        <f>IFERROR(VLOOKUP($A22,Макро!$A$17:$AJ$28,MATCH(Расчет_С_Фондом!V$4,Макро!$A$3:$AJ$3,0),FALSE),U22)</f>
        <v>2.1999999999999999E-2</v>
      </c>
      <c r="W22" s="7">
        <f>IFERROR(VLOOKUP($A22,Макро!$A$17:$AJ$28,MATCH(Расчет_С_Фондом!W$4,Макро!$A$3:$AJ$3,0),FALSE),V22)</f>
        <v>2.1999999999999999E-2</v>
      </c>
      <c r="X22" s="7">
        <f>IFERROR(VLOOKUP($A22,Макро!$A$17:$AJ$28,MATCH(Расчет_С_Фондом!X$4,Макро!$A$3:$AJ$3,0),FALSE),W22)</f>
        <v>2.1999999999999999E-2</v>
      </c>
      <c r="Y22" s="7">
        <f>IFERROR(VLOOKUP($A22,Макро!$A$17:$AJ$28,MATCH(Расчет_С_Фондом!Y$4,Макро!$A$3:$AJ$3,0),FALSE),X22)</f>
        <v>2.1999999999999999E-2</v>
      </c>
      <c r="Z22" s="7">
        <f>IFERROR(VLOOKUP($A22,Макро!$A$17:$AJ$28,MATCH(Расчет_С_Фондом!Z$4,Макро!$A$3:$AJ$3,0),FALSE),Y22)</f>
        <v>2.1999999999999999E-2</v>
      </c>
      <c r="AA22" s="7">
        <f>IFERROR(VLOOKUP($A22,Макро!$A$17:$AJ$28,MATCH(Расчет_С_Фондом!AA$4,Макро!$A$3:$AJ$3,0),FALSE),Z22)</f>
        <v>2.1999999999999999E-2</v>
      </c>
      <c r="AB22" s="7">
        <f>IFERROR(VLOOKUP($A22,Макро!$A$17:$AJ$28,MATCH(Расчет_С_Фондом!AB$4,Макро!$A$3:$AJ$3,0),FALSE),AA22)</f>
        <v>2.1999999999999999E-2</v>
      </c>
      <c r="AC22" s="7">
        <f>IFERROR(VLOOKUP($A22,Макро!$A$17:$AJ$28,MATCH(Расчет_С_Фондом!AC$4,Макро!$A$3:$AJ$3,0),FALSE),AB22)</f>
        <v>2.1999999999999999E-2</v>
      </c>
      <c r="AD22" s="7">
        <f>IFERROR(VLOOKUP($A22,Макро!$A$17:$AJ$28,MATCH(Расчет_С_Фондом!AD$4,Макро!$A$3:$AJ$3,0),FALSE),AC22)</f>
        <v>2.1999999999999999E-2</v>
      </c>
      <c r="AE22" s="7">
        <f>IFERROR(VLOOKUP($A22,Макро!$A$17:$AJ$28,MATCH(Расчет_С_Фондом!AE$4,Макро!$A$3:$AJ$3,0),FALSE),AD22)</f>
        <v>2.1999999999999999E-2</v>
      </c>
      <c r="AF22" s="7">
        <f>IFERROR(VLOOKUP($A22,Макро!$A$17:$AJ$28,MATCH(Расчет_С_Фондом!AF$4,Макро!$A$3:$AJ$3,0),FALSE),AE22)</f>
        <v>2.1999999999999999E-2</v>
      </c>
      <c r="AG22" s="7">
        <f>IFERROR(VLOOKUP($A22,Макро!$A$17:$AJ$28,MATCH(Расчет_С_Фондом!AG$4,Макро!$A$3:$AJ$3,0),FALSE),AF22)</f>
        <v>2.1999999999999999E-2</v>
      </c>
      <c r="AH22" s="7">
        <f>IFERROR(VLOOKUP($A22,Макро!$A$17:$AJ$28,MATCH(Расчет_С_Фондом!AH$4,Макро!$A$3:$AJ$3,0),FALSE),AG22)</f>
        <v>2.1999999999999999E-2</v>
      </c>
      <c r="AI22" s="7">
        <f>IFERROR(VLOOKUP($A22,Макро!$A$17:$AJ$28,MATCH(Расчет_С_Фондом!AI$4,Макро!$A$3:$AJ$3,0),FALSE),AH22)</f>
        <v>2.1999999999999999E-2</v>
      </c>
      <c r="AJ22" s="7">
        <f>IFERROR(VLOOKUP($A22,Макро!$A$17:$AJ$28,MATCH(Расчет_С_Фондом!AJ$4,Макро!$A$3:$AJ$3,0),FALSE),AI22)</f>
        <v>2.1999999999999999E-2</v>
      </c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</row>
    <row r="23" spans="1:124" s="1" customFormat="1" outlineLevel="1">
      <c r="A23" s="2" t="str">
        <f>Макро!A18</f>
        <v>НДС</v>
      </c>
      <c r="B23" s="123" t="str">
        <f>Макро!B18</f>
        <v>ФБ</v>
      </c>
      <c r="E23" s="7">
        <f>IFERROR(VLOOKUP($A23,Макро!$A$17:$AJ$28,MATCH(Расчет_С_Фондом!E$4,Макро!$A$3:$AJ$3,0),FALSE),D23)</f>
        <v>0.2</v>
      </c>
      <c r="F23" s="7">
        <f>IFERROR(VLOOKUP($A23,Макро!$A$17:$AJ$28,MATCH(Расчет_С_Фондом!F$4,Макро!$A$3:$AJ$3,0),FALSE),E23)</f>
        <v>0.2</v>
      </c>
      <c r="G23" s="7">
        <f>IFERROR(VLOOKUP($A23,Макро!$A$17:$AJ$28,MATCH(Расчет_С_Фондом!G$4,Макро!$A$3:$AJ$3,0),FALSE),F23)</f>
        <v>0.2</v>
      </c>
      <c r="H23" s="7">
        <f>IFERROR(VLOOKUP($A23,Макро!$A$17:$AJ$28,MATCH(Расчет_С_Фондом!H$4,Макро!$A$3:$AJ$3,0),FALSE),G23)</f>
        <v>0.2</v>
      </c>
      <c r="I23" s="7">
        <f>IFERROR(VLOOKUP($A23,Макро!$A$17:$AJ$28,MATCH(Расчет_С_Фондом!I$4,Макро!$A$3:$AJ$3,0),FALSE),H23)</f>
        <v>0.2</v>
      </c>
      <c r="J23" s="7">
        <f>IFERROR(VLOOKUP($A23,Макро!$A$17:$AJ$28,MATCH(Расчет_С_Фондом!J$4,Макро!$A$3:$AJ$3,0),FALSE),I23)</f>
        <v>0.2</v>
      </c>
      <c r="K23" s="7">
        <f>IFERROR(VLOOKUP($A23,Макро!$A$17:$AJ$28,MATCH(Расчет_С_Фондом!K$4,Макро!$A$3:$AJ$3,0),FALSE),J23)</f>
        <v>0.2</v>
      </c>
      <c r="L23" s="7">
        <f>IFERROR(VLOOKUP($A23,Макро!$A$17:$AJ$28,MATCH(Расчет_С_Фондом!L$4,Макро!$A$3:$AJ$3,0),FALSE),K23)</f>
        <v>0.2</v>
      </c>
      <c r="M23" s="7">
        <f>IFERROR(VLOOKUP($A23,Макро!$A$17:$AJ$28,MATCH(Расчет_С_Фондом!M$4,Макро!$A$3:$AJ$3,0),FALSE),L23)</f>
        <v>0.2</v>
      </c>
      <c r="N23" s="7">
        <f>IFERROR(VLOOKUP($A23,Макро!$A$17:$AJ$28,MATCH(Расчет_С_Фондом!N$4,Макро!$A$3:$AJ$3,0),FALSE),M23)</f>
        <v>0.2</v>
      </c>
      <c r="O23" s="7">
        <f>IFERROR(VLOOKUP($A23,Макро!$A$17:$AJ$28,MATCH(Расчет_С_Фондом!O$4,Макро!$A$3:$AJ$3,0),FALSE),N23)</f>
        <v>0.2</v>
      </c>
      <c r="P23" s="7">
        <f>IFERROR(VLOOKUP($A23,Макро!$A$17:$AJ$28,MATCH(Расчет_С_Фондом!P$4,Макро!$A$3:$AJ$3,0),FALSE),O23)</f>
        <v>0.2</v>
      </c>
      <c r="Q23" s="7">
        <f>IFERROR(VLOOKUP($A23,Макро!$A$17:$AJ$28,MATCH(Расчет_С_Фондом!Q$4,Макро!$A$3:$AJ$3,0),FALSE),P23)</f>
        <v>0.2</v>
      </c>
      <c r="R23" s="7">
        <f>IFERROR(VLOOKUP($A23,Макро!$A$17:$AJ$28,MATCH(Расчет_С_Фондом!R$4,Макро!$A$3:$AJ$3,0),FALSE),Q23)</f>
        <v>0.2</v>
      </c>
      <c r="S23" s="7">
        <f>IFERROR(VLOOKUP($A23,Макро!$A$17:$AJ$28,MATCH(Расчет_С_Фондом!S$4,Макро!$A$3:$AJ$3,0),FALSE),R23)</f>
        <v>0.2</v>
      </c>
      <c r="T23" s="7">
        <f>IFERROR(VLOOKUP($A23,Макро!$A$17:$AJ$28,MATCH(Расчет_С_Фондом!T$4,Макро!$A$3:$AJ$3,0),FALSE),S23)</f>
        <v>0.2</v>
      </c>
      <c r="U23" s="7">
        <f>IFERROR(VLOOKUP($A23,Макро!$A$17:$AJ$28,MATCH(Расчет_С_Фондом!U$4,Макро!$A$3:$AJ$3,0),FALSE),T23)</f>
        <v>0.2</v>
      </c>
      <c r="V23" s="7">
        <f>IFERROR(VLOOKUP($A23,Макро!$A$17:$AJ$28,MATCH(Расчет_С_Фондом!V$4,Макро!$A$3:$AJ$3,0),FALSE),U23)</f>
        <v>0.2</v>
      </c>
      <c r="W23" s="7">
        <f>IFERROR(VLOOKUP($A23,Макро!$A$17:$AJ$28,MATCH(Расчет_С_Фондом!W$4,Макро!$A$3:$AJ$3,0),FALSE),V23)</f>
        <v>0.2</v>
      </c>
      <c r="X23" s="7">
        <f>IFERROR(VLOOKUP($A23,Макро!$A$17:$AJ$28,MATCH(Расчет_С_Фондом!X$4,Макро!$A$3:$AJ$3,0),FALSE),W23)</f>
        <v>0.2</v>
      </c>
      <c r="Y23" s="7">
        <f>IFERROR(VLOOKUP($A23,Макро!$A$17:$AJ$28,MATCH(Расчет_С_Фондом!Y$4,Макро!$A$3:$AJ$3,0),FALSE),X23)</f>
        <v>0.2</v>
      </c>
      <c r="Z23" s="7">
        <f>IFERROR(VLOOKUP($A23,Макро!$A$17:$AJ$28,MATCH(Расчет_С_Фондом!Z$4,Макро!$A$3:$AJ$3,0),FALSE),Y23)</f>
        <v>0.2</v>
      </c>
      <c r="AA23" s="7">
        <f>IFERROR(VLOOKUP($A23,Макро!$A$17:$AJ$28,MATCH(Расчет_С_Фондом!AA$4,Макро!$A$3:$AJ$3,0),FALSE),Z23)</f>
        <v>0.2</v>
      </c>
      <c r="AB23" s="7">
        <f>IFERROR(VLOOKUP($A23,Макро!$A$17:$AJ$28,MATCH(Расчет_С_Фондом!AB$4,Макро!$A$3:$AJ$3,0),FALSE),AA23)</f>
        <v>0.2</v>
      </c>
      <c r="AC23" s="7">
        <f>IFERROR(VLOOKUP($A23,Макро!$A$17:$AJ$28,MATCH(Расчет_С_Фондом!AC$4,Макро!$A$3:$AJ$3,0),FALSE),AB23)</f>
        <v>0.2</v>
      </c>
      <c r="AD23" s="7">
        <f>IFERROR(VLOOKUP($A23,Макро!$A$17:$AJ$28,MATCH(Расчет_С_Фондом!AD$4,Макро!$A$3:$AJ$3,0),FALSE),AC23)</f>
        <v>0.2</v>
      </c>
      <c r="AE23" s="7">
        <f>IFERROR(VLOOKUP($A23,Макро!$A$17:$AJ$28,MATCH(Расчет_С_Фондом!AE$4,Макро!$A$3:$AJ$3,0),FALSE),AD23)</f>
        <v>0.2</v>
      </c>
      <c r="AF23" s="7">
        <f>IFERROR(VLOOKUP($A23,Макро!$A$17:$AJ$28,MATCH(Расчет_С_Фондом!AF$4,Макро!$A$3:$AJ$3,0),FALSE),AE23)</f>
        <v>0.2</v>
      </c>
      <c r="AG23" s="7">
        <f>IFERROR(VLOOKUP($A23,Макро!$A$17:$AJ$28,MATCH(Расчет_С_Фондом!AG$4,Макро!$A$3:$AJ$3,0),FALSE),AF23)</f>
        <v>0.2</v>
      </c>
      <c r="AH23" s="7">
        <f>IFERROR(VLOOKUP($A23,Макро!$A$17:$AJ$28,MATCH(Расчет_С_Фондом!AH$4,Макро!$A$3:$AJ$3,0),FALSE),AG23)</f>
        <v>0.2</v>
      </c>
      <c r="AI23" s="7">
        <f>IFERROR(VLOOKUP($A23,Макро!$A$17:$AJ$28,MATCH(Расчет_С_Фондом!AI$4,Макро!$A$3:$AJ$3,0),FALSE),AH23)</f>
        <v>0.2</v>
      </c>
      <c r="AJ23" s="7">
        <f>IFERROR(VLOOKUP($A23,Макро!$A$17:$AJ$28,MATCH(Расчет_С_Фондом!AJ$4,Макро!$A$3:$AJ$3,0),FALSE),AI23)</f>
        <v>0.2</v>
      </c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</row>
    <row r="24" spans="1:124" s="1" customFormat="1" outlineLevel="1">
      <c r="A24" s="2" t="str">
        <f>Макро!A19</f>
        <v>Налог на прибыль</v>
      </c>
      <c r="B24" s="123"/>
      <c r="E24" s="7">
        <f>IFERROR(VLOOKUP($A24,Макро!$A$17:$AJ$28,MATCH(Расчет_С_Фондом!E$4,Макро!$A$3:$AJ$3,0),FALSE),D24)</f>
        <v>0.2</v>
      </c>
      <c r="F24" s="7">
        <f>IFERROR(VLOOKUP($A24,Макро!$A$17:$AJ$28,MATCH(Расчет_С_Фондом!F$4,Макро!$A$3:$AJ$3,0),FALSE),E24)</f>
        <v>0.2</v>
      </c>
      <c r="G24" s="7">
        <f>IFERROR(VLOOKUP($A24,Макро!$A$17:$AJ$28,MATCH(Расчет_С_Фондом!G$4,Макро!$A$3:$AJ$3,0),FALSE),F24)</f>
        <v>0.2</v>
      </c>
      <c r="H24" s="7">
        <f>IFERROR(VLOOKUP($A24,Макро!$A$17:$AJ$28,MATCH(Расчет_С_Фондом!H$4,Макро!$A$3:$AJ$3,0),FALSE),G24)</f>
        <v>0.2</v>
      </c>
      <c r="I24" s="7">
        <f>IFERROR(VLOOKUP($A24,Макро!$A$17:$AJ$28,MATCH(Расчет_С_Фондом!I$4,Макро!$A$3:$AJ$3,0),FALSE),H24)</f>
        <v>0.2</v>
      </c>
      <c r="J24" s="7">
        <f>IFERROR(VLOOKUP($A24,Макро!$A$17:$AJ$28,MATCH(Расчет_С_Фондом!J$4,Макро!$A$3:$AJ$3,0),FALSE),I24)</f>
        <v>0.2</v>
      </c>
      <c r="K24" s="7">
        <f>IFERROR(VLOOKUP($A24,Макро!$A$17:$AJ$28,MATCH(Расчет_С_Фондом!K$4,Макро!$A$3:$AJ$3,0),FALSE),J24)</f>
        <v>0.2</v>
      </c>
      <c r="L24" s="7">
        <f>IFERROR(VLOOKUP($A24,Макро!$A$17:$AJ$28,MATCH(Расчет_С_Фондом!L$4,Макро!$A$3:$AJ$3,0),FALSE),K24)</f>
        <v>0.2</v>
      </c>
      <c r="M24" s="7">
        <f>IFERROR(VLOOKUP($A24,Макро!$A$17:$AJ$28,MATCH(Расчет_С_Фондом!M$4,Макро!$A$3:$AJ$3,0),FALSE),L24)</f>
        <v>0.2</v>
      </c>
      <c r="N24" s="7">
        <f>IFERROR(VLOOKUP($A24,Макро!$A$17:$AJ$28,MATCH(Расчет_С_Фондом!N$4,Макро!$A$3:$AJ$3,0),FALSE),M24)</f>
        <v>0.2</v>
      </c>
      <c r="O24" s="7">
        <f>IFERROR(VLOOKUP($A24,Макро!$A$17:$AJ$28,MATCH(Расчет_С_Фондом!O$4,Макро!$A$3:$AJ$3,0),FALSE),N24)</f>
        <v>0.2</v>
      </c>
      <c r="P24" s="7">
        <f>IFERROR(VLOOKUP($A24,Макро!$A$17:$AJ$28,MATCH(Расчет_С_Фондом!P$4,Макро!$A$3:$AJ$3,0),FALSE),O24)</f>
        <v>0.2</v>
      </c>
      <c r="Q24" s="7">
        <f>IFERROR(VLOOKUP($A24,Макро!$A$17:$AJ$28,MATCH(Расчет_С_Фондом!Q$4,Макро!$A$3:$AJ$3,0),FALSE),P24)</f>
        <v>0.2</v>
      </c>
      <c r="R24" s="7">
        <f>IFERROR(VLOOKUP($A24,Макро!$A$17:$AJ$28,MATCH(Расчет_С_Фондом!R$4,Макро!$A$3:$AJ$3,0),FALSE),Q24)</f>
        <v>0.2</v>
      </c>
      <c r="S24" s="7">
        <f>IFERROR(VLOOKUP($A24,Макро!$A$17:$AJ$28,MATCH(Расчет_С_Фондом!S$4,Макро!$A$3:$AJ$3,0),FALSE),R24)</f>
        <v>0.2</v>
      </c>
      <c r="T24" s="7">
        <f>IFERROR(VLOOKUP($A24,Макро!$A$17:$AJ$28,MATCH(Расчет_С_Фондом!T$4,Макро!$A$3:$AJ$3,0),FALSE),S24)</f>
        <v>0.2</v>
      </c>
      <c r="U24" s="7">
        <f>IFERROR(VLOOKUP($A24,Макро!$A$17:$AJ$28,MATCH(Расчет_С_Фондом!U$4,Макро!$A$3:$AJ$3,0),FALSE),T24)</f>
        <v>0.2</v>
      </c>
      <c r="V24" s="7">
        <f>IFERROR(VLOOKUP($A24,Макро!$A$17:$AJ$28,MATCH(Расчет_С_Фондом!V$4,Макро!$A$3:$AJ$3,0),FALSE),U24)</f>
        <v>0.2</v>
      </c>
      <c r="W24" s="7">
        <f>IFERROR(VLOOKUP($A24,Макро!$A$17:$AJ$28,MATCH(Расчет_С_Фондом!W$4,Макро!$A$3:$AJ$3,0),FALSE),V24)</f>
        <v>0.2</v>
      </c>
      <c r="X24" s="7">
        <f>IFERROR(VLOOKUP($A24,Макро!$A$17:$AJ$28,MATCH(Расчет_С_Фондом!X$4,Макро!$A$3:$AJ$3,0),FALSE),W24)</f>
        <v>0.2</v>
      </c>
      <c r="Y24" s="7">
        <f>IFERROR(VLOOKUP($A24,Макро!$A$17:$AJ$28,MATCH(Расчет_С_Фондом!Y$4,Макро!$A$3:$AJ$3,0),FALSE),X24)</f>
        <v>0.2</v>
      </c>
      <c r="Z24" s="7">
        <f>IFERROR(VLOOKUP($A24,Макро!$A$17:$AJ$28,MATCH(Расчет_С_Фондом!Z$4,Макро!$A$3:$AJ$3,0),FALSE),Y24)</f>
        <v>0.2</v>
      </c>
      <c r="AA24" s="7">
        <f>IFERROR(VLOOKUP($A24,Макро!$A$17:$AJ$28,MATCH(Расчет_С_Фондом!AA$4,Макро!$A$3:$AJ$3,0),FALSE),Z24)</f>
        <v>0.2</v>
      </c>
      <c r="AB24" s="7">
        <f>IFERROR(VLOOKUP($A24,Макро!$A$17:$AJ$28,MATCH(Расчет_С_Фондом!AB$4,Макро!$A$3:$AJ$3,0),FALSE),AA24)</f>
        <v>0.2</v>
      </c>
      <c r="AC24" s="7">
        <f>IFERROR(VLOOKUP($A24,Макро!$A$17:$AJ$28,MATCH(Расчет_С_Фондом!AC$4,Макро!$A$3:$AJ$3,0),FALSE),AB24)</f>
        <v>0.2</v>
      </c>
      <c r="AD24" s="7">
        <f>IFERROR(VLOOKUP($A24,Макро!$A$17:$AJ$28,MATCH(Расчет_С_Фондом!AD$4,Макро!$A$3:$AJ$3,0),FALSE),AC24)</f>
        <v>0.2</v>
      </c>
      <c r="AE24" s="7">
        <f>IFERROR(VLOOKUP($A24,Макро!$A$17:$AJ$28,MATCH(Расчет_С_Фондом!AE$4,Макро!$A$3:$AJ$3,0),FALSE),AD24)</f>
        <v>0.2</v>
      </c>
      <c r="AF24" s="7">
        <f>IFERROR(VLOOKUP($A24,Макро!$A$17:$AJ$28,MATCH(Расчет_С_Фондом!AF$4,Макро!$A$3:$AJ$3,0),FALSE),AE24)</f>
        <v>0.2</v>
      </c>
      <c r="AG24" s="7">
        <f>IFERROR(VLOOKUP($A24,Макро!$A$17:$AJ$28,MATCH(Расчет_С_Фондом!AG$4,Макро!$A$3:$AJ$3,0),FALSE),AF24)</f>
        <v>0.2</v>
      </c>
      <c r="AH24" s="7">
        <f>IFERROR(VLOOKUP($A24,Макро!$A$17:$AJ$28,MATCH(Расчет_С_Фондом!AH$4,Макро!$A$3:$AJ$3,0),FALSE),AG24)</f>
        <v>0.2</v>
      </c>
      <c r="AI24" s="7">
        <f>IFERROR(VLOOKUP($A24,Макро!$A$17:$AJ$28,MATCH(Расчет_С_Фондом!AI$4,Макро!$A$3:$AJ$3,0),FALSE),AH24)</f>
        <v>0.2</v>
      </c>
      <c r="AJ24" s="7">
        <f>IFERROR(VLOOKUP($A24,Макро!$A$17:$AJ$28,MATCH(Расчет_С_Фондом!AJ$4,Макро!$A$3:$AJ$3,0),FALSE),AI24)</f>
        <v>0.2</v>
      </c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</row>
    <row r="25" spans="1:124" s="1" customFormat="1" outlineLevel="1">
      <c r="A25" s="2" t="str">
        <f>Макро!A20</f>
        <v xml:space="preserve">     Часть бюджета Субъекта РФ</v>
      </c>
      <c r="B25" s="123" t="str">
        <f>Макро!B20</f>
        <v>РБ</v>
      </c>
      <c r="E25" s="7">
        <f>IFERROR(VLOOKUP($A25,Макро!$A$17:$AJ$28,MATCH(Расчет_С_Фондом!E$4,Макро!$A$3:$AJ$3,0),FALSE),D25)</f>
        <v>0.18</v>
      </c>
      <c r="F25" s="7">
        <f>IFERROR(VLOOKUP($A25,Макро!$A$17:$AJ$28,MATCH(Расчет_С_Фондом!F$4,Макро!$A$3:$AJ$3,0),FALSE),E25)</f>
        <v>0.18</v>
      </c>
      <c r="G25" s="7">
        <f>IFERROR(VLOOKUP($A25,Макро!$A$17:$AJ$28,MATCH(Расчет_С_Фондом!G$4,Макро!$A$3:$AJ$3,0),FALSE),F25)</f>
        <v>0.18</v>
      </c>
      <c r="H25" s="7">
        <f>IFERROR(VLOOKUP($A25,Макро!$A$17:$AJ$28,MATCH(Расчет_С_Фондом!H$4,Макро!$A$3:$AJ$3,0),FALSE),G25)</f>
        <v>0.18</v>
      </c>
      <c r="I25" s="7">
        <f>IFERROR(VLOOKUP($A25,Макро!$A$17:$AJ$28,MATCH(Расчет_С_Фондом!I$4,Макро!$A$3:$AJ$3,0),FALSE),H25)</f>
        <v>0.18</v>
      </c>
      <c r="J25" s="7">
        <f>IFERROR(VLOOKUP($A25,Макро!$A$17:$AJ$28,MATCH(Расчет_С_Фондом!J$4,Макро!$A$3:$AJ$3,0),FALSE),I25)</f>
        <v>0.18</v>
      </c>
      <c r="K25" s="7">
        <f>IFERROR(VLOOKUP($A25,Макро!$A$17:$AJ$28,MATCH(Расчет_С_Фондом!K$4,Макро!$A$3:$AJ$3,0),FALSE),J25)</f>
        <v>0.18</v>
      </c>
      <c r="L25" s="7">
        <f>IFERROR(VLOOKUP($A25,Макро!$A$17:$AJ$28,MATCH(Расчет_С_Фондом!L$4,Макро!$A$3:$AJ$3,0),FALSE),K25)</f>
        <v>0.18</v>
      </c>
      <c r="M25" s="7">
        <f>IFERROR(VLOOKUP($A25,Макро!$A$17:$AJ$28,MATCH(Расчет_С_Фондом!M$4,Макро!$A$3:$AJ$3,0),FALSE),L25)</f>
        <v>0.18</v>
      </c>
      <c r="N25" s="7">
        <f>IFERROR(VLOOKUP($A25,Макро!$A$17:$AJ$28,MATCH(Расчет_С_Фондом!N$4,Макро!$A$3:$AJ$3,0),FALSE),M25)</f>
        <v>0.18</v>
      </c>
      <c r="O25" s="7">
        <f>IFERROR(VLOOKUP($A25,Макро!$A$17:$AJ$28,MATCH(Расчет_С_Фондом!O$4,Макро!$A$3:$AJ$3,0),FALSE),N25)</f>
        <v>0.18</v>
      </c>
      <c r="P25" s="7">
        <f>IFERROR(VLOOKUP($A25,Макро!$A$17:$AJ$28,MATCH(Расчет_С_Фондом!P$4,Макро!$A$3:$AJ$3,0),FALSE),O25)</f>
        <v>0.18</v>
      </c>
      <c r="Q25" s="7">
        <f>IFERROR(VLOOKUP($A25,Макро!$A$17:$AJ$28,MATCH(Расчет_С_Фондом!Q$4,Макро!$A$3:$AJ$3,0),FALSE),P25)</f>
        <v>0.18</v>
      </c>
      <c r="R25" s="7">
        <f>IFERROR(VLOOKUP($A25,Макро!$A$17:$AJ$28,MATCH(Расчет_С_Фондом!R$4,Макро!$A$3:$AJ$3,0),FALSE),Q25)</f>
        <v>0.18</v>
      </c>
      <c r="S25" s="7">
        <f>IFERROR(VLOOKUP($A25,Макро!$A$17:$AJ$28,MATCH(Расчет_С_Фондом!S$4,Макро!$A$3:$AJ$3,0),FALSE),R25)</f>
        <v>0.18</v>
      </c>
      <c r="T25" s="7">
        <f>IFERROR(VLOOKUP($A25,Макро!$A$17:$AJ$28,MATCH(Расчет_С_Фондом!T$4,Макро!$A$3:$AJ$3,0),FALSE),S25)</f>
        <v>0.18</v>
      </c>
      <c r="U25" s="7">
        <f>IFERROR(VLOOKUP($A25,Макро!$A$17:$AJ$28,MATCH(Расчет_С_Фондом!U$4,Макро!$A$3:$AJ$3,0),FALSE),T25)</f>
        <v>0.18</v>
      </c>
      <c r="V25" s="7">
        <f>IFERROR(VLOOKUP($A25,Макро!$A$17:$AJ$28,MATCH(Расчет_С_Фондом!V$4,Макро!$A$3:$AJ$3,0),FALSE),U25)</f>
        <v>0.18</v>
      </c>
      <c r="W25" s="7">
        <f>IFERROR(VLOOKUP($A25,Макро!$A$17:$AJ$28,MATCH(Расчет_С_Фондом!W$4,Макро!$A$3:$AJ$3,0),FALSE),V25)</f>
        <v>0.18</v>
      </c>
      <c r="X25" s="7">
        <f>IFERROR(VLOOKUP($A25,Макро!$A$17:$AJ$28,MATCH(Расчет_С_Фондом!X$4,Макро!$A$3:$AJ$3,0),FALSE),W25)</f>
        <v>0.18</v>
      </c>
      <c r="Y25" s="7">
        <f>IFERROR(VLOOKUP($A25,Макро!$A$17:$AJ$28,MATCH(Расчет_С_Фондом!Y$4,Макро!$A$3:$AJ$3,0),FALSE),X25)</f>
        <v>0.18</v>
      </c>
      <c r="Z25" s="7">
        <f>IFERROR(VLOOKUP($A25,Макро!$A$17:$AJ$28,MATCH(Расчет_С_Фондом!Z$4,Макро!$A$3:$AJ$3,0),FALSE),Y25)</f>
        <v>0.18</v>
      </c>
      <c r="AA25" s="7">
        <f>IFERROR(VLOOKUP($A25,Макро!$A$17:$AJ$28,MATCH(Расчет_С_Фондом!AA$4,Макро!$A$3:$AJ$3,0),FALSE),Z25)</f>
        <v>0.18</v>
      </c>
      <c r="AB25" s="7">
        <f>IFERROR(VLOOKUP($A25,Макро!$A$17:$AJ$28,MATCH(Расчет_С_Фондом!AB$4,Макро!$A$3:$AJ$3,0),FALSE),AA25)</f>
        <v>0.18</v>
      </c>
      <c r="AC25" s="7">
        <f>IFERROR(VLOOKUP($A25,Макро!$A$17:$AJ$28,MATCH(Расчет_С_Фондом!AC$4,Макро!$A$3:$AJ$3,0),FALSE),AB25)</f>
        <v>0.18</v>
      </c>
      <c r="AD25" s="7">
        <f>IFERROR(VLOOKUP($A25,Макро!$A$17:$AJ$28,MATCH(Расчет_С_Фондом!AD$4,Макро!$A$3:$AJ$3,0),FALSE),AC25)</f>
        <v>0.18</v>
      </c>
      <c r="AE25" s="7">
        <f>IFERROR(VLOOKUP($A25,Макро!$A$17:$AJ$28,MATCH(Расчет_С_Фондом!AE$4,Макро!$A$3:$AJ$3,0),FALSE),AD25)</f>
        <v>0.18</v>
      </c>
      <c r="AF25" s="7">
        <f>IFERROR(VLOOKUP($A25,Макро!$A$17:$AJ$28,MATCH(Расчет_С_Фондом!AF$4,Макро!$A$3:$AJ$3,0),FALSE),AE25)</f>
        <v>0.18</v>
      </c>
      <c r="AG25" s="7">
        <f>IFERROR(VLOOKUP($A25,Макро!$A$17:$AJ$28,MATCH(Расчет_С_Фондом!AG$4,Макро!$A$3:$AJ$3,0),FALSE),AF25)</f>
        <v>0.18</v>
      </c>
      <c r="AH25" s="7">
        <f>IFERROR(VLOOKUP($A25,Макро!$A$17:$AJ$28,MATCH(Расчет_С_Фондом!AH$4,Макро!$A$3:$AJ$3,0),FALSE),AG25)</f>
        <v>0.18</v>
      </c>
      <c r="AI25" s="7">
        <f>IFERROR(VLOOKUP($A25,Макро!$A$17:$AJ$28,MATCH(Расчет_С_Фондом!AI$4,Макро!$A$3:$AJ$3,0),FALSE),AH25)</f>
        <v>0.18</v>
      </c>
      <c r="AJ25" s="7">
        <f>IFERROR(VLOOKUP($A25,Макро!$A$17:$AJ$28,MATCH(Расчет_С_Фондом!AJ$4,Макро!$A$3:$AJ$3,0),FALSE),AI25)</f>
        <v>0.18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</row>
    <row r="26" spans="1:124" s="1" customFormat="1" outlineLevel="1">
      <c r="A26" s="2" t="str">
        <f>Макро!A21</f>
        <v xml:space="preserve">     Часть федерального бюджета</v>
      </c>
      <c r="B26" s="123" t="str">
        <f>Макро!B21</f>
        <v>ФБ</v>
      </c>
      <c r="E26" s="7">
        <f>IFERROR(VLOOKUP($A26,Макро!$A$17:$AJ$28,MATCH(Расчет_С_Фондом!E$4,Макро!$A$3:$AJ$3,0),FALSE),D26)</f>
        <v>0.02</v>
      </c>
      <c r="F26" s="7">
        <f>IFERROR(VLOOKUP($A26,Макро!$A$17:$AJ$28,MATCH(Расчет_С_Фондом!F$4,Макро!$A$3:$AJ$3,0),FALSE),E26)</f>
        <v>0.02</v>
      </c>
      <c r="G26" s="7">
        <f>IFERROR(VLOOKUP($A26,Макро!$A$17:$AJ$28,MATCH(Расчет_С_Фондом!G$4,Макро!$A$3:$AJ$3,0),FALSE),F26)</f>
        <v>0.02</v>
      </c>
      <c r="H26" s="7">
        <f>IFERROR(VLOOKUP($A26,Макро!$A$17:$AJ$28,MATCH(Расчет_С_Фондом!H$4,Макро!$A$3:$AJ$3,0),FALSE),G26)</f>
        <v>0.02</v>
      </c>
      <c r="I26" s="7">
        <f>IFERROR(VLOOKUP($A26,Макро!$A$17:$AJ$28,MATCH(Расчет_С_Фондом!I$4,Макро!$A$3:$AJ$3,0),FALSE),H26)</f>
        <v>0.02</v>
      </c>
      <c r="J26" s="7">
        <f>IFERROR(VLOOKUP($A26,Макро!$A$17:$AJ$28,MATCH(Расчет_С_Фондом!J$4,Макро!$A$3:$AJ$3,0),FALSE),I26)</f>
        <v>0.02</v>
      </c>
      <c r="K26" s="7">
        <f>IFERROR(VLOOKUP($A26,Макро!$A$17:$AJ$28,MATCH(Расчет_С_Фондом!K$4,Макро!$A$3:$AJ$3,0),FALSE),J26)</f>
        <v>0.02</v>
      </c>
      <c r="L26" s="7">
        <f>IFERROR(VLOOKUP($A26,Макро!$A$17:$AJ$28,MATCH(Расчет_С_Фондом!L$4,Макро!$A$3:$AJ$3,0),FALSE),K26)</f>
        <v>0.02</v>
      </c>
      <c r="M26" s="7">
        <f>IFERROR(VLOOKUP($A26,Макро!$A$17:$AJ$28,MATCH(Расчет_С_Фондом!M$4,Макро!$A$3:$AJ$3,0),FALSE),L26)</f>
        <v>0.02</v>
      </c>
      <c r="N26" s="7">
        <f>IFERROR(VLOOKUP($A26,Макро!$A$17:$AJ$28,MATCH(Расчет_С_Фондом!N$4,Макро!$A$3:$AJ$3,0),FALSE),M26)</f>
        <v>0.02</v>
      </c>
      <c r="O26" s="7">
        <f>IFERROR(VLOOKUP($A26,Макро!$A$17:$AJ$28,MATCH(Расчет_С_Фондом!O$4,Макро!$A$3:$AJ$3,0),FALSE),N26)</f>
        <v>0.02</v>
      </c>
      <c r="P26" s="7">
        <f>IFERROR(VLOOKUP($A26,Макро!$A$17:$AJ$28,MATCH(Расчет_С_Фондом!P$4,Макро!$A$3:$AJ$3,0),FALSE),O26)</f>
        <v>0.02</v>
      </c>
      <c r="Q26" s="7">
        <f>IFERROR(VLOOKUP($A26,Макро!$A$17:$AJ$28,MATCH(Расчет_С_Фондом!Q$4,Макро!$A$3:$AJ$3,0),FALSE),P26)</f>
        <v>0.02</v>
      </c>
      <c r="R26" s="7">
        <f>IFERROR(VLOOKUP($A26,Макро!$A$17:$AJ$28,MATCH(Расчет_С_Фондом!R$4,Макро!$A$3:$AJ$3,0),FALSE),Q26)</f>
        <v>0.02</v>
      </c>
      <c r="S26" s="7">
        <f>IFERROR(VLOOKUP($A26,Макро!$A$17:$AJ$28,MATCH(Расчет_С_Фондом!S$4,Макро!$A$3:$AJ$3,0),FALSE),R26)</f>
        <v>0.02</v>
      </c>
      <c r="T26" s="7">
        <f>IFERROR(VLOOKUP($A26,Макро!$A$17:$AJ$28,MATCH(Расчет_С_Фондом!T$4,Макро!$A$3:$AJ$3,0),FALSE),S26)</f>
        <v>0.02</v>
      </c>
      <c r="U26" s="7">
        <f>IFERROR(VLOOKUP($A26,Макро!$A$17:$AJ$28,MATCH(Расчет_С_Фондом!U$4,Макро!$A$3:$AJ$3,0),FALSE),T26)</f>
        <v>0.02</v>
      </c>
      <c r="V26" s="7">
        <f>IFERROR(VLOOKUP($A26,Макро!$A$17:$AJ$28,MATCH(Расчет_С_Фондом!V$4,Макро!$A$3:$AJ$3,0),FALSE),U26)</f>
        <v>0.02</v>
      </c>
      <c r="W26" s="7">
        <f>IFERROR(VLOOKUP($A26,Макро!$A$17:$AJ$28,MATCH(Расчет_С_Фондом!W$4,Макро!$A$3:$AJ$3,0),FALSE),V26)</f>
        <v>0.02</v>
      </c>
      <c r="X26" s="7">
        <f>IFERROR(VLOOKUP($A26,Макро!$A$17:$AJ$28,MATCH(Расчет_С_Фондом!X$4,Макро!$A$3:$AJ$3,0),FALSE),W26)</f>
        <v>0.02</v>
      </c>
      <c r="Y26" s="7">
        <f>IFERROR(VLOOKUP($A26,Макро!$A$17:$AJ$28,MATCH(Расчет_С_Фондом!Y$4,Макро!$A$3:$AJ$3,0),FALSE),X26)</f>
        <v>0.02</v>
      </c>
      <c r="Z26" s="7">
        <f>IFERROR(VLOOKUP($A26,Макро!$A$17:$AJ$28,MATCH(Расчет_С_Фондом!Z$4,Макро!$A$3:$AJ$3,0),FALSE),Y26)</f>
        <v>0.02</v>
      </c>
      <c r="AA26" s="7">
        <f>IFERROR(VLOOKUP($A26,Макро!$A$17:$AJ$28,MATCH(Расчет_С_Фондом!AA$4,Макро!$A$3:$AJ$3,0),FALSE),Z26)</f>
        <v>0.02</v>
      </c>
      <c r="AB26" s="7">
        <f>IFERROR(VLOOKUP($A26,Макро!$A$17:$AJ$28,MATCH(Расчет_С_Фондом!AB$4,Макро!$A$3:$AJ$3,0),FALSE),AA26)</f>
        <v>0.02</v>
      </c>
      <c r="AC26" s="7">
        <f>IFERROR(VLOOKUP($A26,Макро!$A$17:$AJ$28,MATCH(Расчет_С_Фондом!AC$4,Макро!$A$3:$AJ$3,0),FALSE),AB26)</f>
        <v>0.02</v>
      </c>
      <c r="AD26" s="7">
        <f>IFERROR(VLOOKUP($A26,Макро!$A$17:$AJ$28,MATCH(Расчет_С_Фондом!AD$4,Макро!$A$3:$AJ$3,0),FALSE),AC26)</f>
        <v>0.02</v>
      </c>
      <c r="AE26" s="7">
        <f>IFERROR(VLOOKUP($A26,Макро!$A$17:$AJ$28,MATCH(Расчет_С_Фондом!AE$4,Макро!$A$3:$AJ$3,0),FALSE),AD26)</f>
        <v>0.02</v>
      </c>
      <c r="AF26" s="7">
        <f>IFERROR(VLOOKUP($A26,Макро!$A$17:$AJ$28,MATCH(Расчет_С_Фондом!AF$4,Макро!$A$3:$AJ$3,0),FALSE),AE26)</f>
        <v>0.02</v>
      </c>
      <c r="AG26" s="7">
        <f>IFERROR(VLOOKUP($A26,Макро!$A$17:$AJ$28,MATCH(Расчет_С_Фондом!AG$4,Макро!$A$3:$AJ$3,0),FALSE),AF26)</f>
        <v>0.02</v>
      </c>
      <c r="AH26" s="7">
        <f>IFERROR(VLOOKUP($A26,Макро!$A$17:$AJ$28,MATCH(Расчет_С_Фондом!AH$4,Макро!$A$3:$AJ$3,0),FALSE),AG26)</f>
        <v>0.02</v>
      </c>
      <c r="AI26" s="7">
        <f>IFERROR(VLOOKUP($A26,Макро!$A$17:$AJ$28,MATCH(Расчет_С_Фондом!AI$4,Макро!$A$3:$AJ$3,0),FALSE),AH26)</f>
        <v>0.02</v>
      </c>
      <c r="AJ26" s="7">
        <f>IFERROR(VLOOKUP($A26,Макро!$A$17:$AJ$28,MATCH(Расчет_С_Фондом!AJ$4,Макро!$A$3:$AJ$3,0),FALSE),AI26)</f>
        <v>0.02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</row>
    <row r="27" spans="1:124" s="1" customFormat="1" outlineLevel="1">
      <c r="A27" s="2" t="str">
        <f>Макро!A22</f>
        <v>НДФЛ</v>
      </c>
      <c r="B27" s="123" t="str">
        <f>Макро!B22</f>
        <v>РБ</v>
      </c>
      <c r="E27" s="7">
        <f>IFERROR(VLOOKUP($A27,Макро!$A$17:$AJ$28,MATCH(Расчет_С_Фондом!E$4,Макро!$A$3:$AJ$3,0),FALSE),D27)</f>
        <v>0.13</v>
      </c>
      <c r="F27" s="7">
        <f>IFERROR(VLOOKUP($A27,Макро!$A$17:$AJ$28,MATCH(Расчет_С_Фондом!F$4,Макро!$A$3:$AJ$3,0),FALSE),E27)</f>
        <v>0.13</v>
      </c>
      <c r="G27" s="7">
        <f>IFERROR(VLOOKUP($A27,Макро!$A$17:$AJ$28,MATCH(Расчет_С_Фондом!G$4,Макро!$A$3:$AJ$3,0),FALSE),F27)</f>
        <v>0.13</v>
      </c>
      <c r="H27" s="7">
        <f>IFERROR(VLOOKUP($A27,Макро!$A$17:$AJ$28,MATCH(Расчет_С_Фондом!H$4,Макро!$A$3:$AJ$3,0),FALSE),G27)</f>
        <v>0.13</v>
      </c>
      <c r="I27" s="7">
        <f>IFERROR(VLOOKUP($A27,Макро!$A$17:$AJ$28,MATCH(Расчет_С_Фондом!I$4,Макро!$A$3:$AJ$3,0),FALSE),H27)</f>
        <v>0.13</v>
      </c>
      <c r="J27" s="7">
        <f>IFERROR(VLOOKUP($A27,Макро!$A$17:$AJ$28,MATCH(Расчет_С_Фондом!J$4,Макро!$A$3:$AJ$3,0),FALSE),I27)</f>
        <v>0.13</v>
      </c>
      <c r="K27" s="7">
        <f>IFERROR(VLOOKUP($A27,Макро!$A$17:$AJ$28,MATCH(Расчет_С_Фондом!K$4,Макро!$A$3:$AJ$3,0),FALSE),J27)</f>
        <v>0.13</v>
      </c>
      <c r="L27" s="7">
        <f>IFERROR(VLOOKUP($A27,Макро!$A$17:$AJ$28,MATCH(Расчет_С_Фондом!L$4,Макро!$A$3:$AJ$3,0),FALSE),K27)</f>
        <v>0.13</v>
      </c>
      <c r="M27" s="7">
        <f>IFERROR(VLOOKUP($A27,Макро!$A$17:$AJ$28,MATCH(Расчет_С_Фондом!M$4,Макро!$A$3:$AJ$3,0),FALSE),L27)</f>
        <v>0.13</v>
      </c>
      <c r="N27" s="7">
        <f>IFERROR(VLOOKUP($A27,Макро!$A$17:$AJ$28,MATCH(Расчет_С_Фондом!N$4,Макро!$A$3:$AJ$3,0),FALSE),M27)</f>
        <v>0.13</v>
      </c>
      <c r="O27" s="7">
        <f>IFERROR(VLOOKUP($A27,Макро!$A$17:$AJ$28,MATCH(Расчет_С_Фондом!O$4,Макро!$A$3:$AJ$3,0),FALSE),N27)</f>
        <v>0.13</v>
      </c>
      <c r="P27" s="7">
        <f>IFERROR(VLOOKUP($A27,Макро!$A$17:$AJ$28,MATCH(Расчет_С_Фондом!P$4,Макро!$A$3:$AJ$3,0),FALSE),O27)</f>
        <v>0.13</v>
      </c>
      <c r="Q27" s="7">
        <f>IFERROR(VLOOKUP($A27,Макро!$A$17:$AJ$28,MATCH(Расчет_С_Фондом!Q$4,Макро!$A$3:$AJ$3,0),FALSE),P27)</f>
        <v>0.13</v>
      </c>
      <c r="R27" s="7">
        <f>IFERROR(VLOOKUP($A27,Макро!$A$17:$AJ$28,MATCH(Расчет_С_Фондом!R$4,Макро!$A$3:$AJ$3,0),FALSE),Q27)</f>
        <v>0.13</v>
      </c>
      <c r="S27" s="7">
        <f>IFERROR(VLOOKUP($A27,Макро!$A$17:$AJ$28,MATCH(Расчет_С_Фондом!S$4,Макро!$A$3:$AJ$3,0),FALSE),R27)</f>
        <v>0.13</v>
      </c>
      <c r="T27" s="7">
        <f>IFERROR(VLOOKUP($A27,Макро!$A$17:$AJ$28,MATCH(Расчет_С_Фондом!T$4,Макро!$A$3:$AJ$3,0),FALSE),S27)</f>
        <v>0.13</v>
      </c>
      <c r="U27" s="7">
        <f>IFERROR(VLOOKUP($A27,Макро!$A$17:$AJ$28,MATCH(Расчет_С_Фондом!U$4,Макро!$A$3:$AJ$3,0),FALSE),T27)</f>
        <v>0.13</v>
      </c>
      <c r="V27" s="7">
        <f>IFERROR(VLOOKUP($A27,Макро!$A$17:$AJ$28,MATCH(Расчет_С_Фондом!V$4,Макро!$A$3:$AJ$3,0),FALSE),U27)</f>
        <v>0.13</v>
      </c>
      <c r="W27" s="7">
        <f>IFERROR(VLOOKUP($A27,Макро!$A$17:$AJ$28,MATCH(Расчет_С_Фондом!W$4,Макро!$A$3:$AJ$3,0),FALSE),V27)</f>
        <v>0.13</v>
      </c>
      <c r="X27" s="7">
        <f>IFERROR(VLOOKUP($A27,Макро!$A$17:$AJ$28,MATCH(Расчет_С_Фондом!X$4,Макро!$A$3:$AJ$3,0),FALSE),W27)</f>
        <v>0.13</v>
      </c>
      <c r="Y27" s="7">
        <f>IFERROR(VLOOKUP($A27,Макро!$A$17:$AJ$28,MATCH(Расчет_С_Фондом!Y$4,Макро!$A$3:$AJ$3,0),FALSE),X27)</f>
        <v>0.13</v>
      </c>
      <c r="Z27" s="7">
        <f>IFERROR(VLOOKUP($A27,Макро!$A$17:$AJ$28,MATCH(Расчет_С_Фондом!Z$4,Макро!$A$3:$AJ$3,0),FALSE),Y27)</f>
        <v>0.13</v>
      </c>
      <c r="AA27" s="7">
        <f>IFERROR(VLOOKUP($A27,Макро!$A$17:$AJ$28,MATCH(Расчет_С_Фондом!AA$4,Макро!$A$3:$AJ$3,0),FALSE),Z27)</f>
        <v>0.13</v>
      </c>
      <c r="AB27" s="7">
        <f>IFERROR(VLOOKUP($A27,Макро!$A$17:$AJ$28,MATCH(Расчет_С_Фондом!AB$4,Макро!$A$3:$AJ$3,0),FALSE),AA27)</f>
        <v>0.13</v>
      </c>
      <c r="AC27" s="7">
        <f>IFERROR(VLOOKUP($A27,Макро!$A$17:$AJ$28,MATCH(Расчет_С_Фондом!AC$4,Макро!$A$3:$AJ$3,0),FALSE),AB27)</f>
        <v>0.13</v>
      </c>
      <c r="AD27" s="7">
        <f>IFERROR(VLOOKUP($A27,Макро!$A$17:$AJ$28,MATCH(Расчет_С_Фондом!AD$4,Макро!$A$3:$AJ$3,0),FALSE),AC27)</f>
        <v>0.13</v>
      </c>
      <c r="AE27" s="7">
        <f>IFERROR(VLOOKUP($A27,Макро!$A$17:$AJ$28,MATCH(Расчет_С_Фондом!AE$4,Макро!$A$3:$AJ$3,0),FALSE),AD27)</f>
        <v>0.13</v>
      </c>
      <c r="AF27" s="7">
        <f>IFERROR(VLOOKUP($A27,Макро!$A$17:$AJ$28,MATCH(Расчет_С_Фондом!AF$4,Макро!$A$3:$AJ$3,0),FALSE),AE27)</f>
        <v>0.13</v>
      </c>
      <c r="AG27" s="7">
        <f>IFERROR(VLOOKUP($A27,Макро!$A$17:$AJ$28,MATCH(Расчет_С_Фондом!AG$4,Макро!$A$3:$AJ$3,0),FALSE),AF27)</f>
        <v>0.13</v>
      </c>
      <c r="AH27" s="7">
        <f>IFERROR(VLOOKUP($A27,Макро!$A$17:$AJ$28,MATCH(Расчет_С_Фондом!AH$4,Макро!$A$3:$AJ$3,0),FALSE),AG27)</f>
        <v>0.13</v>
      </c>
      <c r="AI27" s="7">
        <f>IFERROR(VLOOKUP($A27,Макро!$A$17:$AJ$28,MATCH(Расчет_С_Фондом!AI$4,Макро!$A$3:$AJ$3,0),FALSE),AH27)</f>
        <v>0.13</v>
      </c>
      <c r="AJ27" s="7">
        <f>IFERROR(VLOOKUP($A27,Макро!$A$17:$AJ$28,MATCH(Расчет_С_Фондом!AJ$4,Макро!$A$3:$AJ$3,0),FALSE),AI27)</f>
        <v>0.13</v>
      </c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</row>
    <row r="28" spans="1:124" s="81" customFormat="1" outlineLevel="1">
      <c r="A28" s="80" t="s">
        <v>149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</row>
    <row r="29" spans="1:124" s="1" customFormat="1" outlineLevel="1">
      <c r="A29" s="2" t="str">
        <f>Макро!A25</f>
        <v>Пенсионный фонд РФ</v>
      </c>
      <c r="E29" s="7">
        <f>IFERROR(VLOOKUP($A29,Макро!$A$17:$AJ$28,MATCH(Расчет_С_Фондом!E$4,Макро!$A$3:$AJ$3,0),FALSE),D29)</f>
        <v>0.22</v>
      </c>
      <c r="F29" s="7">
        <f>IFERROR(VLOOKUP($A29,Макро!$A$17:$AJ$28,MATCH(Расчет_С_Фондом!F$4,Макро!$A$3:$AJ$3,0),FALSE),E29)</f>
        <v>0.22</v>
      </c>
      <c r="G29" s="7">
        <f>IFERROR(VLOOKUP($A29,Макро!$A$17:$AJ$28,MATCH(Расчет_С_Фондом!G$4,Макро!$A$3:$AJ$3,0),FALSE),F29)</f>
        <v>0.22</v>
      </c>
      <c r="H29" s="7">
        <f>IFERROR(VLOOKUP($A29,Макро!$A$17:$AJ$28,MATCH(Расчет_С_Фондом!H$4,Макро!$A$3:$AJ$3,0),FALSE),G29)</f>
        <v>0.22</v>
      </c>
      <c r="I29" s="7">
        <f>IFERROR(VLOOKUP($A29,Макро!$A$17:$AJ$28,MATCH(Расчет_С_Фондом!I$4,Макро!$A$3:$AJ$3,0),FALSE),H29)</f>
        <v>0.22</v>
      </c>
      <c r="J29" s="7">
        <f>IFERROR(VLOOKUP($A29,Макро!$A$17:$AJ$28,MATCH(Расчет_С_Фондом!J$4,Макро!$A$3:$AJ$3,0),FALSE),I29)</f>
        <v>0.22</v>
      </c>
      <c r="K29" s="7">
        <f>IFERROR(VLOOKUP($A29,Макро!$A$17:$AJ$28,MATCH(Расчет_С_Фондом!K$4,Макро!$A$3:$AJ$3,0),FALSE),J29)</f>
        <v>0.22</v>
      </c>
      <c r="L29" s="7">
        <f>IFERROR(VLOOKUP($A29,Макро!$A$17:$AJ$28,MATCH(Расчет_С_Фондом!L$4,Макро!$A$3:$AJ$3,0),FALSE),K29)</f>
        <v>0.22</v>
      </c>
      <c r="M29" s="7">
        <f>IFERROR(VLOOKUP($A29,Макро!$A$17:$AJ$28,MATCH(Расчет_С_Фондом!M$4,Макро!$A$3:$AJ$3,0),FALSE),L29)</f>
        <v>0.22</v>
      </c>
      <c r="N29" s="7">
        <f>IFERROR(VLOOKUP($A29,Макро!$A$17:$AJ$28,MATCH(Расчет_С_Фондом!N$4,Макро!$A$3:$AJ$3,0),FALSE),M29)</f>
        <v>0.22</v>
      </c>
      <c r="O29" s="7">
        <f>IFERROR(VLOOKUP($A29,Макро!$A$17:$AJ$28,MATCH(Расчет_С_Фондом!O$4,Макро!$A$3:$AJ$3,0),FALSE),N29)</f>
        <v>0.22</v>
      </c>
      <c r="P29" s="7">
        <f>IFERROR(VLOOKUP($A29,Макро!$A$17:$AJ$28,MATCH(Расчет_С_Фондом!P$4,Макро!$A$3:$AJ$3,0),FALSE),O29)</f>
        <v>0.22</v>
      </c>
      <c r="Q29" s="7">
        <f>IFERROR(VLOOKUP($A29,Макро!$A$17:$AJ$28,MATCH(Расчет_С_Фондом!Q$4,Макро!$A$3:$AJ$3,0),FALSE),P29)</f>
        <v>0.22</v>
      </c>
      <c r="R29" s="7">
        <f>IFERROR(VLOOKUP($A29,Макро!$A$17:$AJ$28,MATCH(Расчет_С_Фондом!R$4,Макро!$A$3:$AJ$3,0),FALSE),Q29)</f>
        <v>0.22</v>
      </c>
      <c r="S29" s="7">
        <f>IFERROR(VLOOKUP($A29,Макро!$A$17:$AJ$28,MATCH(Расчет_С_Фондом!S$4,Макро!$A$3:$AJ$3,0),FALSE),R29)</f>
        <v>0.22</v>
      </c>
      <c r="T29" s="7">
        <f>IFERROR(VLOOKUP($A29,Макро!$A$17:$AJ$28,MATCH(Расчет_С_Фондом!T$4,Макро!$A$3:$AJ$3,0),FALSE),S29)</f>
        <v>0.22</v>
      </c>
      <c r="U29" s="7">
        <f>IFERROR(VLOOKUP($A29,Макро!$A$17:$AJ$28,MATCH(Расчет_С_Фондом!U$4,Макро!$A$3:$AJ$3,0),FALSE),T29)</f>
        <v>0.22</v>
      </c>
      <c r="V29" s="7">
        <f>IFERROR(VLOOKUP($A29,Макро!$A$17:$AJ$28,MATCH(Расчет_С_Фондом!V$4,Макро!$A$3:$AJ$3,0),FALSE),U29)</f>
        <v>0.22</v>
      </c>
      <c r="W29" s="7">
        <f>IFERROR(VLOOKUP($A29,Макро!$A$17:$AJ$28,MATCH(Расчет_С_Фондом!W$4,Макро!$A$3:$AJ$3,0),FALSE),V29)</f>
        <v>0.22</v>
      </c>
      <c r="X29" s="7">
        <f>IFERROR(VLOOKUP($A29,Макро!$A$17:$AJ$28,MATCH(Расчет_С_Фондом!X$4,Макро!$A$3:$AJ$3,0),FALSE),W29)</f>
        <v>0.22</v>
      </c>
      <c r="Y29" s="7">
        <f>IFERROR(VLOOKUP($A29,Макро!$A$17:$AJ$28,MATCH(Расчет_С_Фондом!Y$4,Макро!$A$3:$AJ$3,0),FALSE),X29)</f>
        <v>0.22</v>
      </c>
      <c r="Z29" s="7">
        <f>IFERROR(VLOOKUP($A29,Макро!$A$17:$AJ$28,MATCH(Расчет_С_Фондом!Z$4,Макро!$A$3:$AJ$3,0),FALSE),Y29)</f>
        <v>0.22</v>
      </c>
      <c r="AA29" s="7">
        <f>IFERROR(VLOOKUP($A29,Макро!$A$17:$AJ$28,MATCH(Расчет_С_Фондом!AA$4,Макро!$A$3:$AJ$3,0),FALSE),Z29)</f>
        <v>0.22</v>
      </c>
      <c r="AB29" s="7">
        <f>IFERROR(VLOOKUP($A29,Макро!$A$17:$AJ$28,MATCH(Расчет_С_Фондом!AB$4,Макро!$A$3:$AJ$3,0),FALSE),AA29)</f>
        <v>0.22</v>
      </c>
      <c r="AC29" s="7">
        <f>IFERROR(VLOOKUP($A29,Макро!$A$17:$AJ$28,MATCH(Расчет_С_Фондом!AC$4,Макро!$A$3:$AJ$3,0),FALSE),AB29)</f>
        <v>0.22</v>
      </c>
      <c r="AD29" s="7">
        <f>IFERROR(VLOOKUP($A29,Макро!$A$17:$AJ$28,MATCH(Расчет_С_Фондом!AD$4,Макро!$A$3:$AJ$3,0),FALSE),AC29)</f>
        <v>0.22</v>
      </c>
      <c r="AE29" s="7">
        <f>IFERROR(VLOOKUP($A29,Макро!$A$17:$AJ$28,MATCH(Расчет_С_Фондом!AE$4,Макро!$A$3:$AJ$3,0),FALSE),AD29)</f>
        <v>0.22</v>
      </c>
      <c r="AF29" s="7">
        <f>IFERROR(VLOOKUP($A29,Макро!$A$17:$AJ$28,MATCH(Расчет_С_Фондом!AF$4,Макро!$A$3:$AJ$3,0),FALSE),AE29)</f>
        <v>0.22</v>
      </c>
      <c r="AG29" s="7">
        <f>IFERROR(VLOOKUP($A29,Макро!$A$17:$AJ$28,MATCH(Расчет_С_Фондом!AG$4,Макро!$A$3:$AJ$3,0),FALSE),AF29)</f>
        <v>0.22</v>
      </c>
      <c r="AH29" s="7">
        <f>IFERROR(VLOOKUP($A29,Макро!$A$17:$AJ$28,MATCH(Расчет_С_Фондом!AH$4,Макро!$A$3:$AJ$3,0),FALSE),AG29)</f>
        <v>0.22</v>
      </c>
      <c r="AI29" s="7">
        <f>IFERROR(VLOOKUP($A29,Макро!$A$17:$AJ$28,MATCH(Расчет_С_Фондом!AI$4,Макро!$A$3:$AJ$3,0),FALSE),AH29)</f>
        <v>0.22</v>
      </c>
      <c r="AJ29" s="7">
        <f>IFERROR(VLOOKUP($A29,Макро!$A$17:$AJ$28,MATCH(Расчет_С_Фондом!AJ$4,Макро!$A$3:$AJ$3,0),FALSE),AI29)</f>
        <v>0.22</v>
      </c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</row>
    <row r="30" spans="1:124" s="1" customFormat="1" outlineLevel="1">
      <c r="A30" s="2" t="str">
        <f>Макро!A26</f>
        <v>Фонд социального страхования РФ</v>
      </c>
      <c r="E30" s="7">
        <f>IFERROR(VLOOKUP($A30,Макро!$A$17:$AJ$28,MATCH(Расчет_С_Фондом!E$4,Макро!$A$3:$AJ$3,0),FALSE),D30)</f>
        <v>2.9000000000000001E-2</v>
      </c>
      <c r="F30" s="7">
        <f>IFERROR(VLOOKUP($A30,Макро!$A$17:$AJ$28,MATCH(Расчет_С_Фондом!F$4,Макро!$A$3:$AJ$3,0),FALSE),E30)</f>
        <v>2.9000000000000001E-2</v>
      </c>
      <c r="G30" s="7">
        <f>IFERROR(VLOOKUP($A30,Макро!$A$17:$AJ$28,MATCH(Расчет_С_Фондом!G$4,Макро!$A$3:$AJ$3,0),FALSE),F30)</f>
        <v>2.9000000000000001E-2</v>
      </c>
      <c r="H30" s="7">
        <f>IFERROR(VLOOKUP($A30,Макро!$A$17:$AJ$28,MATCH(Расчет_С_Фондом!H$4,Макро!$A$3:$AJ$3,0),FALSE),G30)</f>
        <v>2.9000000000000001E-2</v>
      </c>
      <c r="I30" s="7">
        <f>IFERROR(VLOOKUP($A30,Макро!$A$17:$AJ$28,MATCH(Расчет_С_Фондом!I$4,Макро!$A$3:$AJ$3,0),FALSE),H30)</f>
        <v>2.9000000000000001E-2</v>
      </c>
      <c r="J30" s="7">
        <f>IFERROR(VLOOKUP($A30,Макро!$A$17:$AJ$28,MATCH(Расчет_С_Фондом!J$4,Макро!$A$3:$AJ$3,0),FALSE),I30)</f>
        <v>2.9000000000000001E-2</v>
      </c>
      <c r="K30" s="7">
        <f>IFERROR(VLOOKUP($A30,Макро!$A$17:$AJ$28,MATCH(Расчет_С_Фондом!K$4,Макро!$A$3:$AJ$3,0),FALSE),J30)</f>
        <v>2.9000000000000001E-2</v>
      </c>
      <c r="L30" s="7">
        <f>IFERROR(VLOOKUP($A30,Макро!$A$17:$AJ$28,MATCH(Расчет_С_Фондом!L$4,Макро!$A$3:$AJ$3,0),FALSE),K30)</f>
        <v>2.9000000000000001E-2</v>
      </c>
      <c r="M30" s="7">
        <f>IFERROR(VLOOKUP($A30,Макро!$A$17:$AJ$28,MATCH(Расчет_С_Фондом!M$4,Макро!$A$3:$AJ$3,0),FALSE),L30)</f>
        <v>2.9000000000000001E-2</v>
      </c>
      <c r="N30" s="7">
        <f>IFERROR(VLOOKUP($A30,Макро!$A$17:$AJ$28,MATCH(Расчет_С_Фондом!N$4,Макро!$A$3:$AJ$3,0),FALSE),M30)</f>
        <v>2.9000000000000001E-2</v>
      </c>
      <c r="O30" s="7">
        <f>IFERROR(VLOOKUP($A30,Макро!$A$17:$AJ$28,MATCH(Расчет_С_Фондом!O$4,Макро!$A$3:$AJ$3,0),FALSE),N30)</f>
        <v>2.9000000000000001E-2</v>
      </c>
      <c r="P30" s="7">
        <f>IFERROR(VLOOKUP($A30,Макро!$A$17:$AJ$28,MATCH(Расчет_С_Фондом!P$4,Макро!$A$3:$AJ$3,0),FALSE),O30)</f>
        <v>2.9000000000000001E-2</v>
      </c>
      <c r="Q30" s="7">
        <f>IFERROR(VLOOKUP($A30,Макро!$A$17:$AJ$28,MATCH(Расчет_С_Фондом!Q$4,Макро!$A$3:$AJ$3,0),FALSE),P30)</f>
        <v>2.9000000000000001E-2</v>
      </c>
      <c r="R30" s="7">
        <f>IFERROR(VLOOKUP($A30,Макро!$A$17:$AJ$28,MATCH(Расчет_С_Фондом!R$4,Макро!$A$3:$AJ$3,0),FALSE),Q30)</f>
        <v>2.9000000000000001E-2</v>
      </c>
      <c r="S30" s="7">
        <f>IFERROR(VLOOKUP($A30,Макро!$A$17:$AJ$28,MATCH(Расчет_С_Фондом!S$4,Макро!$A$3:$AJ$3,0),FALSE),R30)</f>
        <v>2.9000000000000001E-2</v>
      </c>
      <c r="T30" s="7">
        <f>IFERROR(VLOOKUP($A30,Макро!$A$17:$AJ$28,MATCH(Расчет_С_Фондом!T$4,Макро!$A$3:$AJ$3,0),FALSE),S30)</f>
        <v>2.9000000000000001E-2</v>
      </c>
      <c r="U30" s="7">
        <f>IFERROR(VLOOKUP($A30,Макро!$A$17:$AJ$28,MATCH(Расчет_С_Фондом!U$4,Макро!$A$3:$AJ$3,0),FALSE),T30)</f>
        <v>2.9000000000000001E-2</v>
      </c>
      <c r="V30" s="7">
        <f>IFERROR(VLOOKUP($A30,Макро!$A$17:$AJ$28,MATCH(Расчет_С_Фондом!V$4,Макро!$A$3:$AJ$3,0),FALSE),U30)</f>
        <v>2.9000000000000001E-2</v>
      </c>
      <c r="W30" s="7">
        <f>IFERROR(VLOOKUP($A30,Макро!$A$17:$AJ$28,MATCH(Расчет_С_Фондом!W$4,Макро!$A$3:$AJ$3,0),FALSE),V30)</f>
        <v>2.9000000000000001E-2</v>
      </c>
      <c r="X30" s="7">
        <f>IFERROR(VLOOKUP($A30,Макро!$A$17:$AJ$28,MATCH(Расчет_С_Фондом!X$4,Макро!$A$3:$AJ$3,0),FALSE),W30)</f>
        <v>2.9000000000000001E-2</v>
      </c>
      <c r="Y30" s="7">
        <f>IFERROR(VLOOKUP($A30,Макро!$A$17:$AJ$28,MATCH(Расчет_С_Фондом!Y$4,Макро!$A$3:$AJ$3,0),FALSE),X30)</f>
        <v>2.9000000000000001E-2</v>
      </c>
      <c r="Z30" s="7">
        <f>IFERROR(VLOOKUP($A30,Макро!$A$17:$AJ$28,MATCH(Расчет_С_Фондом!Z$4,Макро!$A$3:$AJ$3,0),FALSE),Y30)</f>
        <v>2.9000000000000001E-2</v>
      </c>
      <c r="AA30" s="7">
        <f>IFERROR(VLOOKUP($A30,Макро!$A$17:$AJ$28,MATCH(Расчет_С_Фондом!AA$4,Макро!$A$3:$AJ$3,0),FALSE),Z30)</f>
        <v>2.9000000000000001E-2</v>
      </c>
      <c r="AB30" s="7">
        <f>IFERROR(VLOOKUP($A30,Макро!$A$17:$AJ$28,MATCH(Расчет_С_Фондом!AB$4,Макро!$A$3:$AJ$3,0),FALSE),AA30)</f>
        <v>2.9000000000000001E-2</v>
      </c>
      <c r="AC30" s="7">
        <f>IFERROR(VLOOKUP($A30,Макро!$A$17:$AJ$28,MATCH(Расчет_С_Фондом!AC$4,Макро!$A$3:$AJ$3,0),FALSE),AB30)</f>
        <v>2.9000000000000001E-2</v>
      </c>
      <c r="AD30" s="7">
        <f>IFERROR(VLOOKUP($A30,Макро!$A$17:$AJ$28,MATCH(Расчет_С_Фондом!AD$4,Макро!$A$3:$AJ$3,0),FALSE),AC30)</f>
        <v>2.9000000000000001E-2</v>
      </c>
      <c r="AE30" s="7">
        <f>IFERROR(VLOOKUP($A30,Макро!$A$17:$AJ$28,MATCH(Расчет_С_Фондом!AE$4,Макро!$A$3:$AJ$3,0),FALSE),AD30)</f>
        <v>2.9000000000000001E-2</v>
      </c>
      <c r="AF30" s="7">
        <f>IFERROR(VLOOKUP($A30,Макро!$A$17:$AJ$28,MATCH(Расчет_С_Фондом!AF$4,Макро!$A$3:$AJ$3,0),FALSE),AE30)</f>
        <v>2.9000000000000001E-2</v>
      </c>
      <c r="AG30" s="7">
        <f>IFERROR(VLOOKUP($A30,Макро!$A$17:$AJ$28,MATCH(Расчет_С_Фондом!AG$4,Макро!$A$3:$AJ$3,0),FALSE),AF30)</f>
        <v>2.9000000000000001E-2</v>
      </c>
      <c r="AH30" s="7">
        <f>IFERROR(VLOOKUP($A30,Макро!$A$17:$AJ$28,MATCH(Расчет_С_Фондом!AH$4,Макро!$A$3:$AJ$3,0),FALSE),AG30)</f>
        <v>2.9000000000000001E-2</v>
      </c>
      <c r="AI30" s="7">
        <f>IFERROR(VLOOKUP($A30,Макро!$A$17:$AJ$28,MATCH(Расчет_С_Фондом!AI$4,Макро!$A$3:$AJ$3,0),FALSE),AH30)</f>
        <v>2.9000000000000001E-2</v>
      </c>
      <c r="AJ30" s="7">
        <f>IFERROR(VLOOKUP($A30,Макро!$A$17:$AJ$28,MATCH(Расчет_С_Фондом!AJ$4,Макро!$A$3:$AJ$3,0),FALSE),AI30)</f>
        <v>2.9000000000000001E-2</v>
      </c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</row>
    <row r="31" spans="1:124" s="1" customFormat="1" outlineLevel="1">
      <c r="A31" s="2" t="str">
        <f>Макро!A27</f>
        <v>Федеральный фонд ОМС</v>
      </c>
      <c r="E31" s="7">
        <f>IFERROR(VLOOKUP($A31,Макро!$A$17:$AJ$28,MATCH(Расчет_С_Фондом!E$4,Макро!$A$3:$AJ$3,0),FALSE),D31)</f>
        <v>5.0999999999999997E-2</v>
      </c>
      <c r="F31" s="7">
        <f>IFERROR(VLOOKUP($A31,Макро!$A$17:$AJ$28,MATCH(Расчет_С_Фондом!F$4,Макро!$A$3:$AJ$3,0),FALSE),E31)</f>
        <v>5.0999999999999997E-2</v>
      </c>
      <c r="G31" s="7">
        <f>IFERROR(VLOOKUP($A31,Макро!$A$17:$AJ$28,MATCH(Расчет_С_Фондом!G$4,Макро!$A$3:$AJ$3,0),FALSE),F31)</f>
        <v>5.0999999999999997E-2</v>
      </c>
      <c r="H31" s="7">
        <f>IFERROR(VLOOKUP($A31,Макро!$A$17:$AJ$28,MATCH(Расчет_С_Фондом!H$4,Макро!$A$3:$AJ$3,0),FALSE),G31)</f>
        <v>5.0999999999999997E-2</v>
      </c>
      <c r="I31" s="7">
        <f>IFERROR(VLOOKUP($A31,Макро!$A$17:$AJ$28,MATCH(Расчет_С_Фондом!I$4,Макро!$A$3:$AJ$3,0),FALSE),H31)</f>
        <v>5.0999999999999997E-2</v>
      </c>
      <c r="J31" s="7">
        <f>IFERROR(VLOOKUP($A31,Макро!$A$17:$AJ$28,MATCH(Расчет_С_Фондом!J$4,Макро!$A$3:$AJ$3,0),FALSE),I31)</f>
        <v>5.0999999999999997E-2</v>
      </c>
      <c r="K31" s="7">
        <f>IFERROR(VLOOKUP($A31,Макро!$A$17:$AJ$28,MATCH(Расчет_С_Фондом!K$4,Макро!$A$3:$AJ$3,0),FALSE),J31)</f>
        <v>5.0999999999999997E-2</v>
      </c>
      <c r="L31" s="7">
        <f>IFERROR(VLOOKUP($A31,Макро!$A$17:$AJ$28,MATCH(Расчет_С_Фондом!L$4,Макро!$A$3:$AJ$3,0),FALSE),K31)</f>
        <v>5.0999999999999997E-2</v>
      </c>
      <c r="M31" s="7">
        <f>IFERROR(VLOOKUP($A31,Макро!$A$17:$AJ$28,MATCH(Расчет_С_Фондом!M$4,Макро!$A$3:$AJ$3,0),FALSE),L31)</f>
        <v>5.0999999999999997E-2</v>
      </c>
      <c r="N31" s="7">
        <f>IFERROR(VLOOKUP($A31,Макро!$A$17:$AJ$28,MATCH(Расчет_С_Фондом!N$4,Макро!$A$3:$AJ$3,0),FALSE),M31)</f>
        <v>5.0999999999999997E-2</v>
      </c>
      <c r="O31" s="7">
        <f>IFERROR(VLOOKUP($A31,Макро!$A$17:$AJ$28,MATCH(Расчет_С_Фондом!O$4,Макро!$A$3:$AJ$3,0),FALSE),N31)</f>
        <v>5.0999999999999997E-2</v>
      </c>
      <c r="P31" s="7">
        <f>IFERROR(VLOOKUP($A31,Макро!$A$17:$AJ$28,MATCH(Расчет_С_Фондом!P$4,Макро!$A$3:$AJ$3,0),FALSE),O31)</f>
        <v>5.0999999999999997E-2</v>
      </c>
      <c r="Q31" s="7">
        <f>IFERROR(VLOOKUP($A31,Макро!$A$17:$AJ$28,MATCH(Расчет_С_Фондом!Q$4,Макро!$A$3:$AJ$3,0),FALSE),P31)</f>
        <v>5.0999999999999997E-2</v>
      </c>
      <c r="R31" s="7">
        <f>IFERROR(VLOOKUP($A31,Макро!$A$17:$AJ$28,MATCH(Расчет_С_Фондом!R$4,Макро!$A$3:$AJ$3,0),FALSE),Q31)</f>
        <v>5.0999999999999997E-2</v>
      </c>
      <c r="S31" s="7">
        <f>IFERROR(VLOOKUP($A31,Макро!$A$17:$AJ$28,MATCH(Расчет_С_Фондом!S$4,Макро!$A$3:$AJ$3,0),FALSE),R31)</f>
        <v>5.0999999999999997E-2</v>
      </c>
      <c r="T31" s="7">
        <f>IFERROR(VLOOKUP($A31,Макро!$A$17:$AJ$28,MATCH(Расчет_С_Фондом!T$4,Макро!$A$3:$AJ$3,0),FALSE),S31)</f>
        <v>5.0999999999999997E-2</v>
      </c>
      <c r="U31" s="7">
        <f>IFERROR(VLOOKUP($A31,Макро!$A$17:$AJ$28,MATCH(Расчет_С_Фондом!U$4,Макро!$A$3:$AJ$3,0),FALSE),T31)</f>
        <v>5.0999999999999997E-2</v>
      </c>
      <c r="V31" s="7">
        <f>IFERROR(VLOOKUP($A31,Макро!$A$17:$AJ$28,MATCH(Расчет_С_Фондом!V$4,Макро!$A$3:$AJ$3,0),FALSE),U31)</f>
        <v>5.0999999999999997E-2</v>
      </c>
      <c r="W31" s="7">
        <f>IFERROR(VLOOKUP($A31,Макро!$A$17:$AJ$28,MATCH(Расчет_С_Фондом!W$4,Макро!$A$3:$AJ$3,0),FALSE),V31)</f>
        <v>5.0999999999999997E-2</v>
      </c>
      <c r="X31" s="7">
        <f>IFERROR(VLOOKUP($A31,Макро!$A$17:$AJ$28,MATCH(Расчет_С_Фондом!X$4,Макро!$A$3:$AJ$3,0),FALSE),W31)</f>
        <v>5.0999999999999997E-2</v>
      </c>
      <c r="Y31" s="7">
        <f>IFERROR(VLOOKUP($A31,Макро!$A$17:$AJ$28,MATCH(Расчет_С_Фондом!Y$4,Макро!$A$3:$AJ$3,0),FALSE),X31)</f>
        <v>5.0999999999999997E-2</v>
      </c>
      <c r="Z31" s="7">
        <f>IFERROR(VLOOKUP($A31,Макро!$A$17:$AJ$28,MATCH(Расчет_С_Фондом!Z$4,Макро!$A$3:$AJ$3,0),FALSE),Y31)</f>
        <v>5.0999999999999997E-2</v>
      </c>
      <c r="AA31" s="7">
        <f>IFERROR(VLOOKUP($A31,Макро!$A$17:$AJ$28,MATCH(Расчет_С_Фондом!AA$4,Макро!$A$3:$AJ$3,0),FALSE),Z31)</f>
        <v>5.0999999999999997E-2</v>
      </c>
      <c r="AB31" s="7">
        <f>IFERROR(VLOOKUP($A31,Макро!$A$17:$AJ$28,MATCH(Расчет_С_Фондом!AB$4,Макро!$A$3:$AJ$3,0),FALSE),AA31)</f>
        <v>5.0999999999999997E-2</v>
      </c>
      <c r="AC31" s="7">
        <f>IFERROR(VLOOKUP($A31,Макро!$A$17:$AJ$28,MATCH(Расчет_С_Фондом!AC$4,Макро!$A$3:$AJ$3,0),FALSE),AB31)</f>
        <v>5.0999999999999997E-2</v>
      </c>
      <c r="AD31" s="7">
        <f>IFERROR(VLOOKUP($A31,Макро!$A$17:$AJ$28,MATCH(Расчет_С_Фондом!AD$4,Макро!$A$3:$AJ$3,0),FALSE),AC31)</f>
        <v>5.0999999999999997E-2</v>
      </c>
      <c r="AE31" s="7">
        <f>IFERROR(VLOOKUP($A31,Макро!$A$17:$AJ$28,MATCH(Расчет_С_Фондом!AE$4,Макро!$A$3:$AJ$3,0),FALSE),AD31)</f>
        <v>5.0999999999999997E-2</v>
      </c>
      <c r="AF31" s="7">
        <f>IFERROR(VLOOKUP($A31,Макро!$A$17:$AJ$28,MATCH(Расчет_С_Фондом!AF$4,Макро!$A$3:$AJ$3,0),FALSE),AE31)</f>
        <v>5.0999999999999997E-2</v>
      </c>
      <c r="AG31" s="7">
        <f>IFERROR(VLOOKUP($A31,Макро!$A$17:$AJ$28,MATCH(Расчет_С_Фондом!AG$4,Макро!$A$3:$AJ$3,0),FALSE),AF31)</f>
        <v>5.0999999999999997E-2</v>
      </c>
      <c r="AH31" s="7">
        <f>IFERROR(VLOOKUP($A31,Макро!$A$17:$AJ$28,MATCH(Расчет_С_Фондом!AH$4,Макро!$A$3:$AJ$3,0),FALSE),AG31)</f>
        <v>5.0999999999999997E-2</v>
      </c>
      <c r="AI31" s="7">
        <f>IFERROR(VLOOKUP($A31,Макро!$A$17:$AJ$28,MATCH(Расчет_С_Фондом!AI$4,Макро!$A$3:$AJ$3,0),FALSE),AH31)</f>
        <v>5.0999999999999997E-2</v>
      </c>
      <c r="AJ31" s="7">
        <f>IFERROR(VLOOKUP($A31,Макро!$A$17:$AJ$28,MATCH(Расчет_С_Фондом!AJ$4,Макро!$A$3:$AJ$3,0),FALSE),AI31)</f>
        <v>5.0999999999999997E-2</v>
      </c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</row>
    <row r="32" spans="1:124" s="1" customFormat="1" outlineLevel="1">
      <c r="A32" s="2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</row>
    <row r="33" spans="1:124" outlineLevel="1"/>
    <row r="35" spans="1:124" s="374" customFormat="1" collapsed="1">
      <c r="A35" s="372" t="s">
        <v>360</v>
      </c>
      <c r="B35" s="373"/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  <c r="AX35" s="373"/>
      <c r="AY35" s="373"/>
      <c r="AZ35" s="373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3"/>
      <c r="CD35" s="373"/>
      <c r="CE35" s="373"/>
      <c r="CF35" s="373"/>
      <c r="CG35" s="373"/>
      <c r="CH35" s="373"/>
      <c r="CI35" s="373"/>
      <c r="CJ35" s="373"/>
      <c r="CK35" s="373"/>
      <c r="CL35" s="373"/>
      <c r="CM35" s="373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3"/>
      <c r="DO35" s="373"/>
      <c r="DP35" s="373"/>
      <c r="DQ35" s="373"/>
      <c r="DR35" s="373"/>
      <c r="DS35" s="373"/>
      <c r="DT35" s="373"/>
    </row>
    <row r="36" spans="1:124">
      <c r="A36" s="5" t="s">
        <v>371</v>
      </c>
      <c r="B36" s="10">
        <f>'Исходные данные'!E10</f>
        <v>43466</v>
      </c>
      <c r="C36" s="10">
        <f>'Исходные данные'!E14</f>
        <v>47483</v>
      </c>
      <c r="E36" s="6">
        <f>MAX(0,1+MIN(E$2,$C36)-MAX(E$1,$B36))/(1+E$2-E$1)</f>
        <v>1</v>
      </c>
      <c r="F36" s="6">
        <f t="shared" ref="F36:AJ37" si="10">MAX(0,1+MIN(F$2,$C36)-MAX(F$1,$B36))/(1+F$2-F$1)</f>
        <v>1</v>
      </c>
      <c r="G36" s="6">
        <f t="shared" si="10"/>
        <v>1</v>
      </c>
      <c r="H36" s="6">
        <f t="shared" si="10"/>
        <v>1</v>
      </c>
      <c r="I36" s="6">
        <f t="shared" si="10"/>
        <v>1</v>
      </c>
      <c r="J36" s="6">
        <f t="shared" si="10"/>
        <v>1</v>
      </c>
      <c r="K36" s="6">
        <f t="shared" si="10"/>
        <v>1</v>
      </c>
      <c r="L36" s="6">
        <f t="shared" si="10"/>
        <v>1</v>
      </c>
      <c r="M36" s="6">
        <f t="shared" si="10"/>
        <v>1</v>
      </c>
      <c r="N36" s="6">
        <f t="shared" si="10"/>
        <v>1</v>
      </c>
      <c r="O36" s="6">
        <f t="shared" si="10"/>
        <v>1</v>
      </c>
      <c r="P36" s="6">
        <f t="shared" si="10"/>
        <v>0</v>
      </c>
      <c r="Q36" s="6">
        <f t="shared" si="10"/>
        <v>0</v>
      </c>
      <c r="R36" s="6">
        <f t="shared" si="10"/>
        <v>0</v>
      </c>
      <c r="S36" s="6">
        <f t="shared" si="10"/>
        <v>0</v>
      </c>
      <c r="T36" s="6">
        <f t="shared" si="10"/>
        <v>0</v>
      </c>
      <c r="U36" s="6">
        <f t="shared" si="10"/>
        <v>0</v>
      </c>
      <c r="V36" s="6">
        <f t="shared" si="10"/>
        <v>0</v>
      </c>
      <c r="W36" s="6">
        <f t="shared" si="10"/>
        <v>0</v>
      </c>
      <c r="X36" s="6">
        <f t="shared" si="10"/>
        <v>0</v>
      </c>
      <c r="Y36" s="6">
        <f t="shared" si="10"/>
        <v>0</v>
      </c>
      <c r="Z36" s="6">
        <f t="shared" si="10"/>
        <v>0</v>
      </c>
      <c r="AA36" s="6">
        <f t="shared" si="10"/>
        <v>0</v>
      </c>
      <c r="AB36" s="6">
        <f t="shared" si="10"/>
        <v>0</v>
      </c>
      <c r="AC36" s="6">
        <f t="shared" si="10"/>
        <v>0</v>
      </c>
      <c r="AD36" s="6">
        <f t="shared" si="10"/>
        <v>0</v>
      </c>
      <c r="AE36" s="6">
        <f t="shared" si="10"/>
        <v>0</v>
      </c>
      <c r="AF36" s="6">
        <f t="shared" si="10"/>
        <v>0</v>
      </c>
      <c r="AG36" s="6">
        <f t="shared" si="10"/>
        <v>0</v>
      </c>
      <c r="AH36" s="6">
        <f t="shared" si="10"/>
        <v>0</v>
      </c>
      <c r="AI36" s="6">
        <f t="shared" si="10"/>
        <v>0</v>
      </c>
      <c r="AJ36" s="6">
        <f t="shared" si="10"/>
        <v>0</v>
      </c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</row>
    <row r="37" spans="1:124">
      <c r="A37" s="5" t="s">
        <v>39</v>
      </c>
      <c r="B37" s="10">
        <f>'Исходные данные'!E11</f>
        <v>43466</v>
      </c>
      <c r="C37" s="10">
        <f>'Исходные данные'!E12</f>
        <v>44196</v>
      </c>
      <c r="E37" s="6">
        <f t="shared" ref="E37:T38" si="11">MAX(0,1+MIN(E$2,$C37)-MAX(E$1,$B37))/(1+E$2-E$1)</f>
        <v>1</v>
      </c>
      <c r="F37" s="6">
        <f t="shared" si="11"/>
        <v>1</v>
      </c>
      <c r="G37" s="6">
        <f t="shared" si="11"/>
        <v>0</v>
      </c>
      <c r="H37" s="6">
        <f t="shared" si="11"/>
        <v>0</v>
      </c>
      <c r="I37" s="6">
        <f t="shared" si="11"/>
        <v>0</v>
      </c>
      <c r="J37" s="6">
        <f t="shared" si="11"/>
        <v>0</v>
      </c>
      <c r="K37" s="6">
        <f t="shared" si="11"/>
        <v>0</v>
      </c>
      <c r="L37" s="6">
        <f t="shared" si="11"/>
        <v>0</v>
      </c>
      <c r="M37" s="6">
        <f t="shared" si="11"/>
        <v>0</v>
      </c>
      <c r="N37" s="6">
        <f t="shared" si="11"/>
        <v>0</v>
      </c>
      <c r="O37" s="6">
        <f t="shared" si="11"/>
        <v>0</v>
      </c>
      <c r="P37" s="6">
        <f t="shared" si="11"/>
        <v>0</v>
      </c>
      <c r="Q37" s="6">
        <f t="shared" si="11"/>
        <v>0</v>
      </c>
      <c r="R37" s="6">
        <f t="shared" si="11"/>
        <v>0</v>
      </c>
      <c r="S37" s="6">
        <f t="shared" si="11"/>
        <v>0</v>
      </c>
      <c r="T37" s="6">
        <f t="shared" si="11"/>
        <v>0</v>
      </c>
      <c r="U37" s="6">
        <f t="shared" si="10"/>
        <v>0</v>
      </c>
      <c r="V37" s="6">
        <f t="shared" si="10"/>
        <v>0</v>
      </c>
      <c r="W37" s="6">
        <f t="shared" si="10"/>
        <v>0</v>
      </c>
      <c r="X37" s="6">
        <f t="shared" si="10"/>
        <v>0</v>
      </c>
      <c r="Y37" s="6">
        <f t="shared" si="10"/>
        <v>0</v>
      </c>
      <c r="Z37" s="6">
        <f t="shared" si="10"/>
        <v>0</v>
      </c>
      <c r="AA37" s="6">
        <f t="shared" si="10"/>
        <v>0</v>
      </c>
      <c r="AB37" s="6">
        <f t="shared" si="10"/>
        <v>0</v>
      </c>
      <c r="AC37" s="6">
        <f t="shared" si="10"/>
        <v>0</v>
      </c>
      <c r="AD37" s="6">
        <f t="shared" si="10"/>
        <v>0</v>
      </c>
      <c r="AE37" s="6">
        <f t="shared" si="10"/>
        <v>0</v>
      </c>
      <c r="AF37" s="6">
        <f t="shared" si="10"/>
        <v>0</v>
      </c>
      <c r="AG37" s="6">
        <f t="shared" si="10"/>
        <v>0</v>
      </c>
      <c r="AH37" s="6">
        <f t="shared" si="10"/>
        <v>0</v>
      </c>
      <c r="AI37" s="6">
        <f t="shared" si="10"/>
        <v>0</v>
      </c>
      <c r="AJ37" s="6">
        <f t="shared" si="10"/>
        <v>0</v>
      </c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</row>
    <row r="38" spans="1:124">
      <c r="A38" s="5" t="s">
        <v>40</v>
      </c>
      <c r="B38" s="10">
        <f>'Исходные данные'!E13</f>
        <v>44197</v>
      </c>
      <c r="C38" s="10">
        <f>'Исходные данные'!E14</f>
        <v>47483</v>
      </c>
      <c r="E38" s="6">
        <f t="shared" si="11"/>
        <v>0</v>
      </c>
      <c r="F38" s="6">
        <f t="shared" ref="F38:AJ38" si="12">MAX(0,1+MIN(F$2,$C38)-MAX(F$1,$B38))/(1+F$2-F$1)</f>
        <v>0</v>
      </c>
      <c r="G38" s="6">
        <f t="shared" si="12"/>
        <v>1</v>
      </c>
      <c r="H38" s="6">
        <f t="shared" si="12"/>
        <v>1</v>
      </c>
      <c r="I38" s="6">
        <f t="shared" si="12"/>
        <v>1</v>
      </c>
      <c r="J38" s="6">
        <f t="shared" si="12"/>
        <v>1</v>
      </c>
      <c r="K38" s="6">
        <f t="shared" si="12"/>
        <v>1</v>
      </c>
      <c r="L38" s="6">
        <f t="shared" si="12"/>
        <v>1</v>
      </c>
      <c r="M38" s="6">
        <f t="shared" si="12"/>
        <v>1</v>
      </c>
      <c r="N38" s="6">
        <f t="shared" si="12"/>
        <v>1</v>
      </c>
      <c r="O38" s="6">
        <f t="shared" si="12"/>
        <v>1</v>
      </c>
      <c r="P38" s="6">
        <f t="shared" si="12"/>
        <v>0</v>
      </c>
      <c r="Q38" s="6">
        <f t="shared" si="12"/>
        <v>0</v>
      </c>
      <c r="R38" s="6">
        <f t="shared" si="12"/>
        <v>0</v>
      </c>
      <c r="S38" s="6">
        <f t="shared" si="12"/>
        <v>0</v>
      </c>
      <c r="T38" s="6">
        <f t="shared" si="12"/>
        <v>0</v>
      </c>
      <c r="U38" s="6">
        <f t="shared" si="12"/>
        <v>0</v>
      </c>
      <c r="V38" s="6">
        <f t="shared" si="12"/>
        <v>0</v>
      </c>
      <c r="W38" s="6">
        <f t="shared" si="12"/>
        <v>0</v>
      </c>
      <c r="X38" s="6">
        <f t="shared" si="12"/>
        <v>0</v>
      </c>
      <c r="Y38" s="6">
        <f t="shared" si="12"/>
        <v>0</v>
      </c>
      <c r="Z38" s="6">
        <f t="shared" si="12"/>
        <v>0</v>
      </c>
      <c r="AA38" s="6">
        <f t="shared" si="12"/>
        <v>0</v>
      </c>
      <c r="AB38" s="6">
        <f t="shared" si="12"/>
        <v>0</v>
      </c>
      <c r="AC38" s="6">
        <f t="shared" si="12"/>
        <v>0</v>
      </c>
      <c r="AD38" s="6">
        <f t="shared" si="12"/>
        <v>0</v>
      </c>
      <c r="AE38" s="6">
        <f t="shared" si="12"/>
        <v>0</v>
      </c>
      <c r="AF38" s="6">
        <f t="shared" si="12"/>
        <v>0</v>
      </c>
      <c r="AG38" s="6">
        <f t="shared" si="12"/>
        <v>0</v>
      </c>
      <c r="AH38" s="6">
        <f t="shared" si="12"/>
        <v>0</v>
      </c>
      <c r="AI38" s="6">
        <f t="shared" si="12"/>
        <v>0</v>
      </c>
      <c r="AJ38" s="6">
        <f t="shared" si="12"/>
        <v>0</v>
      </c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</row>
    <row r="39" spans="1:124">
      <c r="A39" s="5" t="s">
        <v>133</v>
      </c>
      <c r="B39" s="10"/>
      <c r="C39" s="10">
        <f>'Исходные данные'!E12</f>
        <v>44196</v>
      </c>
      <c r="E39" s="6">
        <f>AND($C39&gt;=E$1,$C39&lt;=E$2)*1</f>
        <v>0</v>
      </c>
      <c r="F39" s="6">
        <f t="shared" ref="F39:AJ39" si="13">AND($C39&gt;=F$1,$C39&lt;=F$2)*1</f>
        <v>1</v>
      </c>
      <c r="G39" s="6">
        <f t="shared" si="13"/>
        <v>0</v>
      </c>
      <c r="H39" s="6">
        <f t="shared" si="13"/>
        <v>0</v>
      </c>
      <c r="I39" s="6">
        <f t="shared" si="13"/>
        <v>0</v>
      </c>
      <c r="J39" s="6">
        <f t="shared" si="13"/>
        <v>0</v>
      </c>
      <c r="K39" s="6">
        <f t="shared" si="13"/>
        <v>0</v>
      </c>
      <c r="L39" s="6">
        <f t="shared" si="13"/>
        <v>0</v>
      </c>
      <c r="M39" s="6">
        <f t="shared" si="13"/>
        <v>0</v>
      </c>
      <c r="N39" s="6">
        <f t="shared" si="13"/>
        <v>0</v>
      </c>
      <c r="O39" s="6">
        <f t="shared" si="13"/>
        <v>0</v>
      </c>
      <c r="P39" s="6">
        <f t="shared" si="13"/>
        <v>0</v>
      </c>
      <c r="Q39" s="6">
        <f t="shared" si="13"/>
        <v>0</v>
      </c>
      <c r="R39" s="6">
        <f t="shared" si="13"/>
        <v>0</v>
      </c>
      <c r="S39" s="6">
        <f t="shared" si="13"/>
        <v>0</v>
      </c>
      <c r="T39" s="6">
        <f t="shared" si="13"/>
        <v>0</v>
      </c>
      <c r="U39" s="6">
        <f t="shared" si="13"/>
        <v>0</v>
      </c>
      <c r="V39" s="6">
        <f t="shared" si="13"/>
        <v>0</v>
      </c>
      <c r="W39" s="6">
        <f t="shared" si="13"/>
        <v>0</v>
      </c>
      <c r="X39" s="6">
        <f t="shared" si="13"/>
        <v>0</v>
      </c>
      <c r="Y39" s="6">
        <f t="shared" si="13"/>
        <v>0</v>
      </c>
      <c r="Z39" s="6">
        <f t="shared" si="13"/>
        <v>0</v>
      </c>
      <c r="AA39" s="6">
        <f t="shared" si="13"/>
        <v>0</v>
      </c>
      <c r="AB39" s="6">
        <f t="shared" si="13"/>
        <v>0</v>
      </c>
      <c r="AC39" s="6">
        <f t="shared" si="13"/>
        <v>0</v>
      </c>
      <c r="AD39" s="6">
        <f t="shared" si="13"/>
        <v>0</v>
      </c>
      <c r="AE39" s="6">
        <f t="shared" si="13"/>
        <v>0</v>
      </c>
      <c r="AF39" s="6">
        <f t="shared" si="13"/>
        <v>0</v>
      </c>
      <c r="AG39" s="6">
        <f t="shared" si="13"/>
        <v>0</v>
      </c>
      <c r="AH39" s="6">
        <f t="shared" si="13"/>
        <v>0</v>
      </c>
      <c r="AI39" s="6">
        <f t="shared" si="13"/>
        <v>0</v>
      </c>
      <c r="AJ39" s="6">
        <f t="shared" si="13"/>
        <v>0</v>
      </c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</row>
    <row r="41" spans="1:124" s="374" customFormat="1">
      <c r="A41" s="372" t="s">
        <v>352</v>
      </c>
      <c r="B41" s="373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</row>
    <row r="42" spans="1:124" s="1" customFormat="1" outlineLevel="1">
      <c r="A42" s="2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</row>
    <row r="43" spans="1:124" s="217" customFormat="1" outlineLevel="1">
      <c r="A43" s="215" t="s">
        <v>357</v>
      </c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</row>
    <row r="44" spans="1:124" s="79" customFormat="1" outlineLevel="1">
      <c r="A44" s="78" t="s">
        <v>69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</row>
    <row r="45" spans="1:124" s="1" customFormat="1" outlineLevel="1">
      <c r="A45" s="66"/>
      <c r="B45" s="6"/>
      <c r="C45" s="6"/>
      <c r="D45" s="11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</row>
    <row r="46" spans="1:124" s="1" customFormat="1" outlineLevel="1">
      <c r="A46" s="66"/>
      <c r="B46" s="6"/>
      <c r="C46" s="6"/>
      <c r="D46" s="11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</row>
    <row r="47" spans="1:124" s="1" customFormat="1" outlineLevel="1">
      <c r="A47" s="66" t="s">
        <v>295</v>
      </c>
      <c r="B47" s="6"/>
      <c r="C47" s="6"/>
      <c r="D47" s="11">
        <f>SUM(E47:DT47)</f>
        <v>732000</v>
      </c>
      <c r="E47" s="6">
        <f>Расчет_С_Фондом!E171+Расчет_С_Фондом!E172</f>
        <v>366000</v>
      </c>
      <c r="F47" s="6">
        <f>Расчет_С_Фондом!F171+Расчет_С_Фондом!F172</f>
        <v>366000</v>
      </c>
      <c r="G47" s="6">
        <f>Расчет_С_Фондом!G171+Расчет_С_Фондом!G172</f>
        <v>0</v>
      </c>
      <c r="H47" s="6">
        <f>Расчет_С_Фондом!H171+Расчет_С_Фондом!H172</f>
        <v>0</v>
      </c>
      <c r="I47" s="6">
        <f>Расчет_С_Фондом!I171+Расчет_С_Фондом!I172</f>
        <v>0</v>
      </c>
      <c r="J47" s="6">
        <f>Расчет_С_Фондом!J171+Расчет_С_Фондом!J172</f>
        <v>0</v>
      </c>
      <c r="K47" s="6">
        <f>Расчет_С_Фондом!K171+Расчет_С_Фондом!K172</f>
        <v>0</v>
      </c>
      <c r="L47" s="6">
        <f>Расчет_С_Фондом!L171+Расчет_С_Фондом!L172</f>
        <v>0</v>
      </c>
      <c r="M47" s="6">
        <f>Расчет_С_Фондом!M171+Расчет_С_Фондом!M172</f>
        <v>0</v>
      </c>
      <c r="N47" s="6">
        <f>Расчет_С_Фондом!N171+Расчет_С_Фондом!N172</f>
        <v>0</v>
      </c>
      <c r="O47" s="6">
        <f>Расчет_С_Фондом!O171+Расчет_С_Фондом!O172</f>
        <v>0</v>
      </c>
      <c r="P47" s="6">
        <f>Расчет_С_Фондом!P171+Расчет_С_Фондом!P172</f>
        <v>0</v>
      </c>
      <c r="Q47" s="6">
        <f>Расчет_С_Фондом!Q171+Расчет_С_Фондом!Q172</f>
        <v>0</v>
      </c>
      <c r="R47" s="6">
        <f>Расчет_С_Фондом!R171+Расчет_С_Фондом!R172</f>
        <v>0</v>
      </c>
      <c r="S47" s="6">
        <f>Расчет_С_Фондом!S171+Расчет_С_Фондом!S172</f>
        <v>0</v>
      </c>
      <c r="T47" s="6">
        <f>Расчет_С_Фондом!T171+Расчет_С_Фондом!T172</f>
        <v>0</v>
      </c>
      <c r="U47" s="6">
        <f>Расчет_С_Фондом!U171+Расчет_С_Фондом!U172</f>
        <v>0</v>
      </c>
      <c r="V47" s="6">
        <f>Расчет_С_Фондом!V171+Расчет_С_Фондом!V172</f>
        <v>0</v>
      </c>
      <c r="W47" s="6">
        <f>Расчет_С_Фондом!W171+Расчет_С_Фондом!W172</f>
        <v>0</v>
      </c>
      <c r="X47" s="6">
        <f>Расчет_С_Фондом!X171+Расчет_С_Фондом!X172</f>
        <v>0</v>
      </c>
      <c r="Y47" s="6">
        <f>Расчет_С_Фондом!Y171+Расчет_С_Фондом!Y172</f>
        <v>0</v>
      </c>
      <c r="Z47" s="6">
        <f>Расчет_С_Фондом!Z171+Расчет_С_Фондом!Z172</f>
        <v>0</v>
      </c>
      <c r="AA47" s="6">
        <f>Расчет_С_Фондом!AA171+Расчет_С_Фондом!AA172</f>
        <v>0</v>
      </c>
      <c r="AB47" s="6">
        <f>Расчет_С_Фондом!AB171+Расчет_С_Фондом!AB172</f>
        <v>0</v>
      </c>
      <c r="AC47" s="6">
        <f>Расчет_С_Фондом!AC171+Расчет_С_Фондом!AC172</f>
        <v>0</v>
      </c>
      <c r="AD47" s="6">
        <f>Расчет_С_Фондом!AD171+Расчет_С_Фондом!AD172</f>
        <v>0</v>
      </c>
      <c r="AE47" s="6">
        <f>Расчет_С_Фондом!AE171+Расчет_С_Фондом!AE172</f>
        <v>0</v>
      </c>
      <c r="AF47" s="6">
        <f>Расчет_С_Фондом!AF171+Расчет_С_Фондом!AF172</f>
        <v>0</v>
      </c>
      <c r="AG47" s="6">
        <f>Расчет_С_Фондом!AG171+Расчет_С_Фондом!AG172</f>
        <v>0</v>
      </c>
      <c r="AH47" s="6">
        <f>Расчет_С_Фондом!AH171+Расчет_С_Фондом!AH172</f>
        <v>0</v>
      </c>
      <c r="AI47" s="6">
        <f>Расчет_С_Фондом!AI171+Расчет_С_Фондом!AI172</f>
        <v>0</v>
      </c>
      <c r="AJ47" s="6">
        <f>Расчет_С_Фондом!AJ171+Расчет_С_Фондом!AJ172</f>
        <v>0</v>
      </c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</row>
    <row r="48" spans="1:124" s="1" customFormat="1" outlineLevel="1">
      <c r="A48" s="66" t="str">
        <f>'Исходные данные'!A133</f>
        <v>Прочие затраты на Инвестиционной стадии</v>
      </c>
      <c r="B48" s="6"/>
      <c r="C48" s="6"/>
      <c r="D48" s="11">
        <f>SUM(E48:DT48)</f>
        <v>0</v>
      </c>
      <c r="E48" s="6">
        <f>Расчет_С_Фондом!E183+Расчет_С_Фондом!E184</f>
        <v>0</v>
      </c>
      <c r="F48" s="6">
        <f>Расчет_С_Фондом!F183+Расчет_С_Фондом!F184</f>
        <v>0</v>
      </c>
      <c r="G48" s="6">
        <f>Расчет_С_Фондом!G183+Расчет_С_Фондом!G184</f>
        <v>0</v>
      </c>
      <c r="H48" s="6">
        <f>Расчет_С_Фондом!H183+Расчет_С_Фондом!H184</f>
        <v>0</v>
      </c>
      <c r="I48" s="6">
        <f>Расчет_С_Фондом!I183+Расчет_С_Фондом!I184</f>
        <v>0</v>
      </c>
      <c r="J48" s="6">
        <f>Расчет_С_Фондом!J183+Расчет_С_Фондом!J184</f>
        <v>0</v>
      </c>
      <c r="K48" s="6">
        <f>Расчет_С_Фондом!K183+Расчет_С_Фондом!K184</f>
        <v>0</v>
      </c>
      <c r="L48" s="6">
        <f>Расчет_С_Фондом!L183+Расчет_С_Фондом!L184</f>
        <v>0</v>
      </c>
      <c r="M48" s="6">
        <f>Расчет_С_Фондом!M183+Расчет_С_Фондом!M184</f>
        <v>0</v>
      </c>
      <c r="N48" s="6">
        <f>Расчет_С_Фондом!N183+Расчет_С_Фондом!N184</f>
        <v>0</v>
      </c>
      <c r="O48" s="6">
        <f>Расчет_С_Фондом!O183+Расчет_С_Фондом!O184</f>
        <v>0</v>
      </c>
      <c r="P48" s="6">
        <f>Расчет_С_Фондом!P183+Расчет_С_Фондом!P184</f>
        <v>0</v>
      </c>
      <c r="Q48" s="6">
        <f>Расчет_С_Фондом!Q183+Расчет_С_Фондом!Q184</f>
        <v>0</v>
      </c>
      <c r="R48" s="6">
        <f>Расчет_С_Фондом!R183+Расчет_С_Фондом!R184</f>
        <v>0</v>
      </c>
      <c r="S48" s="6">
        <f>Расчет_С_Фондом!S183+Расчет_С_Фондом!S184</f>
        <v>0</v>
      </c>
      <c r="T48" s="6">
        <f>Расчет_С_Фондом!T183+Расчет_С_Фондом!T184</f>
        <v>0</v>
      </c>
      <c r="U48" s="6">
        <f>Расчет_С_Фондом!U183+Расчет_С_Фондом!U184</f>
        <v>0</v>
      </c>
      <c r="V48" s="6">
        <f>Расчет_С_Фондом!V183+Расчет_С_Фондом!V184</f>
        <v>0</v>
      </c>
      <c r="W48" s="6">
        <f>Расчет_С_Фондом!W183+Расчет_С_Фондом!W184</f>
        <v>0</v>
      </c>
      <c r="X48" s="6">
        <f>Расчет_С_Фондом!X183+Расчет_С_Фондом!X184</f>
        <v>0</v>
      </c>
      <c r="Y48" s="6">
        <f>Расчет_С_Фондом!Y183+Расчет_С_Фондом!Y184</f>
        <v>0</v>
      </c>
      <c r="Z48" s="6">
        <f>Расчет_С_Фондом!Z183+Расчет_С_Фондом!Z184</f>
        <v>0</v>
      </c>
      <c r="AA48" s="6">
        <f>Расчет_С_Фондом!AA183+Расчет_С_Фондом!AA184</f>
        <v>0</v>
      </c>
      <c r="AB48" s="6">
        <f>Расчет_С_Фондом!AB183+Расчет_С_Фондом!AB184</f>
        <v>0</v>
      </c>
      <c r="AC48" s="6">
        <f>Расчет_С_Фондом!AC183+Расчет_С_Фондом!AC184</f>
        <v>0</v>
      </c>
      <c r="AD48" s="6">
        <f>Расчет_С_Фондом!AD183+Расчет_С_Фондом!AD184</f>
        <v>0</v>
      </c>
      <c r="AE48" s="6">
        <f>Расчет_С_Фондом!AE183+Расчет_С_Фондом!AE184</f>
        <v>0</v>
      </c>
      <c r="AF48" s="6">
        <f>Расчет_С_Фондом!AF183+Расчет_С_Фондом!AF184</f>
        <v>0</v>
      </c>
      <c r="AG48" s="6">
        <f>Расчет_С_Фондом!AG183+Расчет_С_Фондом!AG184</f>
        <v>0</v>
      </c>
      <c r="AH48" s="6">
        <f>Расчет_С_Фондом!AH183+Расчет_С_Фондом!AH184</f>
        <v>0</v>
      </c>
      <c r="AI48" s="6">
        <f>Расчет_С_Фондом!AI183+Расчет_С_Фондом!AI184</f>
        <v>0</v>
      </c>
      <c r="AJ48" s="6">
        <f>Расчет_С_Фондом!AJ183+Расчет_С_Фондом!AJ184</f>
        <v>0</v>
      </c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</row>
    <row r="49" spans="1:124" s="1" customFormat="1" outlineLevel="1">
      <c r="A49" s="66"/>
      <c r="B49" s="6"/>
      <c r="C49" s="6"/>
      <c r="D49" s="11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</row>
    <row r="50" spans="1:124" s="1" customFormat="1" outlineLevel="1">
      <c r="A50" s="2" t="s">
        <v>143</v>
      </c>
      <c r="B50" s="6"/>
      <c r="C50" s="6"/>
      <c r="D50" s="11">
        <f ca="1">SUM(E50:DT50)</f>
        <v>16104.000000000015</v>
      </c>
      <c r="E50" s="6">
        <f ca="1">(Расчет_С_Фондом!E37&gt;0)*E104</f>
        <v>4026.0000000000036</v>
      </c>
      <c r="F50" s="6">
        <f ca="1">(Расчет_С_Фондом!F37&gt;0)*F104</f>
        <v>12078.000000000011</v>
      </c>
      <c r="G50" s="6">
        <f ca="1">(Расчет_С_Фондом!G37&gt;0)*G104</f>
        <v>0</v>
      </c>
      <c r="H50" s="6">
        <f ca="1">(Расчет_С_Фондом!H37&gt;0)*H104</f>
        <v>0</v>
      </c>
      <c r="I50" s="6">
        <f ca="1">(Расчет_С_Фондом!I37&gt;0)*I104</f>
        <v>0</v>
      </c>
      <c r="J50" s="6">
        <f ca="1">(Расчет_С_Фондом!J37&gt;0)*J104</f>
        <v>0</v>
      </c>
      <c r="K50" s="6">
        <f ca="1">(Расчет_С_Фондом!K37&gt;0)*K104</f>
        <v>0</v>
      </c>
      <c r="L50" s="6">
        <f ca="1">(Расчет_С_Фондом!L37&gt;0)*L104</f>
        <v>0</v>
      </c>
      <c r="M50" s="6">
        <f ca="1">(Расчет_С_Фондом!M37&gt;0)*M104</f>
        <v>0</v>
      </c>
      <c r="N50" s="6">
        <f ca="1">(Расчет_С_Фондом!N37&gt;0)*N104</f>
        <v>0</v>
      </c>
      <c r="O50" s="6">
        <f ca="1">(Расчет_С_Фондом!O37&gt;0)*O104</f>
        <v>0</v>
      </c>
      <c r="P50" s="6">
        <f ca="1">(Расчет_С_Фондом!P37&gt;0)*P104</f>
        <v>0</v>
      </c>
      <c r="Q50" s="6">
        <f ca="1">(Расчет_С_Фондом!Q37&gt;0)*Q104</f>
        <v>0</v>
      </c>
      <c r="R50" s="6">
        <f ca="1">(Расчет_С_Фондом!R37&gt;0)*R104</f>
        <v>0</v>
      </c>
      <c r="S50" s="6">
        <f ca="1">(Расчет_С_Фондом!S37&gt;0)*S104</f>
        <v>0</v>
      </c>
      <c r="T50" s="6">
        <f ca="1">(Расчет_С_Фондом!T37&gt;0)*T104</f>
        <v>0</v>
      </c>
      <c r="U50" s="6">
        <f ca="1">(Расчет_С_Фондом!U37&gt;0)*U104</f>
        <v>0</v>
      </c>
      <c r="V50" s="6">
        <f ca="1">(Расчет_С_Фондом!V37&gt;0)*V104</f>
        <v>0</v>
      </c>
      <c r="W50" s="6">
        <f ca="1">(Расчет_С_Фондом!W37&gt;0)*W104</f>
        <v>0</v>
      </c>
      <c r="X50" s="6">
        <f ca="1">(Расчет_С_Фондом!X37&gt;0)*X104</f>
        <v>0</v>
      </c>
      <c r="Y50" s="6">
        <f ca="1">(Расчет_С_Фондом!Y37&gt;0)*Y104</f>
        <v>0</v>
      </c>
      <c r="Z50" s="6">
        <f ca="1">(Расчет_С_Фондом!Z37&gt;0)*Z104</f>
        <v>0</v>
      </c>
      <c r="AA50" s="6">
        <f ca="1">(Расчет_С_Фондом!AA37&gt;0)*AA104</f>
        <v>0</v>
      </c>
      <c r="AB50" s="6">
        <f ca="1">(Расчет_С_Фондом!AB37&gt;0)*AB104</f>
        <v>0</v>
      </c>
      <c r="AC50" s="6">
        <f ca="1">(Расчет_С_Фондом!AC37&gt;0)*AC104</f>
        <v>0</v>
      </c>
      <c r="AD50" s="6">
        <f ca="1">(Расчет_С_Фондом!AD37&gt;0)*AD104</f>
        <v>0</v>
      </c>
      <c r="AE50" s="6">
        <f ca="1">(Расчет_С_Фондом!AE37&gt;0)*AE104</f>
        <v>0</v>
      </c>
      <c r="AF50" s="6">
        <f ca="1">(Расчет_С_Фондом!AF37&gt;0)*AF104</f>
        <v>0</v>
      </c>
      <c r="AG50" s="6">
        <f ca="1">(Расчет_С_Фондом!AG37&gt;0)*AG104</f>
        <v>0</v>
      </c>
      <c r="AH50" s="6">
        <f ca="1">(Расчет_С_Фондом!AH37&gt;0)*AH104</f>
        <v>0</v>
      </c>
      <c r="AI50" s="6">
        <f ca="1">(Расчет_С_Фондом!AI37&gt;0)*AI104</f>
        <v>0</v>
      </c>
      <c r="AJ50" s="6">
        <f ca="1">(Расчет_С_Фондом!AJ37&gt;0)*AJ104</f>
        <v>0</v>
      </c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</row>
    <row r="51" spans="1:124" s="1" customFormat="1" outlineLevel="1">
      <c r="A51" s="2" t="s">
        <v>296</v>
      </c>
      <c r="B51" s="6"/>
      <c r="C51" s="6"/>
      <c r="D51" s="11">
        <f ca="1">SUM(E51:DT51)</f>
        <v>0</v>
      </c>
      <c r="E51" s="6">
        <f t="shared" ref="E51:AJ51" ca="1" si="14">E118</f>
        <v>0</v>
      </c>
      <c r="F51" s="6">
        <f t="shared" ca="1" si="14"/>
        <v>0</v>
      </c>
      <c r="G51" s="6">
        <f t="shared" ca="1" si="14"/>
        <v>0</v>
      </c>
      <c r="H51" s="6">
        <f t="shared" ca="1" si="14"/>
        <v>0</v>
      </c>
      <c r="I51" s="6">
        <f t="shared" ca="1" si="14"/>
        <v>0</v>
      </c>
      <c r="J51" s="6">
        <f t="shared" ca="1" si="14"/>
        <v>0</v>
      </c>
      <c r="K51" s="6">
        <f t="shared" ca="1" si="14"/>
        <v>0</v>
      </c>
      <c r="L51" s="6">
        <f t="shared" ca="1" si="14"/>
        <v>0</v>
      </c>
      <c r="M51" s="6">
        <f t="shared" ca="1" si="14"/>
        <v>0</v>
      </c>
      <c r="N51" s="6">
        <f t="shared" ca="1" si="14"/>
        <v>0</v>
      </c>
      <c r="O51" s="6">
        <f t="shared" ca="1" si="14"/>
        <v>0</v>
      </c>
      <c r="P51" s="6">
        <f t="shared" ca="1" si="14"/>
        <v>0</v>
      </c>
      <c r="Q51" s="6">
        <f t="shared" ca="1" si="14"/>
        <v>0</v>
      </c>
      <c r="R51" s="6">
        <f t="shared" ca="1" si="14"/>
        <v>0</v>
      </c>
      <c r="S51" s="6">
        <f t="shared" ca="1" si="14"/>
        <v>0</v>
      </c>
      <c r="T51" s="6">
        <f t="shared" ca="1" si="14"/>
        <v>0</v>
      </c>
      <c r="U51" s="6">
        <f t="shared" ca="1" si="14"/>
        <v>0</v>
      </c>
      <c r="V51" s="6">
        <f t="shared" ca="1" si="14"/>
        <v>0</v>
      </c>
      <c r="W51" s="6">
        <f t="shared" ca="1" si="14"/>
        <v>0</v>
      </c>
      <c r="X51" s="6">
        <f t="shared" ca="1" si="14"/>
        <v>0</v>
      </c>
      <c r="Y51" s="6">
        <f t="shared" ca="1" si="14"/>
        <v>0</v>
      </c>
      <c r="Z51" s="6">
        <f t="shared" ca="1" si="14"/>
        <v>0</v>
      </c>
      <c r="AA51" s="6">
        <f t="shared" ca="1" si="14"/>
        <v>0</v>
      </c>
      <c r="AB51" s="6">
        <f t="shared" ca="1" si="14"/>
        <v>0</v>
      </c>
      <c r="AC51" s="6">
        <f t="shared" ca="1" si="14"/>
        <v>0</v>
      </c>
      <c r="AD51" s="6">
        <f t="shared" ca="1" si="14"/>
        <v>0</v>
      </c>
      <c r="AE51" s="6">
        <f t="shared" ca="1" si="14"/>
        <v>0</v>
      </c>
      <c r="AF51" s="6">
        <f t="shared" ca="1" si="14"/>
        <v>0</v>
      </c>
      <c r="AG51" s="6">
        <f t="shared" ca="1" si="14"/>
        <v>0</v>
      </c>
      <c r="AH51" s="6">
        <f t="shared" ca="1" si="14"/>
        <v>0</v>
      </c>
      <c r="AI51" s="6">
        <f t="shared" ca="1" si="14"/>
        <v>0</v>
      </c>
      <c r="AJ51" s="6">
        <f t="shared" ca="1" si="14"/>
        <v>0</v>
      </c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</row>
    <row r="52" spans="1:124" s="1" customFormat="1" outlineLevel="1">
      <c r="A52" s="66"/>
      <c r="B52" s="6"/>
      <c r="C52" s="6"/>
      <c r="D52" s="11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</row>
    <row r="53" spans="1:124" s="122" customFormat="1" outlineLevel="1">
      <c r="A53" s="92"/>
      <c r="B53" s="62"/>
      <c r="C53" s="62"/>
      <c r="D53" s="37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</row>
    <row r="54" spans="1:124" s="4" customFormat="1" outlineLevel="1">
      <c r="A54" s="34" t="s">
        <v>297</v>
      </c>
      <c r="B54" s="288"/>
      <c r="C54" s="288"/>
      <c r="D54" s="288">
        <f ca="1">SUM(E54:DT54)</f>
        <v>748104</v>
      </c>
      <c r="E54" s="288">
        <f t="shared" ref="E54:AJ54" ca="1" si="15">SUM(E45:E53)</f>
        <v>370026</v>
      </c>
      <c r="F54" s="288">
        <f t="shared" ca="1" si="15"/>
        <v>378078</v>
      </c>
      <c r="G54" s="288">
        <f t="shared" ca="1" si="15"/>
        <v>0</v>
      </c>
      <c r="H54" s="288">
        <f t="shared" ca="1" si="15"/>
        <v>0</v>
      </c>
      <c r="I54" s="288">
        <f t="shared" ca="1" si="15"/>
        <v>0</v>
      </c>
      <c r="J54" s="288">
        <f t="shared" ca="1" si="15"/>
        <v>0</v>
      </c>
      <c r="K54" s="288">
        <f t="shared" ca="1" si="15"/>
        <v>0</v>
      </c>
      <c r="L54" s="288">
        <f t="shared" ca="1" si="15"/>
        <v>0</v>
      </c>
      <c r="M54" s="288">
        <f t="shared" ca="1" si="15"/>
        <v>0</v>
      </c>
      <c r="N54" s="288">
        <f t="shared" ca="1" si="15"/>
        <v>0</v>
      </c>
      <c r="O54" s="288">
        <f t="shared" ca="1" si="15"/>
        <v>0</v>
      </c>
      <c r="P54" s="288">
        <f t="shared" ca="1" si="15"/>
        <v>0</v>
      </c>
      <c r="Q54" s="288">
        <f t="shared" ca="1" si="15"/>
        <v>0</v>
      </c>
      <c r="R54" s="288">
        <f t="shared" ca="1" si="15"/>
        <v>0</v>
      </c>
      <c r="S54" s="288">
        <f t="shared" ca="1" si="15"/>
        <v>0</v>
      </c>
      <c r="T54" s="288">
        <f t="shared" ca="1" si="15"/>
        <v>0</v>
      </c>
      <c r="U54" s="288">
        <f t="shared" ca="1" si="15"/>
        <v>0</v>
      </c>
      <c r="V54" s="288">
        <f t="shared" ca="1" si="15"/>
        <v>0</v>
      </c>
      <c r="W54" s="288">
        <f t="shared" ca="1" si="15"/>
        <v>0</v>
      </c>
      <c r="X54" s="288">
        <f t="shared" ca="1" si="15"/>
        <v>0</v>
      </c>
      <c r="Y54" s="288">
        <f t="shared" ca="1" si="15"/>
        <v>0</v>
      </c>
      <c r="Z54" s="288">
        <f t="shared" ca="1" si="15"/>
        <v>0</v>
      </c>
      <c r="AA54" s="288">
        <f t="shared" ca="1" si="15"/>
        <v>0</v>
      </c>
      <c r="AB54" s="288">
        <f t="shared" ca="1" si="15"/>
        <v>0</v>
      </c>
      <c r="AC54" s="288">
        <f t="shared" ca="1" si="15"/>
        <v>0</v>
      </c>
      <c r="AD54" s="288">
        <f t="shared" ca="1" si="15"/>
        <v>0</v>
      </c>
      <c r="AE54" s="288">
        <f t="shared" ca="1" si="15"/>
        <v>0</v>
      </c>
      <c r="AF54" s="288">
        <f t="shared" ca="1" si="15"/>
        <v>0</v>
      </c>
      <c r="AG54" s="288">
        <f t="shared" ca="1" si="15"/>
        <v>0</v>
      </c>
      <c r="AH54" s="288">
        <f t="shared" ca="1" si="15"/>
        <v>0</v>
      </c>
      <c r="AI54" s="288">
        <f t="shared" ca="1" si="15"/>
        <v>0</v>
      </c>
      <c r="AJ54" s="288">
        <f t="shared" ca="1" si="15"/>
        <v>0</v>
      </c>
      <c r="AK54" s="288"/>
      <c r="AL54" s="288"/>
      <c r="AM54" s="288"/>
      <c r="AN54" s="288"/>
      <c r="AO54" s="288"/>
      <c r="AP54" s="288"/>
      <c r="AQ54" s="288"/>
      <c r="AR54" s="288"/>
      <c r="AS54" s="288"/>
      <c r="AT54" s="288"/>
      <c r="AU54" s="288"/>
      <c r="AV54" s="288"/>
      <c r="AW54" s="288"/>
      <c r="AX54" s="288"/>
      <c r="AY54" s="288"/>
      <c r="AZ54" s="288"/>
      <c r="BA54" s="288"/>
      <c r="BB54" s="288"/>
      <c r="BC54" s="288"/>
      <c r="BD54" s="288"/>
      <c r="BE54" s="288"/>
      <c r="BF54" s="288"/>
      <c r="BG54" s="288"/>
      <c r="BH54" s="288"/>
      <c r="BI54" s="288"/>
      <c r="BJ54" s="288"/>
      <c r="BK54" s="288"/>
      <c r="BL54" s="288"/>
      <c r="BM54" s="288"/>
      <c r="BN54" s="288"/>
      <c r="BO54" s="288"/>
      <c r="BP54" s="288"/>
      <c r="BQ54" s="288"/>
      <c r="BR54" s="288"/>
      <c r="BS54" s="288"/>
      <c r="BT54" s="288"/>
      <c r="BU54" s="288"/>
      <c r="BV54" s="288"/>
      <c r="BW54" s="288"/>
      <c r="BX54" s="288"/>
      <c r="BY54" s="288"/>
      <c r="BZ54" s="288"/>
      <c r="CA54" s="288"/>
      <c r="CB54" s="288"/>
      <c r="CC54" s="288"/>
      <c r="CD54" s="288"/>
      <c r="CE54" s="288"/>
      <c r="CF54" s="288"/>
      <c r="CG54" s="288"/>
      <c r="CH54" s="288"/>
      <c r="CI54" s="288"/>
      <c r="CJ54" s="288"/>
      <c r="CK54" s="288"/>
      <c r="CL54" s="288"/>
      <c r="CM54" s="288"/>
      <c r="CN54" s="288"/>
      <c r="CO54" s="288"/>
      <c r="CP54" s="288"/>
      <c r="CQ54" s="288"/>
      <c r="CR54" s="288"/>
      <c r="CS54" s="288"/>
      <c r="CT54" s="288"/>
      <c r="CU54" s="288"/>
      <c r="CV54" s="288"/>
      <c r="CW54" s="288"/>
      <c r="CX54" s="288"/>
      <c r="CY54" s="288"/>
      <c r="CZ54" s="288"/>
      <c r="DA54" s="288"/>
      <c r="DB54" s="288"/>
      <c r="DC54" s="288"/>
      <c r="DD54" s="288"/>
      <c r="DE54" s="288"/>
      <c r="DF54" s="288"/>
      <c r="DG54" s="288"/>
      <c r="DH54" s="288"/>
      <c r="DI54" s="288"/>
      <c r="DJ54" s="288"/>
      <c r="DK54" s="288"/>
      <c r="DL54" s="288"/>
      <c r="DM54" s="288"/>
      <c r="DN54" s="288"/>
      <c r="DO54" s="288"/>
      <c r="DP54" s="288"/>
      <c r="DQ54" s="288"/>
      <c r="DR54" s="288"/>
      <c r="DS54" s="288"/>
      <c r="DT54" s="288"/>
    </row>
    <row r="55" spans="1:124" s="1" customFormat="1" outlineLevel="1">
      <c r="A55" s="2"/>
      <c r="B55" s="6"/>
      <c r="C55" s="6"/>
      <c r="D55" s="11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</row>
    <row r="56" spans="1:124" s="1" customFormat="1" outlineLevel="1">
      <c r="A56" s="2"/>
      <c r="B56" s="6"/>
      <c r="C56" s="63"/>
      <c r="D56" s="11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</row>
    <row r="57" spans="1:124" s="1" customFormat="1" outlineLevel="1">
      <c r="A57" s="2" t="s">
        <v>302</v>
      </c>
      <c r="B57" s="6"/>
      <c r="C57" s="6"/>
      <c r="D57" s="11"/>
      <c r="E57" s="63">
        <f ca="1">1-IFERROR(SUM(Расчет_С_Фондом!E64:E66)/Расчет_С_Фондом!E47,1)</f>
        <v>0.4</v>
      </c>
      <c r="F57" s="63">
        <f ca="1">1-IFERROR(SUM(Расчет_С_Фондом!F64:F66)/Расчет_С_Фондом!F47,1)</f>
        <v>0.4</v>
      </c>
      <c r="G57" s="63">
        <f ca="1">1-IFERROR(SUM(Расчет_С_Фондом!G64:G66)/Расчет_С_Фондом!G47,1)</f>
        <v>0</v>
      </c>
      <c r="H57" s="63">
        <f ca="1">1-IFERROR(SUM(Расчет_С_Фондом!H64:H66)/Расчет_С_Фондом!H47,1)</f>
        <v>0</v>
      </c>
      <c r="I57" s="63">
        <f ca="1">1-IFERROR(SUM(Расчет_С_Фондом!I64:I66)/Расчет_С_Фондом!I47,1)</f>
        <v>0</v>
      </c>
      <c r="J57" s="63">
        <f ca="1">1-IFERROR(SUM(Расчет_С_Фондом!J64:J66)/Расчет_С_Фондом!J47,1)</f>
        <v>0</v>
      </c>
      <c r="K57" s="63">
        <f ca="1">1-IFERROR(SUM(Расчет_С_Фондом!K64:K66)/Расчет_С_Фондом!K47,1)</f>
        <v>0</v>
      </c>
      <c r="L57" s="63">
        <f ca="1">1-IFERROR(SUM(Расчет_С_Фондом!L64:L66)/Расчет_С_Фондом!L47,1)</f>
        <v>0</v>
      </c>
      <c r="M57" s="63">
        <f ca="1">1-IFERROR(SUM(Расчет_С_Фондом!M64:M66)/Расчет_С_Фондом!M47,1)</f>
        <v>0</v>
      </c>
      <c r="N57" s="63">
        <f ca="1">1-IFERROR(SUM(Расчет_С_Фондом!N64:N66)/Расчет_С_Фондом!N47,1)</f>
        <v>0</v>
      </c>
      <c r="O57" s="63">
        <f ca="1">1-IFERROR(SUM(Расчет_С_Фондом!O64:O66)/Расчет_С_Фондом!O47,1)</f>
        <v>0</v>
      </c>
      <c r="P57" s="63">
        <f ca="1">1-IFERROR(SUM(Расчет_С_Фондом!P64:P66)/Расчет_С_Фондом!P47,1)</f>
        <v>0</v>
      </c>
      <c r="Q57" s="63">
        <f ca="1">1-IFERROR(SUM(Расчет_С_Фондом!Q64:Q66)/Расчет_С_Фондом!Q47,1)</f>
        <v>0</v>
      </c>
      <c r="R57" s="63">
        <f ca="1">1-IFERROR(SUM(Расчет_С_Фондом!R64:R66)/Расчет_С_Фондом!R47,1)</f>
        <v>0</v>
      </c>
      <c r="S57" s="63">
        <f ca="1">1-IFERROR(SUM(Расчет_С_Фондом!S64:S66)/Расчет_С_Фондом!S47,1)</f>
        <v>0</v>
      </c>
      <c r="T57" s="63">
        <f ca="1">1-IFERROR(SUM(Расчет_С_Фондом!T64:T66)/Расчет_С_Фондом!T47,1)</f>
        <v>0</v>
      </c>
      <c r="U57" s="63">
        <f ca="1">1-IFERROR(SUM(Расчет_С_Фондом!U64:U66)/Расчет_С_Фондом!U47,1)</f>
        <v>0</v>
      </c>
      <c r="V57" s="63">
        <f ca="1">1-IFERROR(SUM(Расчет_С_Фондом!V64:V66)/Расчет_С_Фондом!V47,1)</f>
        <v>0</v>
      </c>
      <c r="W57" s="63">
        <f ca="1">1-IFERROR(SUM(Расчет_С_Фондом!W64:W66)/Расчет_С_Фондом!W47,1)</f>
        <v>0</v>
      </c>
      <c r="X57" s="63">
        <f ca="1">1-IFERROR(SUM(Расчет_С_Фондом!X64:X66)/Расчет_С_Фондом!X47,1)</f>
        <v>0</v>
      </c>
      <c r="Y57" s="63">
        <f ca="1">1-IFERROR(SUM(Расчет_С_Фондом!Y64:Y66)/Расчет_С_Фондом!Y47,1)</f>
        <v>0</v>
      </c>
      <c r="Z57" s="63">
        <f ca="1">1-IFERROR(SUM(Расчет_С_Фондом!Z64:Z66)/Расчет_С_Фондом!Z47,1)</f>
        <v>0</v>
      </c>
      <c r="AA57" s="63">
        <f ca="1">1-IFERROR(SUM(Расчет_С_Фондом!AA64:AA66)/Расчет_С_Фондом!AA47,1)</f>
        <v>0</v>
      </c>
      <c r="AB57" s="63">
        <f ca="1">1-IFERROR(SUM(Расчет_С_Фондом!AB64:AB66)/Расчет_С_Фондом!AB47,1)</f>
        <v>0</v>
      </c>
      <c r="AC57" s="63">
        <f ca="1">1-IFERROR(SUM(Расчет_С_Фондом!AC64:AC66)/Расчет_С_Фондом!AC47,1)</f>
        <v>0</v>
      </c>
      <c r="AD57" s="63">
        <f ca="1">1-IFERROR(SUM(Расчет_С_Фондом!AD64:AD66)/Расчет_С_Фондом!AD47,1)</f>
        <v>0</v>
      </c>
      <c r="AE57" s="63">
        <f ca="1">1-IFERROR(SUM(Расчет_С_Фондом!AE64:AE66)/Расчет_С_Фондом!AE47,1)</f>
        <v>0</v>
      </c>
      <c r="AF57" s="63">
        <f ca="1">1-IFERROR(SUM(Расчет_С_Фондом!AF64:AF66)/Расчет_С_Фондом!AF47,1)</f>
        <v>0</v>
      </c>
      <c r="AG57" s="63">
        <f ca="1">1-IFERROR(SUM(Расчет_С_Фондом!AG64:AG66)/Расчет_С_Фондом!AG47,1)</f>
        <v>0</v>
      </c>
      <c r="AH57" s="63">
        <f ca="1">1-IFERROR(SUM(Расчет_С_Фондом!AH64:AH66)/Расчет_С_Фондом!AH47,1)</f>
        <v>0</v>
      </c>
      <c r="AI57" s="63">
        <f ca="1">1-IFERROR(SUM(Расчет_С_Фондом!AI64:AI66)/Расчет_С_Фондом!AI47,1)</f>
        <v>0</v>
      </c>
      <c r="AJ57" s="63">
        <f ca="1">1-IFERROR(SUM(Расчет_С_Фондом!AJ64:AJ66)/Расчет_С_Фондом!AJ47,1)</f>
        <v>0</v>
      </c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</row>
    <row r="58" spans="1:124" s="1" customFormat="1" outlineLevel="1">
      <c r="A58" s="2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</row>
    <row r="59" spans="1:124" s="1" customFormat="1" outlineLevel="1">
      <c r="A59" s="2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</row>
    <row r="60" spans="1:124" s="79" customFormat="1" outlineLevel="1">
      <c r="A60" s="78" t="s">
        <v>109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  <c r="DP60" s="75"/>
      <c r="DQ60" s="75"/>
      <c r="DR60" s="75"/>
      <c r="DS60" s="75"/>
      <c r="DT60" s="75"/>
    </row>
    <row r="61" spans="1:124" s="1" customFormat="1" outlineLevel="1">
      <c r="A61" s="34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</row>
    <row r="62" spans="1:124" s="1" customFormat="1" outlineLevel="1">
      <c r="A62" s="2" t="s">
        <v>300</v>
      </c>
      <c r="B62" s="6"/>
      <c r="C62" s="6"/>
      <c r="D62" s="11">
        <f ca="1">SUM(E62:DT62)</f>
        <v>162504</v>
      </c>
      <c r="E62" s="6">
        <f t="shared" ref="E62:AJ62" ca="1" si="16">E$47*E82+SUM(E48:E53)</f>
        <v>77225.999999999985</v>
      </c>
      <c r="F62" s="6">
        <f t="shared" ca="1" si="16"/>
        <v>85278</v>
      </c>
      <c r="G62" s="6">
        <f t="shared" ca="1" si="16"/>
        <v>0</v>
      </c>
      <c r="H62" s="6">
        <f t="shared" ca="1" si="16"/>
        <v>0</v>
      </c>
      <c r="I62" s="6">
        <f t="shared" ca="1" si="16"/>
        <v>0</v>
      </c>
      <c r="J62" s="6">
        <f t="shared" ca="1" si="16"/>
        <v>0</v>
      </c>
      <c r="K62" s="6">
        <f t="shared" ca="1" si="16"/>
        <v>0</v>
      </c>
      <c r="L62" s="6">
        <f t="shared" ca="1" si="16"/>
        <v>0</v>
      </c>
      <c r="M62" s="6">
        <f t="shared" ca="1" si="16"/>
        <v>0</v>
      </c>
      <c r="N62" s="6">
        <f t="shared" ca="1" si="16"/>
        <v>0</v>
      </c>
      <c r="O62" s="6">
        <f t="shared" ca="1" si="16"/>
        <v>0</v>
      </c>
      <c r="P62" s="6">
        <f t="shared" ca="1" si="16"/>
        <v>0</v>
      </c>
      <c r="Q62" s="6">
        <f t="shared" ca="1" si="16"/>
        <v>0</v>
      </c>
      <c r="R62" s="6">
        <f t="shared" ca="1" si="16"/>
        <v>0</v>
      </c>
      <c r="S62" s="6">
        <f t="shared" ca="1" si="16"/>
        <v>0</v>
      </c>
      <c r="T62" s="6">
        <f t="shared" ca="1" si="16"/>
        <v>0</v>
      </c>
      <c r="U62" s="6">
        <f t="shared" ca="1" si="16"/>
        <v>0</v>
      </c>
      <c r="V62" s="6">
        <f t="shared" ca="1" si="16"/>
        <v>0</v>
      </c>
      <c r="W62" s="6">
        <f t="shared" ca="1" si="16"/>
        <v>0</v>
      </c>
      <c r="X62" s="6">
        <f t="shared" ca="1" si="16"/>
        <v>0</v>
      </c>
      <c r="Y62" s="6">
        <f t="shared" ca="1" si="16"/>
        <v>0</v>
      </c>
      <c r="Z62" s="6">
        <f t="shared" ca="1" si="16"/>
        <v>0</v>
      </c>
      <c r="AA62" s="6">
        <f t="shared" ca="1" si="16"/>
        <v>0</v>
      </c>
      <c r="AB62" s="6">
        <f t="shared" ca="1" si="16"/>
        <v>0</v>
      </c>
      <c r="AC62" s="6">
        <f t="shared" ca="1" si="16"/>
        <v>0</v>
      </c>
      <c r="AD62" s="6">
        <f t="shared" ca="1" si="16"/>
        <v>0</v>
      </c>
      <c r="AE62" s="6">
        <f t="shared" ca="1" si="16"/>
        <v>0</v>
      </c>
      <c r="AF62" s="6">
        <f t="shared" ca="1" si="16"/>
        <v>0</v>
      </c>
      <c r="AG62" s="6">
        <f t="shared" ca="1" si="16"/>
        <v>0</v>
      </c>
      <c r="AH62" s="6">
        <f t="shared" ca="1" si="16"/>
        <v>0</v>
      </c>
      <c r="AI62" s="6">
        <f t="shared" ca="1" si="16"/>
        <v>0</v>
      </c>
      <c r="AJ62" s="6">
        <f t="shared" ca="1" si="16"/>
        <v>0</v>
      </c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</row>
    <row r="63" spans="1:124" s="1" customFormat="1" outlineLevel="1">
      <c r="A63" s="2" t="s">
        <v>301</v>
      </c>
      <c r="B63" s="63"/>
      <c r="C63" s="63"/>
      <c r="D63" s="11">
        <f ca="1">SUM(E63:DT63)</f>
        <v>146400</v>
      </c>
      <c r="E63" s="6">
        <f t="shared" ref="E63:AJ63" ca="1" si="17">E$47*E83</f>
        <v>73200</v>
      </c>
      <c r="F63" s="6">
        <f t="shared" ca="1" si="17"/>
        <v>73200</v>
      </c>
      <c r="G63" s="6">
        <f t="shared" ca="1" si="17"/>
        <v>0</v>
      </c>
      <c r="H63" s="6">
        <f t="shared" ca="1" si="17"/>
        <v>0</v>
      </c>
      <c r="I63" s="6">
        <f t="shared" ca="1" si="17"/>
        <v>0</v>
      </c>
      <c r="J63" s="6">
        <f t="shared" ca="1" si="17"/>
        <v>0</v>
      </c>
      <c r="K63" s="6">
        <f t="shared" ca="1" si="17"/>
        <v>0</v>
      </c>
      <c r="L63" s="6">
        <f t="shared" ca="1" si="17"/>
        <v>0</v>
      </c>
      <c r="M63" s="6">
        <f t="shared" ca="1" si="17"/>
        <v>0</v>
      </c>
      <c r="N63" s="6">
        <f t="shared" ca="1" si="17"/>
        <v>0</v>
      </c>
      <c r="O63" s="6">
        <f t="shared" ca="1" si="17"/>
        <v>0</v>
      </c>
      <c r="P63" s="6">
        <f t="shared" ca="1" si="17"/>
        <v>0</v>
      </c>
      <c r="Q63" s="6">
        <f t="shared" ca="1" si="17"/>
        <v>0</v>
      </c>
      <c r="R63" s="6">
        <f t="shared" ca="1" si="17"/>
        <v>0</v>
      </c>
      <c r="S63" s="6">
        <f t="shared" ca="1" si="17"/>
        <v>0</v>
      </c>
      <c r="T63" s="6">
        <f t="shared" ca="1" si="17"/>
        <v>0</v>
      </c>
      <c r="U63" s="6">
        <f t="shared" ca="1" si="17"/>
        <v>0</v>
      </c>
      <c r="V63" s="6">
        <f t="shared" ca="1" si="17"/>
        <v>0</v>
      </c>
      <c r="W63" s="6">
        <f t="shared" ca="1" si="17"/>
        <v>0</v>
      </c>
      <c r="X63" s="6">
        <f t="shared" ca="1" si="17"/>
        <v>0</v>
      </c>
      <c r="Y63" s="6">
        <f t="shared" ca="1" si="17"/>
        <v>0</v>
      </c>
      <c r="Z63" s="6">
        <f t="shared" ca="1" si="17"/>
        <v>0</v>
      </c>
      <c r="AA63" s="6">
        <f t="shared" ca="1" si="17"/>
        <v>0</v>
      </c>
      <c r="AB63" s="6">
        <f t="shared" ca="1" si="17"/>
        <v>0</v>
      </c>
      <c r="AC63" s="6">
        <f t="shared" ca="1" si="17"/>
        <v>0</v>
      </c>
      <c r="AD63" s="6">
        <f t="shared" ca="1" si="17"/>
        <v>0</v>
      </c>
      <c r="AE63" s="6">
        <f t="shared" ca="1" si="17"/>
        <v>0</v>
      </c>
      <c r="AF63" s="6">
        <f t="shared" ca="1" si="17"/>
        <v>0</v>
      </c>
      <c r="AG63" s="6">
        <f t="shared" ca="1" si="17"/>
        <v>0</v>
      </c>
      <c r="AH63" s="6">
        <f t="shared" ca="1" si="17"/>
        <v>0</v>
      </c>
      <c r="AI63" s="6">
        <f t="shared" ca="1" si="17"/>
        <v>0</v>
      </c>
      <c r="AJ63" s="6">
        <f t="shared" ca="1" si="17"/>
        <v>0</v>
      </c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</row>
    <row r="64" spans="1:124" s="1" customFormat="1" outlineLevel="1">
      <c r="A64" s="66" t="str">
        <f>'Исходные данные'!A121</f>
        <v>Средства бюджета субъекта РФ</v>
      </c>
      <c r="B64" s="6"/>
      <c r="C64" s="6"/>
      <c r="D64" s="11">
        <f ca="1">SUM(E64:DT64)</f>
        <v>73200</v>
      </c>
      <c r="E64" s="6">
        <f t="shared" ref="E64:AJ64" ca="1" si="18">E$47*E84</f>
        <v>36600</v>
      </c>
      <c r="F64" s="6">
        <f t="shared" ca="1" si="18"/>
        <v>36600</v>
      </c>
      <c r="G64" s="6">
        <f t="shared" ca="1" si="18"/>
        <v>0</v>
      </c>
      <c r="H64" s="6">
        <f t="shared" ca="1" si="18"/>
        <v>0</v>
      </c>
      <c r="I64" s="6">
        <f t="shared" ca="1" si="18"/>
        <v>0</v>
      </c>
      <c r="J64" s="6">
        <f t="shared" ca="1" si="18"/>
        <v>0</v>
      </c>
      <c r="K64" s="6">
        <f t="shared" ca="1" si="18"/>
        <v>0</v>
      </c>
      <c r="L64" s="6">
        <f t="shared" ca="1" si="18"/>
        <v>0</v>
      </c>
      <c r="M64" s="6">
        <f t="shared" ca="1" si="18"/>
        <v>0</v>
      </c>
      <c r="N64" s="6">
        <f t="shared" ca="1" si="18"/>
        <v>0</v>
      </c>
      <c r="O64" s="6">
        <f t="shared" ca="1" si="18"/>
        <v>0</v>
      </c>
      <c r="P64" s="6">
        <f t="shared" ca="1" si="18"/>
        <v>0</v>
      </c>
      <c r="Q64" s="6">
        <f t="shared" ca="1" si="18"/>
        <v>0</v>
      </c>
      <c r="R64" s="6">
        <f t="shared" ca="1" si="18"/>
        <v>0</v>
      </c>
      <c r="S64" s="6">
        <f t="shared" ca="1" si="18"/>
        <v>0</v>
      </c>
      <c r="T64" s="6">
        <f t="shared" ca="1" si="18"/>
        <v>0</v>
      </c>
      <c r="U64" s="6">
        <f t="shared" ca="1" si="18"/>
        <v>0</v>
      </c>
      <c r="V64" s="6">
        <f t="shared" ca="1" si="18"/>
        <v>0</v>
      </c>
      <c r="W64" s="6">
        <f t="shared" ca="1" si="18"/>
        <v>0</v>
      </c>
      <c r="X64" s="6">
        <f t="shared" ca="1" si="18"/>
        <v>0</v>
      </c>
      <c r="Y64" s="6">
        <f t="shared" ca="1" si="18"/>
        <v>0</v>
      </c>
      <c r="Z64" s="6">
        <f t="shared" ca="1" si="18"/>
        <v>0</v>
      </c>
      <c r="AA64" s="6">
        <f t="shared" ca="1" si="18"/>
        <v>0</v>
      </c>
      <c r="AB64" s="6">
        <f t="shared" ca="1" si="18"/>
        <v>0</v>
      </c>
      <c r="AC64" s="6">
        <f t="shared" ca="1" si="18"/>
        <v>0</v>
      </c>
      <c r="AD64" s="6">
        <f t="shared" ca="1" si="18"/>
        <v>0</v>
      </c>
      <c r="AE64" s="6">
        <f t="shared" ca="1" si="18"/>
        <v>0</v>
      </c>
      <c r="AF64" s="6">
        <f t="shared" ca="1" si="18"/>
        <v>0</v>
      </c>
      <c r="AG64" s="6">
        <f t="shared" ca="1" si="18"/>
        <v>0</v>
      </c>
      <c r="AH64" s="6">
        <f t="shared" ca="1" si="18"/>
        <v>0</v>
      </c>
      <c r="AI64" s="6">
        <f t="shared" ca="1" si="18"/>
        <v>0</v>
      </c>
      <c r="AJ64" s="6">
        <f t="shared" ca="1" si="18"/>
        <v>0</v>
      </c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</row>
    <row r="65" spans="1:124" s="1" customFormat="1" outlineLevel="1">
      <c r="A65" s="66" t="str">
        <f>'Исходные данные'!A122</f>
        <v>Средства местного бюджета</v>
      </c>
      <c r="B65" s="6"/>
      <c r="C65" s="6"/>
      <c r="D65" s="288">
        <f ca="1">SUM(E65:DT65)</f>
        <v>0</v>
      </c>
      <c r="E65" s="6">
        <f t="shared" ref="E65:AJ65" ca="1" si="19">E$47*E85</f>
        <v>0</v>
      </c>
      <c r="F65" s="6">
        <f t="shared" ca="1" si="19"/>
        <v>0</v>
      </c>
      <c r="G65" s="6">
        <f t="shared" ca="1" si="19"/>
        <v>0</v>
      </c>
      <c r="H65" s="6">
        <f t="shared" ca="1" si="19"/>
        <v>0</v>
      </c>
      <c r="I65" s="6">
        <f t="shared" ca="1" si="19"/>
        <v>0</v>
      </c>
      <c r="J65" s="6">
        <f t="shared" ca="1" si="19"/>
        <v>0</v>
      </c>
      <c r="K65" s="6">
        <f t="shared" ca="1" si="19"/>
        <v>0</v>
      </c>
      <c r="L65" s="6">
        <f t="shared" ca="1" si="19"/>
        <v>0</v>
      </c>
      <c r="M65" s="6">
        <f t="shared" ca="1" si="19"/>
        <v>0</v>
      </c>
      <c r="N65" s="6">
        <f t="shared" ca="1" si="19"/>
        <v>0</v>
      </c>
      <c r="O65" s="6">
        <f t="shared" ca="1" si="19"/>
        <v>0</v>
      </c>
      <c r="P65" s="6">
        <f t="shared" ca="1" si="19"/>
        <v>0</v>
      </c>
      <c r="Q65" s="6">
        <f t="shared" ca="1" si="19"/>
        <v>0</v>
      </c>
      <c r="R65" s="6">
        <f t="shared" ca="1" si="19"/>
        <v>0</v>
      </c>
      <c r="S65" s="6">
        <f t="shared" ca="1" si="19"/>
        <v>0</v>
      </c>
      <c r="T65" s="6">
        <f t="shared" ca="1" si="19"/>
        <v>0</v>
      </c>
      <c r="U65" s="6">
        <f t="shared" ca="1" si="19"/>
        <v>0</v>
      </c>
      <c r="V65" s="6">
        <f t="shared" ca="1" si="19"/>
        <v>0</v>
      </c>
      <c r="W65" s="6">
        <f t="shared" ca="1" si="19"/>
        <v>0</v>
      </c>
      <c r="X65" s="6">
        <f t="shared" ca="1" si="19"/>
        <v>0</v>
      </c>
      <c r="Y65" s="6">
        <f t="shared" ca="1" si="19"/>
        <v>0</v>
      </c>
      <c r="Z65" s="6">
        <f t="shared" ca="1" si="19"/>
        <v>0</v>
      </c>
      <c r="AA65" s="6">
        <f t="shared" ca="1" si="19"/>
        <v>0</v>
      </c>
      <c r="AB65" s="6">
        <f t="shared" ca="1" si="19"/>
        <v>0</v>
      </c>
      <c r="AC65" s="6">
        <f t="shared" ca="1" si="19"/>
        <v>0</v>
      </c>
      <c r="AD65" s="6">
        <f t="shared" ca="1" si="19"/>
        <v>0</v>
      </c>
      <c r="AE65" s="6">
        <f t="shared" ca="1" si="19"/>
        <v>0</v>
      </c>
      <c r="AF65" s="6">
        <f t="shared" ca="1" si="19"/>
        <v>0</v>
      </c>
      <c r="AG65" s="6">
        <f t="shared" ca="1" si="19"/>
        <v>0</v>
      </c>
      <c r="AH65" s="6">
        <f t="shared" ca="1" si="19"/>
        <v>0</v>
      </c>
      <c r="AI65" s="6">
        <f t="shared" ca="1" si="19"/>
        <v>0</v>
      </c>
      <c r="AJ65" s="6">
        <f t="shared" ca="1" si="19"/>
        <v>0</v>
      </c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</row>
    <row r="66" spans="1:124" s="1" customFormat="1" outlineLevel="1">
      <c r="A66" s="66" t="str">
        <f>'Исходные данные'!A123</f>
        <v xml:space="preserve">Средства Фонда </v>
      </c>
      <c r="B66" s="6"/>
      <c r="C66" s="6"/>
      <c r="D66" s="11">
        <f ca="1">SUM(E66:DT66)</f>
        <v>366000</v>
      </c>
      <c r="E66" s="6">
        <f t="shared" ref="E66:AJ66" ca="1" si="20">E$47*E86</f>
        <v>183000</v>
      </c>
      <c r="F66" s="6">
        <f t="shared" ca="1" si="20"/>
        <v>183000</v>
      </c>
      <c r="G66" s="6">
        <f t="shared" ca="1" si="20"/>
        <v>0</v>
      </c>
      <c r="H66" s="6">
        <f t="shared" ca="1" si="20"/>
        <v>0</v>
      </c>
      <c r="I66" s="6">
        <f t="shared" ca="1" si="20"/>
        <v>0</v>
      </c>
      <c r="J66" s="6">
        <f t="shared" ca="1" si="20"/>
        <v>0</v>
      </c>
      <c r="K66" s="6">
        <f t="shared" ca="1" si="20"/>
        <v>0</v>
      </c>
      <c r="L66" s="6">
        <f t="shared" ca="1" si="20"/>
        <v>0</v>
      </c>
      <c r="M66" s="6">
        <f t="shared" ca="1" si="20"/>
        <v>0</v>
      </c>
      <c r="N66" s="6">
        <f t="shared" ca="1" si="20"/>
        <v>0</v>
      </c>
      <c r="O66" s="6">
        <f t="shared" ca="1" si="20"/>
        <v>0</v>
      </c>
      <c r="P66" s="6">
        <f t="shared" ca="1" si="20"/>
        <v>0</v>
      </c>
      <c r="Q66" s="6">
        <f t="shared" ca="1" si="20"/>
        <v>0</v>
      </c>
      <c r="R66" s="6">
        <f t="shared" ca="1" si="20"/>
        <v>0</v>
      </c>
      <c r="S66" s="6">
        <f t="shared" ca="1" si="20"/>
        <v>0</v>
      </c>
      <c r="T66" s="6">
        <f t="shared" ca="1" si="20"/>
        <v>0</v>
      </c>
      <c r="U66" s="6">
        <f t="shared" ca="1" si="20"/>
        <v>0</v>
      </c>
      <c r="V66" s="6">
        <f t="shared" ca="1" si="20"/>
        <v>0</v>
      </c>
      <c r="W66" s="6">
        <f t="shared" ca="1" si="20"/>
        <v>0</v>
      </c>
      <c r="X66" s="6">
        <f t="shared" ca="1" si="20"/>
        <v>0</v>
      </c>
      <c r="Y66" s="6">
        <f t="shared" ca="1" si="20"/>
        <v>0</v>
      </c>
      <c r="Z66" s="6">
        <f t="shared" ca="1" si="20"/>
        <v>0</v>
      </c>
      <c r="AA66" s="6">
        <f t="shared" ca="1" si="20"/>
        <v>0</v>
      </c>
      <c r="AB66" s="6">
        <f t="shared" ca="1" si="20"/>
        <v>0</v>
      </c>
      <c r="AC66" s="6">
        <f t="shared" ca="1" si="20"/>
        <v>0</v>
      </c>
      <c r="AD66" s="6">
        <f t="shared" ca="1" si="20"/>
        <v>0</v>
      </c>
      <c r="AE66" s="6">
        <f t="shared" ca="1" si="20"/>
        <v>0</v>
      </c>
      <c r="AF66" s="6">
        <f t="shared" ca="1" si="20"/>
        <v>0</v>
      </c>
      <c r="AG66" s="6">
        <f t="shared" ca="1" si="20"/>
        <v>0</v>
      </c>
      <c r="AH66" s="6">
        <f t="shared" ca="1" si="20"/>
        <v>0</v>
      </c>
      <c r="AI66" s="6">
        <f t="shared" ca="1" si="20"/>
        <v>0</v>
      </c>
      <c r="AJ66" s="6">
        <f t="shared" ca="1" si="20"/>
        <v>0</v>
      </c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</row>
    <row r="67" spans="1:124" s="1" customFormat="1" outlineLevel="1">
      <c r="A67" s="2"/>
      <c r="B67" s="7"/>
      <c r="C67" s="7"/>
      <c r="D67" s="11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</row>
    <row r="68" spans="1:124" s="1" customFormat="1" outlineLevel="1">
      <c r="A68" s="34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</row>
    <row r="69" spans="1:124" s="1" customFormat="1" outlineLevel="1">
      <c r="A69" s="34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</row>
    <row r="70" spans="1:124" s="1" customFormat="1" outlineLevel="1">
      <c r="A70" s="2"/>
      <c r="B70" s="6"/>
      <c r="C70" s="6"/>
      <c r="D70" s="11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</row>
    <row r="71" spans="1:124" s="1" customFormat="1" outlineLevel="1">
      <c r="A71" s="2"/>
      <c r="B71" s="6"/>
      <c r="C71" s="6"/>
      <c r="D71" s="11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</row>
    <row r="72" spans="1:124" s="122" customFormat="1" outlineLevel="1">
      <c r="A72" s="92"/>
      <c r="B72" s="62" t="s">
        <v>89</v>
      </c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</row>
    <row r="73" spans="1:124" s="4" customFormat="1" outlineLevel="1">
      <c r="A73" s="34" t="s">
        <v>298</v>
      </c>
      <c r="B73" s="288"/>
      <c r="C73" s="288"/>
      <c r="D73" s="288">
        <f ca="1">SUM(E73:DT73)</f>
        <v>748104</v>
      </c>
      <c r="E73" s="288">
        <f t="shared" ref="E73:AJ73" ca="1" si="21">SUM(E62:E72)</f>
        <v>370026</v>
      </c>
      <c r="F73" s="288">
        <f t="shared" ca="1" si="21"/>
        <v>378078</v>
      </c>
      <c r="G73" s="288">
        <f t="shared" ca="1" si="21"/>
        <v>0</v>
      </c>
      <c r="H73" s="288">
        <f t="shared" ca="1" si="21"/>
        <v>0</v>
      </c>
      <c r="I73" s="288">
        <f t="shared" ca="1" si="21"/>
        <v>0</v>
      </c>
      <c r="J73" s="288">
        <f t="shared" ca="1" si="21"/>
        <v>0</v>
      </c>
      <c r="K73" s="288">
        <f t="shared" ca="1" si="21"/>
        <v>0</v>
      </c>
      <c r="L73" s="288">
        <f t="shared" ca="1" si="21"/>
        <v>0</v>
      </c>
      <c r="M73" s="288">
        <f t="shared" ca="1" si="21"/>
        <v>0</v>
      </c>
      <c r="N73" s="288">
        <f t="shared" ca="1" si="21"/>
        <v>0</v>
      </c>
      <c r="O73" s="288">
        <f t="shared" ca="1" si="21"/>
        <v>0</v>
      </c>
      <c r="P73" s="288">
        <f t="shared" ca="1" si="21"/>
        <v>0</v>
      </c>
      <c r="Q73" s="288">
        <f t="shared" ca="1" si="21"/>
        <v>0</v>
      </c>
      <c r="R73" s="288">
        <f t="shared" ca="1" si="21"/>
        <v>0</v>
      </c>
      <c r="S73" s="288">
        <f t="shared" ca="1" si="21"/>
        <v>0</v>
      </c>
      <c r="T73" s="288">
        <f t="shared" ca="1" si="21"/>
        <v>0</v>
      </c>
      <c r="U73" s="288">
        <f t="shared" ca="1" si="21"/>
        <v>0</v>
      </c>
      <c r="V73" s="288">
        <f t="shared" ca="1" si="21"/>
        <v>0</v>
      </c>
      <c r="W73" s="288">
        <f t="shared" ca="1" si="21"/>
        <v>0</v>
      </c>
      <c r="X73" s="288">
        <f t="shared" ca="1" si="21"/>
        <v>0</v>
      </c>
      <c r="Y73" s="288">
        <f t="shared" ca="1" si="21"/>
        <v>0</v>
      </c>
      <c r="Z73" s="288">
        <f t="shared" ca="1" si="21"/>
        <v>0</v>
      </c>
      <c r="AA73" s="288">
        <f t="shared" ca="1" si="21"/>
        <v>0</v>
      </c>
      <c r="AB73" s="288">
        <f t="shared" ca="1" si="21"/>
        <v>0</v>
      </c>
      <c r="AC73" s="288">
        <f t="shared" ca="1" si="21"/>
        <v>0</v>
      </c>
      <c r="AD73" s="288">
        <f t="shared" ca="1" si="21"/>
        <v>0</v>
      </c>
      <c r="AE73" s="288">
        <f t="shared" ca="1" si="21"/>
        <v>0</v>
      </c>
      <c r="AF73" s="288">
        <f t="shared" ca="1" si="21"/>
        <v>0</v>
      </c>
      <c r="AG73" s="288">
        <f t="shared" ca="1" si="21"/>
        <v>0</v>
      </c>
      <c r="AH73" s="288">
        <f t="shared" ca="1" si="21"/>
        <v>0</v>
      </c>
      <c r="AI73" s="288">
        <f t="shared" ca="1" si="21"/>
        <v>0</v>
      </c>
      <c r="AJ73" s="288">
        <f t="shared" ca="1" si="21"/>
        <v>0</v>
      </c>
      <c r="AK73" s="288"/>
      <c r="AL73" s="288"/>
      <c r="AM73" s="288"/>
      <c r="AN73" s="288"/>
      <c r="AO73" s="288"/>
      <c r="AP73" s="288"/>
      <c r="AQ73" s="288"/>
      <c r="AR73" s="288"/>
      <c r="AS73" s="288"/>
      <c r="AT73" s="288"/>
      <c r="AU73" s="288"/>
      <c r="AV73" s="288"/>
      <c r="AW73" s="288"/>
      <c r="AX73" s="288"/>
      <c r="AY73" s="288"/>
      <c r="AZ73" s="288"/>
      <c r="BA73" s="288"/>
      <c r="BB73" s="288"/>
      <c r="BC73" s="288"/>
      <c r="BD73" s="288"/>
      <c r="BE73" s="288"/>
      <c r="BF73" s="288"/>
      <c r="BG73" s="288"/>
      <c r="BH73" s="288"/>
      <c r="BI73" s="288"/>
      <c r="BJ73" s="288"/>
      <c r="BK73" s="288"/>
      <c r="BL73" s="288"/>
      <c r="BM73" s="288"/>
      <c r="BN73" s="288"/>
      <c r="BO73" s="288"/>
      <c r="BP73" s="288"/>
      <c r="BQ73" s="288"/>
      <c r="BR73" s="288"/>
      <c r="BS73" s="288"/>
      <c r="BT73" s="288"/>
      <c r="BU73" s="288"/>
      <c r="BV73" s="288"/>
      <c r="BW73" s="288"/>
      <c r="BX73" s="288"/>
      <c r="BY73" s="288"/>
      <c r="BZ73" s="288"/>
      <c r="CA73" s="288"/>
      <c r="CB73" s="288"/>
      <c r="CC73" s="288"/>
      <c r="CD73" s="288"/>
      <c r="CE73" s="288"/>
      <c r="CF73" s="288"/>
      <c r="CG73" s="288"/>
      <c r="CH73" s="288"/>
      <c r="CI73" s="288"/>
      <c r="CJ73" s="288"/>
      <c r="CK73" s="288"/>
      <c r="CL73" s="288"/>
      <c r="CM73" s="288"/>
      <c r="CN73" s="288"/>
      <c r="CO73" s="288"/>
      <c r="CP73" s="288"/>
      <c r="CQ73" s="288"/>
      <c r="CR73" s="288"/>
      <c r="CS73" s="288"/>
      <c r="CT73" s="288"/>
      <c r="CU73" s="288"/>
      <c r="CV73" s="288"/>
      <c r="CW73" s="288"/>
      <c r="CX73" s="288"/>
      <c r="CY73" s="288"/>
      <c r="CZ73" s="288"/>
      <c r="DA73" s="288"/>
      <c r="DB73" s="288"/>
      <c r="DC73" s="288"/>
      <c r="DD73" s="288"/>
      <c r="DE73" s="288"/>
      <c r="DF73" s="288"/>
      <c r="DG73" s="288"/>
      <c r="DH73" s="288"/>
      <c r="DI73" s="288"/>
      <c r="DJ73" s="288"/>
      <c r="DK73" s="288"/>
      <c r="DL73" s="288"/>
      <c r="DM73" s="288"/>
      <c r="DN73" s="288"/>
      <c r="DO73" s="288"/>
      <c r="DP73" s="288"/>
      <c r="DQ73" s="288"/>
      <c r="DR73" s="288"/>
      <c r="DS73" s="288"/>
      <c r="DT73" s="288"/>
    </row>
    <row r="74" spans="1:124" s="1" customFormat="1" ht="15" customHeight="1" outlineLevel="1">
      <c r="A74" s="4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</row>
    <row r="75" spans="1:124" s="1" customFormat="1" ht="15" customHeight="1" outlineLevel="1">
      <c r="A75" s="2"/>
      <c r="B75" s="6"/>
      <c r="C75" s="6"/>
      <c r="D75" s="11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</row>
    <row r="76" spans="1:124" s="1" customFormat="1" ht="15" outlineLevel="1" thickBot="1">
      <c r="A76" s="2"/>
      <c r="B76" s="2"/>
      <c r="C76" s="2"/>
      <c r="D76" s="2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6"/>
    </row>
    <row r="77" spans="1:124" s="1" customFormat="1" ht="15" outlineLevel="1" thickBot="1">
      <c r="A77" s="50" t="s">
        <v>432</v>
      </c>
      <c r="B77" s="45" t="str">
        <f ca="1">IF(SUMPRODUCT(--(E77:AH77="ERROR"))=0,"OK","ERROR")</f>
        <v>OK</v>
      </c>
      <c r="C77" s="51"/>
      <c r="D77" s="51"/>
      <c r="E77" s="51" t="str">
        <f t="shared" ref="E77:AJ77" ca="1" si="22">IF(ABS(SUM(E54)-SUM(E73))&lt;0.01,"OK","ERROR")</f>
        <v>OK</v>
      </c>
      <c r="F77" s="51" t="str">
        <f t="shared" ca="1" si="22"/>
        <v>OK</v>
      </c>
      <c r="G77" s="51" t="str">
        <f t="shared" ca="1" si="22"/>
        <v>OK</v>
      </c>
      <c r="H77" s="51" t="str">
        <f t="shared" ca="1" si="22"/>
        <v>OK</v>
      </c>
      <c r="I77" s="51" t="str">
        <f t="shared" ca="1" si="22"/>
        <v>OK</v>
      </c>
      <c r="J77" s="51" t="str">
        <f t="shared" ca="1" si="22"/>
        <v>OK</v>
      </c>
      <c r="K77" s="51" t="str">
        <f t="shared" ca="1" si="22"/>
        <v>OK</v>
      </c>
      <c r="L77" s="51" t="str">
        <f t="shared" ca="1" si="22"/>
        <v>OK</v>
      </c>
      <c r="M77" s="51" t="str">
        <f t="shared" ca="1" si="22"/>
        <v>OK</v>
      </c>
      <c r="N77" s="51" t="str">
        <f t="shared" ca="1" si="22"/>
        <v>OK</v>
      </c>
      <c r="O77" s="51" t="str">
        <f t="shared" ca="1" si="22"/>
        <v>OK</v>
      </c>
      <c r="P77" s="51" t="str">
        <f t="shared" ca="1" si="22"/>
        <v>OK</v>
      </c>
      <c r="Q77" s="51" t="str">
        <f t="shared" ca="1" si="22"/>
        <v>OK</v>
      </c>
      <c r="R77" s="51" t="str">
        <f t="shared" ca="1" si="22"/>
        <v>OK</v>
      </c>
      <c r="S77" s="51" t="str">
        <f t="shared" ca="1" si="22"/>
        <v>OK</v>
      </c>
      <c r="T77" s="51" t="str">
        <f t="shared" ca="1" si="22"/>
        <v>OK</v>
      </c>
      <c r="U77" s="51" t="str">
        <f t="shared" ca="1" si="22"/>
        <v>OK</v>
      </c>
      <c r="V77" s="51" t="str">
        <f t="shared" ca="1" si="22"/>
        <v>OK</v>
      </c>
      <c r="W77" s="51" t="str">
        <f t="shared" ca="1" si="22"/>
        <v>OK</v>
      </c>
      <c r="X77" s="51" t="str">
        <f t="shared" ca="1" si="22"/>
        <v>OK</v>
      </c>
      <c r="Y77" s="51" t="str">
        <f t="shared" ca="1" si="22"/>
        <v>OK</v>
      </c>
      <c r="Z77" s="51" t="str">
        <f t="shared" ca="1" si="22"/>
        <v>OK</v>
      </c>
      <c r="AA77" s="51" t="str">
        <f t="shared" ca="1" si="22"/>
        <v>OK</v>
      </c>
      <c r="AB77" s="51" t="str">
        <f t="shared" ca="1" si="22"/>
        <v>OK</v>
      </c>
      <c r="AC77" s="51" t="str">
        <f t="shared" ca="1" si="22"/>
        <v>OK</v>
      </c>
      <c r="AD77" s="51" t="str">
        <f t="shared" ca="1" si="22"/>
        <v>OK</v>
      </c>
      <c r="AE77" s="51" t="str">
        <f t="shared" ca="1" si="22"/>
        <v>OK</v>
      </c>
      <c r="AF77" s="51" t="str">
        <f t="shared" ca="1" si="22"/>
        <v>OK</v>
      </c>
      <c r="AG77" s="51" t="str">
        <f t="shared" ca="1" si="22"/>
        <v>OK</v>
      </c>
      <c r="AH77" s="51" t="str">
        <f t="shared" ca="1" si="22"/>
        <v>OK</v>
      </c>
      <c r="AI77" s="51" t="str">
        <f t="shared" ca="1" si="22"/>
        <v>OK</v>
      </c>
      <c r="AJ77" s="51" t="str">
        <f t="shared" ca="1" si="22"/>
        <v>OK</v>
      </c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</row>
    <row r="78" spans="1:124" s="1" customFormat="1" ht="15" customHeight="1" outlineLevel="1">
      <c r="A78" s="2"/>
      <c r="B78" s="7"/>
      <c r="C78" s="7"/>
      <c r="D78" s="6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</row>
    <row r="79" spans="1:124" s="1" customFormat="1" ht="15" customHeight="1" outlineLevel="1">
      <c r="A79" s="2" t="s">
        <v>308</v>
      </c>
      <c r="B79" s="20"/>
      <c r="C79" s="20"/>
      <c r="D79" s="288">
        <f ca="1">SUM(E79:DT79)</f>
        <v>439200</v>
      </c>
      <c r="E79" s="6">
        <f t="shared" ref="E79:AJ79" ca="1" si="23">SUM(E64:E66)</f>
        <v>219600</v>
      </c>
      <c r="F79" s="6">
        <f t="shared" ca="1" si="23"/>
        <v>219600</v>
      </c>
      <c r="G79" s="6">
        <f t="shared" ca="1" si="23"/>
        <v>0</v>
      </c>
      <c r="H79" s="6">
        <f t="shared" ca="1" si="23"/>
        <v>0</v>
      </c>
      <c r="I79" s="6">
        <f t="shared" ca="1" si="23"/>
        <v>0</v>
      </c>
      <c r="J79" s="6">
        <f t="shared" ca="1" si="23"/>
        <v>0</v>
      </c>
      <c r="K79" s="6">
        <f t="shared" ca="1" si="23"/>
        <v>0</v>
      </c>
      <c r="L79" s="6">
        <f t="shared" ca="1" si="23"/>
        <v>0</v>
      </c>
      <c r="M79" s="6">
        <f t="shared" ca="1" si="23"/>
        <v>0</v>
      </c>
      <c r="N79" s="6">
        <f t="shared" ca="1" si="23"/>
        <v>0</v>
      </c>
      <c r="O79" s="6">
        <f t="shared" ca="1" si="23"/>
        <v>0</v>
      </c>
      <c r="P79" s="6">
        <f t="shared" ca="1" si="23"/>
        <v>0</v>
      </c>
      <c r="Q79" s="6">
        <f t="shared" ca="1" si="23"/>
        <v>0</v>
      </c>
      <c r="R79" s="6">
        <f t="shared" ca="1" si="23"/>
        <v>0</v>
      </c>
      <c r="S79" s="6">
        <f t="shared" ca="1" si="23"/>
        <v>0</v>
      </c>
      <c r="T79" s="6">
        <f t="shared" ca="1" si="23"/>
        <v>0</v>
      </c>
      <c r="U79" s="6">
        <f t="shared" ca="1" si="23"/>
        <v>0</v>
      </c>
      <c r="V79" s="6">
        <f t="shared" ca="1" si="23"/>
        <v>0</v>
      </c>
      <c r="W79" s="6">
        <f t="shared" ca="1" si="23"/>
        <v>0</v>
      </c>
      <c r="X79" s="6">
        <f t="shared" ca="1" si="23"/>
        <v>0</v>
      </c>
      <c r="Y79" s="6">
        <f t="shared" ca="1" si="23"/>
        <v>0</v>
      </c>
      <c r="Z79" s="6">
        <f t="shared" ca="1" si="23"/>
        <v>0</v>
      </c>
      <c r="AA79" s="6">
        <f t="shared" ca="1" si="23"/>
        <v>0</v>
      </c>
      <c r="AB79" s="6">
        <f t="shared" ca="1" si="23"/>
        <v>0</v>
      </c>
      <c r="AC79" s="6">
        <f t="shared" ca="1" si="23"/>
        <v>0</v>
      </c>
      <c r="AD79" s="6">
        <f t="shared" ca="1" si="23"/>
        <v>0</v>
      </c>
      <c r="AE79" s="6">
        <f t="shared" ca="1" si="23"/>
        <v>0</v>
      </c>
      <c r="AF79" s="6">
        <f t="shared" ca="1" si="23"/>
        <v>0</v>
      </c>
      <c r="AG79" s="6">
        <f t="shared" ca="1" si="23"/>
        <v>0</v>
      </c>
      <c r="AH79" s="6">
        <f t="shared" ca="1" si="23"/>
        <v>0</v>
      </c>
      <c r="AI79" s="6">
        <f t="shared" ca="1" si="23"/>
        <v>0</v>
      </c>
      <c r="AJ79" s="6">
        <f t="shared" ca="1" si="23"/>
        <v>0</v>
      </c>
      <c r="AK79" s="6"/>
    </row>
    <row r="80" spans="1:124" s="1" customFormat="1" ht="15" customHeight="1" outlineLevel="1">
      <c r="A80" s="2"/>
      <c r="B80" s="20"/>
      <c r="C80" s="20"/>
      <c r="D80" s="6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</row>
    <row r="81" spans="1:124" s="79" customFormat="1" outlineLevel="1">
      <c r="A81" s="287" t="s">
        <v>75</v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  <c r="DP81" s="75"/>
      <c r="DQ81" s="75"/>
      <c r="DR81" s="75"/>
      <c r="DS81" s="75"/>
      <c r="DT81" s="75"/>
    </row>
    <row r="82" spans="1:124" s="1" customFormat="1" outlineLevel="1">
      <c r="A82" s="295" t="str">
        <f>'Исходные данные'!A119</f>
        <v>Собственные средства</v>
      </c>
      <c r="B82" s="6"/>
      <c r="C82" s="6"/>
      <c r="D82" s="6"/>
      <c r="E82" s="63">
        <f ca="1">OFFSET('Исходные данные'!F119,$A$4*(ROW('Исходные данные'!F$126)-ROW('Исходные данные'!F$119)),0)</f>
        <v>0.19999999999999996</v>
      </c>
      <c r="F82" s="63">
        <f ca="1">OFFSET('Исходные данные'!G119,$A$4*(ROW('Исходные данные'!G$126)-ROW('Исходные данные'!G$119)),0)</f>
        <v>0.19999999999999996</v>
      </c>
      <c r="G82" s="63">
        <f ca="1">OFFSET('Исходные данные'!H119,$A$4*(ROW('Исходные данные'!H$126)-ROW('Исходные данные'!H$119)),0)</f>
        <v>0</v>
      </c>
      <c r="H82" s="63">
        <f ca="1">OFFSET('Исходные данные'!I119,$A$4*(ROW('Исходные данные'!I$126)-ROW('Исходные данные'!I$119)),0)</f>
        <v>0</v>
      </c>
      <c r="I82" s="63">
        <f ca="1">OFFSET('Исходные данные'!J119,$A$4*(ROW('Исходные данные'!J$126)-ROW('Исходные данные'!J$119)),0)</f>
        <v>0</v>
      </c>
      <c r="J82" s="63">
        <f ca="1">OFFSET('Исходные данные'!K119,$A$4*(ROW('Исходные данные'!K$126)-ROW('Исходные данные'!K$119)),0)</f>
        <v>0</v>
      </c>
      <c r="K82" s="63">
        <f ca="1">OFFSET('Исходные данные'!L119,$A$4*(ROW('Исходные данные'!L$126)-ROW('Исходные данные'!L$119)),0)</f>
        <v>0</v>
      </c>
      <c r="L82" s="63">
        <f ca="1">OFFSET('Исходные данные'!M119,$A$4*(ROW('Исходные данные'!M$126)-ROW('Исходные данные'!M$119)),0)</f>
        <v>0</v>
      </c>
      <c r="M82" s="63">
        <f ca="1">OFFSET('Исходные данные'!N119,$A$4*(ROW('Исходные данные'!N$126)-ROW('Исходные данные'!N$119)),0)</f>
        <v>0</v>
      </c>
      <c r="N82" s="63">
        <f ca="1">OFFSET('Исходные данные'!O119,$A$4*(ROW('Исходные данные'!O$126)-ROW('Исходные данные'!O$119)),0)</f>
        <v>0</v>
      </c>
      <c r="O82" s="63">
        <f ca="1">OFFSET('Исходные данные'!P119,$A$4*(ROW('Исходные данные'!P$126)-ROW('Исходные данные'!P$119)),0)</f>
        <v>0</v>
      </c>
      <c r="P82" s="63">
        <f ca="1">OFFSET('Исходные данные'!Q119,$A$4*(ROW('Исходные данные'!Q$126)-ROW('Исходные данные'!Q$119)),0)</f>
        <v>0</v>
      </c>
      <c r="Q82" s="63">
        <f ca="1">OFFSET('Исходные данные'!R119,$A$4*(ROW('Исходные данные'!R$126)-ROW('Исходные данные'!R$119)),0)</f>
        <v>0</v>
      </c>
      <c r="R82" s="63">
        <f ca="1">OFFSET('Исходные данные'!S119,$A$4*(ROW('Исходные данные'!S$126)-ROW('Исходные данные'!S$119)),0)</f>
        <v>0</v>
      </c>
      <c r="S82" s="63">
        <f ca="1">OFFSET('Исходные данные'!T119,$A$4*(ROW('Исходные данные'!T$126)-ROW('Исходные данные'!T$119)),0)</f>
        <v>0</v>
      </c>
      <c r="T82" s="63">
        <f ca="1">OFFSET('Исходные данные'!U119,$A$4*(ROW('Исходные данные'!U$126)-ROW('Исходные данные'!U$119)),0)</f>
        <v>0</v>
      </c>
      <c r="U82" s="63">
        <f ca="1">OFFSET('Исходные данные'!V119,$A$4*(ROW('Исходные данные'!V$126)-ROW('Исходные данные'!V$119)),0)</f>
        <v>0</v>
      </c>
      <c r="V82" s="63">
        <f ca="1">OFFSET('Исходные данные'!W119,$A$4*(ROW('Исходные данные'!W$126)-ROW('Исходные данные'!W$119)),0)</f>
        <v>0</v>
      </c>
      <c r="W82" s="63">
        <f ca="1">OFFSET('Исходные данные'!X119,$A$4*(ROW('Исходные данные'!X$126)-ROW('Исходные данные'!X$119)),0)</f>
        <v>0</v>
      </c>
      <c r="X82" s="63">
        <f ca="1">OFFSET('Исходные данные'!Y119,$A$4*(ROW('Исходные данные'!Y$126)-ROW('Исходные данные'!Y$119)),0)</f>
        <v>0</v>
      </c>
      <c r="Y82" s="63">
        <f ca="1">OFFSET('Исходные данные'!Z119,$A$4*(ROW('Исходные данные'!Z$126)-ROW('Исходные данные'!Z$119)),0)</f>
        <v>0</v>
      </c>
      <c r="Z82" s="63">
        <f ca="1">OFFSET('Исходные данные'!AA119,$A$4*(ROW('Исходные данные'!AA$126)-ROW('Исходные данные'!AA$119)),0)</f>
        <v>0</v>
      </c>
      <c r="AA82" s="63">
        <f ca="1">OFFSET('Исходные данные'!AB119,$A$4*(ROW('Исходные данные'!AB$126)-ROW('Исходные данные'!AB$119)),0)</f>
        <v>0</v>
      </c>
      <c r="AB82" s="63">
        <f ca="1">OFFSET('Исходные данные'!AC119,$A$4*(ROW('Исходные данные'!AC$126)-ROW('Исходные данные'!AC$119)),0)</f>
        <v>0</v>
      </c>
      <c r="AC82" s="63">
        <f ca="1">OFFSET('Исходные данные'!AD119,$A$4*(ROW('Исходные данные'!AD$126)-ROW('Исходные данные'!AD$119)),0)</f>
        <v>0</v>
      </c>
      <c r="AD82" s="63">
        <f ca="1">OFFSET('Исходные данные'!AE119,$A$4*(ROW('Исходные данные'!AE$126)-ROW('Исходные данные'!AE$119)),0)</f>
        <v>0</v>
      </c>
      <c r="AE82" s="63">
        <f ca="1">OFFSET('Исходные данные'!AF119,$A$4*(ROW('Исходные данные'!AF$126)-ROW('Исходные данные'!AF$119)),0)</f>
        <v>0</v>
      </c>
      <c r="AF82" s="63">
        <f ca="1">OFFSET('Исходные данные'!AG119,$A$4*(ROW('Исходные данные'!AG$126)-ROW('Исходные данные'!AG$119)),0)</f>
        <v>0</v>
      </c>
      <c r="AG82" s="63">
        <f ca="1">OFFSET('Исходные данные'!AH119,$A$4*(ROW('Исходные данные'!AH$126)-ROW('Исходные данные'!AH$119)),0)</f>
        <v>0</v>
      </c>
      <c r="AH82" s="63">
        <f ca="1">OFFSET('Исходные данные'!AI119,$A$4*(ROW('Исходные данные'!AI$126)-ROW('Исходные данные'!AI$119)),0)</f>
        <v>0</v>
      </c>
      <c r="AI82" s="63">
        <f ca="1">OFFSET('Исходные данные'!AJ119,$A$4*(ROW('Исходные данные'!AJ$126)-ROW('Исходные данные'!AJ$119)),0)</f>
        <v>0</v>
      </c>
      <c r="AJ82" s="63">
        <f ca="1">OFFSET('Исходные данные'!AK119,$A$4*(ROW('Исходные данные'!AK$126)-ROW('Исходные данные'!AK$119)),0)</f>
        <v>0</v>
      </c>
      <c r="AK82" s="63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</row>
    <row r="83" spans="1:124" s="1" customFormat="1" outlineLevel="1">
      <c r="A83" s="295" t="str">
        <f>'Исходные данные'!A120</f>
        <v>Заемные средства</v>
      </c>
      <c r="B83" s="6"/>
      <c r="C83" s="6"/>
      <c r="D83" s="11"/>
      <c r="E83" s="63">
        <f ca="1">OFFSET('Исходные данные'!F120,$A$4*(ROW('Исходные данные'!F$126)-ROW('Исходные данные'!F$119)),0)</f>
        <v>0.2</v>
      </c>
      <c r="F83" s="63">
        <f ca="1">OFFSET('Исходные данные'!G120,$A$4*(ROW('Исходные данные'!G$126)-ROW('Исходные данные'!G$119)),0)</f>
        <v>0.2</v>
      </c>
      <c r="G83" s="63">
        <f ca="1">OFFSET('Исходные данные'!H120,$A$4*(ROW('Исходные данные'!H$126)-ROW('Исходные данные'!H$119)),0)</f>
        <v>0</v>
      </c>
      <c r="H83" s="63">
        <f ca="1">OFFSET('Исходные данные'!I120,$A$4*(ROW('Исходные данные'!I$126)-ROW('Исходные данные'!I$119)),0)</f>
        <v>0</v>
      </c>
      <c r="I83" s="63">
        <f ca="1">OFFSET('Исходные данные'!J120,$A$4*(ROW('Исходные данные'!J$126)-ROW('Исходные данные'!J$119)),0)</f>
        <v>0</v>
      </c>
      <c r="J83" s="63">
        <f ca="1">OFFSET('Исходные данные'!K120,$A$4*(ROW('Исходные данные'!K$126)-ROW('Исходные данные'!K$119)),0)</f>
        <v>0</v>
      </c>
      <c r="K83" s="63">
        <f ca="1">OFFSET('Исходные данные'!L120,$A$4*(ROW('Исходные данные'!L$126)-ROW('Исходные данные'!L$119)),0)</f>
        <v>0</v>
      </c>
      <c r="L83" s="63">
        <f ca="1">OFFSET('Исходные данные'!M120,$A$4*(ROW('Исходные данные'!M$126)-ROW('Исходные данные'!M$119)),0)</f>
        <v>0</v>
      </c>
      <c r="M83" s="63">
        <f ca="1">OFFSET('Исходные данные'!N120,$A$4*(ROW('Исходные данные'!N$126)-ROW('Исходные данные'!N$119)),0)</f>
        <v>0</v>
      </c>
      <c r="N83" s="63">
        <f ca="1">OFFSET('Исходные данные'!O120,$A$4*(ROW('Исходные данные'!O$126)-ROW('Исходные данные'!O$119)),0)</f>
        <v>0</v>
      </c>
      <c r="O83" s="63">
        <f ca="1">OFFSET('Исходные данные'!P120,$A$4*(ROW('Исходные данные'!P$126)-ROW('Исходные данные'!P$119)),0)</f>
        <v>0</v>
      </c>
      <c r="P83" s="63">
        <f ca="1">OFFSET('Исходные данные'!Q120,$A$4*(ROW('Исходные данные'!Q$126)-ROW('Исходные данные'!Q$119)),0)</f>
        <v>0</v>
      </c>
      <c r="Q83" s="63">
        <f ca="1">OFFSET('Исходные данные'!R120,$A$4*(ROW('Исходные данные'!R$126)-ROW('Исходные данные'!R$119)),0)</f>
        <v>0</v>
      </c>
      <c r="R83" s="63">
        <f ca="1">OFFSET('Исходные данные'!S120,$A$4*(ROW('Исходные данные'!S$126)-ROW('Исходные данные'!S$119)),0)</f>
        <v>0</v>
      </c>
      <c r="S83" s="63">
        <f ca="1">OFFSET('Исходные данные'!T120,$A$4*(ROW('Исходные данные'!T$126)-ROW('Исходные данные'!T$119)),0)</f>
        <v>0</v>
      </c>
      <c r="T83" s="63">
        <f ca="1">OFFSET('Исходные данные'!U120,$A$4*(ROW('Исходные данные'!U$126)-ROW('Исходные данные'!U$119)),0)</f>
        <v>0</v>
      </c>
      <c r="U83" s="63">
        <f ca="1">OFFSET('Исходные данные'!V120,$A$4*(ROW('Исходные данные'!V$126)-ROW('Исходные данные'!V$119)),0)</f>
        <v>0</v>
      </c>
      <c r="V83" s="63">
        <f ca="1">OFFSET('Исходные данные'!W120,$A$4*(ROW('Исходные данные'!W$126)-ROW('Исходные данные'!W$119)),0)</f>
        <v>0</v>
      </c>
      <c r="W83" s="63">
        <f ca="1">OFFSET('Исходные данные'!X120,$A$4*(ROW('Исходные данные'!X$126)-ROW('Исходные данные'!X$119)),0)</f>
        <v>0</v>
      </c>
      <c r="X83" s="63">
        <f ca="1">OFFSET('Исходные данные'!Y120,$A$4*(ROW('Исходные данные'!Y$126)-ROW('Исходные данные'!Y$119)),0)</f>
        <v>0</v>
      </c>
      <c r="Y83" s="63">
        <f ca="1">OFFSET('Исходные данные'!Z120,$A$4*(ROW('Исходные данные'!Z$126)-ROW('Исходные данные'!Z$119)),0)</f>
        <v>0</v>
      </c>
      <c r="Z83" s="63">
        <f ca="1">OFFSET('Исходные данные'!AA120,$A$4*(ROW('Исходные данные'!AA$126)-ROW('Исходные данные'!AA$119)),0)</f>
        <v>0</v>
      </c>
      <c r="AA83" s="63">
        <f ca="1">OFFSET('Исходные данные'!AB120,$A$4*(ROW('Исходные данные'!AB$126)-ROW('Исходные данные'!AB$119)),0)</f>
        <v>0</v>
      </c>
      <c r="AB83" s="63">
        <f ca="1">OFFSET('Исходные данные'!AC120,$A$4*(ROW('Исходные данные'!AC$126)-ROW('Исходные данные'!AC$119)),0)</f>
        <v>0</v>
      </c>
      <c r="AC83" s="63">
        <f ca="1">OFFSET('Исходные данные'!AD120,$A$4*(ROW('Исходные данные'!AD$126)-ROW('Исходные данные'!AD$119)),0)</f>
        <v>0</v>
      </c>
      <c r="AD83" s="63">
        <f ca="1">OFFSET('Исходные данные'!AE120,$A$4*(ROW('Исходные данные'!AE$126)-ROW('Исходные данные'!AE$119)),0)</f>
        <v>0</v>
      </c>
      <c r="AE83" s="63">
        <f ca="1">OFFSET('Исходные данные'!AF120,$A$4*(ROW('Исходные данные'!AF$126)-ROW('Исходные данные'!AF$119)),0)</f>
        <v>0</v>
      </c>
      <c r="AF83" s="63">
        <f ca="1">OFFSET('Исходные данные'!AG120,$A$4*(ROW('Исходные данные'!AG$126)-ROW('Исходные данные'!AG$119)),0)</f>
        <v>0</v>
      </c>
      <c r="AG83" s="63">
        <f ca="1">OFFSET('Исходные данные'!AH120,$A$4*(ROW('Исходные данные'!AH$126)-ROW('Исходные данные'!AH$119)),0)</f>
        <v>0</v>
      </c>
      <c r="AH83" s="63">
        <f ca="1">OFFSET('Исходные данные'!AI120,$A$4*(ROW('Исходные данные'!AI$126)-ROW('Исходные данные'!AI$119)),0)</f>
        <v>0</v>
      </c>
      <c r="AI83" s="63">
        <f ca="1">OFFSET('Исходные данные'!AJ120,$A$4*(ROW('Исходные данные'!AJ$126)-ROW('Исходные данные'!AJ$119)),0)</f>
        <v>0</v>
      </c>
      <c r="AJ83" s="63">
        <f ca="1">OFFSET('Исходные данные'!AK120,$A$4*(ROW('Исходные данные'!AK$126)-ROW('Исходные данные'!AK$119)),0)</f>
        <v>0</v>
      </c>
      <c r="AK83" s="63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</row>
    <row r="84" spans="1:124" s="1" customFormat="1" outlineLevel="1">
      <c r="A84" s="295" t="str">
        <f>'Исходные данные'!A121</f>
        <v>Средства бюджета субъекта РФ</v>
      </c>
      <c r="B84" s="6"/>
      <c r="C84" s="6"/>
      <c r="D84" s="11"/>
      <c r="E84" s="63">
        <f ca="1">OFFSET('Исходные данные'!F121,$A$4*(ROW('Исходные данные'!F$126)-ROW('Исходные данные'!F$119)),0)</f>
        <v>0.1</v>
      </c>
      <c r="F84" s="63">
        <f ca="1">OFFSET('Исходные данные'!G121,$A$4*(ROW('Исходные данные'!G$126)-ROW('Исходные данные'!G$119)),0)</f>
        <v>0.1</v>
      </c>
      <c r="G84" s="63">
        <f ca="1">OFFSET('Исходные данные'!H121,$A$4*(ROW('Исходные данные'!H$126)-ROW('Исходные данные'!H$119)),0)</f>
        <v>0</v>
      </c>
      <c r="H84" s="63">
        <f ca="1">OFFSET('Исходные данные'!I121,$A$4*(ROW('Исходные данные'!I$126)-ROW('Исходные данные'!I$119)),0)</f>
        <v>0</v>
      </c>
      <c r="I84" s="63">
        <f ca="1">OFFSET('Исходные данные'!J121,$A$4*(ROW('Исходные данные'!J$126)-ROW('Исходные данные'!J$119)),0)</f>
        <v>0</v>
      </c>
      <c r="J84" s="63">
        <f ca="1">OFFSET('Исходные данные'!K121,$A$4*(ROW('Исходные данные'!K$126)-ROW('Исходные данные'!K$119)),0)</f>
        <v>0</v>
      </c>
      <c r="K84" s="63">
        <f ca="1">OFFSET('Исходные данные'!L121,$A$4*(ROW('Исходные данные'!L$126)-ROW('Исходные данные'!L$119)),0)</f>
        <v>0</v>
      </c>
      <c r="L84" s="63">
        <f ca="1">OFFSET('Исходные данные'!M121,$A$4*(ROW('Исходные данные'!M$126)-ROW('Исходные данные'!M$119)),0)</f>
        <v>0</v>
      </c>
      <c r="M84" s="63">
        <f ca="1">OFFSET('Исходные данные'!N121,$A$4*(ROW('Исходные данные'!N$126)-ROW('Исходные данные'!N$119)),0)</f>
        <v>0</v>
      </c>
      <c r="N84" s="63">
        <f ca="1">OFFSET('Исходные данные'!O121,$A$4*(ROW('Исходные данные'!O$126)-ROW('Исходные данные'!O$119)),0)</f>
        <v>0</v>
      </c>
      <c r="O84" s="63">
        <f ca="1">OFFSET('Исходные данные'!P121,$A$4*(ROW('Исходные данные'!P$126)-ROW('Исходные данные'!P$119)),0)</f>
        <v>0</v>
      </c>
      <c r="P84" s="63">
        <f ca="1">OFFSET('Исходные данные'!Q121,$A$4*(ROW('Исходные данные'!Q$126)-ROW('Исходные данные'!Q$119)),0)</f>
        <v>0</v>
      </c>
      <c r="Q84" s="63">
        <f ca="1">OFFSET('Исходные данные'!R121,$A$4*(ROW('Исходные данные'!R$126)-ROW('Исходные данные'!R$119)),0)</f>
        <v>0</v>
      </c>
      <c r="R84" s="63">
        <f ca="1">OFFSET('Исходные данные'!S121,$A$4*(ROW('Исходные данные'!S$126)-ROW('Исходные данные'!S$119)),0)</f>
        <v>0</v>
      </c>
      <c r="S84" s="63">
        <f ca="1">OFFSET('Исходные данные'!T121,$A$4*(ROW('Исходные данные'!T$126)-ROW('Исходные данные'!T$119)),0)</f>
        <v>0</v>
      </c>
      <c r="T84" s="63">
        <f ca="1">OFFSET('Исходные данные'!U121,$A$4*(ROW('Исходные данные'!U$126)-ROW('Исходные данные'!U$119)),0)</f>
        <v>0</v>
      </c>
      <c r="U84" s="63">
        <f ca="1">OFFSET('Исходные данные'!V121,$A$4*(ROW('Исходные данные'!V$126)-ROW('Исходные данные'!V$119)),0)</f>
        <v>0</v>
      </c>
      <c r="V84" s="63">
        <f ca="1">OFFSET('Исходные данные'!W121,$A$4*(ROW('Исходные данные'!W$126)-ROW('Исходные данные'!W$119)),0)</f>
        <v>0</v>
      </c>
      <c r="W84" s="63">
        <f ca="1">OFFSET('Исходные данные'!X121,$A$4*(ROW('Исходные данные'!X$126)-ROW('Исходные данные'!X$119)),0)</f>
        <v>0</v>
      </c>
      <c r="X84" s="63">
        <f ca="1">OFFSET('Исходные данные'!Y121,$A$4*(ROW('Исходные данные'!Y$126)-ROW('Исходные данные'!Y$119)),0)</f>
        <v>0</v>
      </c>
      <c r="Y84" s="63">
        <f ca="1">OFFSET('Исходные данные'!Z121,$A$4*(ROW('Исходные данные'!Z$126)-ROW('Исходные данные'!Z$119)),0)</f>
        <v>0</v>
      </c>
      <c r="Z84" s="63">
        <f ca="1">OFFSET('Исходные данные'!AA121,$A$4*(ROW('Исходные данные'!AA$126)-ROW('Исходные данные'!AA$119)),0)</f>
        <v>0</v>
      </c>
      <c r="AA84" s="63">
        <f ca="1">OFFSET('Исходные данные'!AB121,$A$4*(ROW('Исходные данные'!AB$126)-ROW('Исходные данные'!AB$119)),0)</f>
        <v>0</v>
      </c>
      <c r="AB84" s="63">
        <f ca="1">OFFSET('Исходные данные'!AC121,$A$4*(ROW('Исходные данные'!AC$126)-ROW('Исходные данные'!AC$119)),0)</f>
        <v>0</v>
      </c>
      <c r="AC84" s="63">
        <f ca="1">OFFSET('Исходные данные'!AD121,$A$4*(ROW('Исходные данные'!AD$126)-ROW('Исходные данные'!AD$119)),0)</f>
        <v>0</v>
      </c>
      <c r="AD84" s="63">
        <f ca="1">OFFSET('Исходные данные'!AE121,$A$4*(ROW('Исходные данные'!AE$126)-ROW('Исходные данные'!AE$119)),0)</f>
        <v>0</v>
      </c>
      <c r="AE84" s="63">
        <f ca="1">OFFSET('Исходные данные'!AF121,$A$4*(ROW('Исходные данные'!AF$126)-ROW('Исходные данные'!AF$119)),0)</f>
        <v>0</v>
      </c>
      <c r="AF84" s="63">
        <f ca="1">OFFSET('Исходные данные'!AG121,$A$4*(ROW('Исходные данные'!AG$126)-ROW('Исходные данные'!AG$119)),0)</f>
        <v>0</v>
      </c>
      <c r="AG84" s="63">
        <f ca="1">OFFSET('Исходные данные'!AH121,$A$4*(ROW('Исходные данные'!AH$126)-ROW('Исходные данные'!AH$119)),0)</f>
        <v>0</v>
      </c>
      <c r="AH84" s="63">
        <f ca="1">OFFSET('Исходные данные'!AI121,$A$4*(ROW('Исходные данные'!AI$126)-ROW('Исходные данные'!AI$119)),0)</f>
        <v>0</v>
      </c>
      <c r="AI84" s="63">
        <f ca="1">OFFSET('Исходные данные'!AJ121,$A$4*(ROW('Исходные данные'!AJ$126)-ROW('Исходные данные'!AJ$119)),0)</f>
        <v>0</v>
      </c>
      <c r="AJ84" s="63">
        <f ca="1">OFFSET('Исходные данные'!AK121,$A$4*(ROW('Исходные данные'!AK$126)-ROW('Исходные данные'!AK$119)),0)</f>
        <v>0</v>
      </c>
      <c r="AK84" s="63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</row>
    <row r="85" spans="1:124" s="1" customFormat="1" outlineLevel="1">
      <c r="A85" s="295" t="str">
        <f>'Исходные данные'!A122</f>
        <v>Средства местного бюджета</v>
      </c>
      <c r="B85" s="6"/>
      <c r="C85" s="6"/>
      <c r="D85" s="6"/>
      <c r="E85" s="63">
        <f ca="1">OFFSET('Исходные данные'!F122,$A$4*(ROW('Исходные данные'!F$126)-ROW('Исходные данные'!F$119)),0)</f>
        <v>0</v>
      </c>
      <c r="F85" s="63">
        <f ca="1">OFFSET('Исходные данные'!G122,$A$4*(ROW('Исходные данные'!G$126)-ROW('Исходные данные'!G$119)),0)</f>
        <v>0</v>
      </c>
      <c r="G85" s="63">
        <f ca="1">OFFSET('Исходные данные'!H122,$A$4*(ROW('Исходные данные'!H$126)-ROW('Исходные данные'!H$119)),0)</f>
        <v>0</v>
      </c>
      <c r="H85" s="63">
        <f ca="1">OFFSET('Исходные данные'!I122,$A$4*(ROW('Исходные данные'!I$126)-ROW('Исходные данные'!I$119)),0)</f>
        <v>0</v>
      </c>
      <c r="I85" s="63">
        <f ca="1">OFFSET('Исходные данные'!J122,$A$4*(ROW('Исходные данные'!J$126)-ROW('Исходные данные'!J$119)),0)</f>
        <v>0</v>
      </c>
      <c r="J85" s="63">
        <f ca="1">OFFSET('Исходные данные'!K122,$A$4*(ROW('Исходные данные'!K$126)-ROW('Исходные данные'!K$119)),0)</f>
        <v>0</v>
      </c>
      <c r="K85" s="63">
        <f ca="1">OFFSET('Исходные данные'!L122,$A$4*(ROW('Исходные данные'!L$126)-ROW('Исходные данные'!L$119)),0)</f>
        <v>0</v>
      </c>
      <c r="L85" s="63">
        <f ca="1">OFFSET('Исходные данные'!M122,$A$4*(ROW('Исходные данные'!M$126)-ROW('Исходные данные'!M$119)),0)</f>
        <v>0</v>
      </c>
      <c r="M85" s="63">
        <f ca="1">OFFSET('Исходные данные'!N122,$A$4*(ROW('Исходные данные'!N$126)-ROW('Исходные данные'!N$119)),0)</f>
        <v>0</v>
      </c>
      <c r="N85" s="63">
        <f ca="1">OFFSET('Исходные данные'!O122,$A$4*(ROW('Исходные данные'!O$126)-ROW('Исходные данные'!O$119)),0)</f>
        <v>0</v>
      </c>
      <c r="O85" s="63">
        <f ca="1">OFFSET('Исходные данные'!P122,$A$4*(ROW('Исходные данные'!P$126)-ROW('Исходные данные'!P$119)),0)</f>
        <v>0</v>
      </c>
      <c r="P85" s="63">
        <f ca="1">OFFSET('Исходные данные'!Q122,$A$4*(ROW('Исходные данные'!Q$126)-ROW('Исходные данные'!Q$119)),0)</f>
        <v>0</v>
      </c>
      <c r="Q85" s="63">
        <f ca="1">OFFSET('Исходные данные'!R122,$A$4*(ROW('Исходные данные'!R$126)-ROW('Исходные данные'!R$119)),0)</f>
        <v>0</v>
      </c>
      <c r="R85" s="63">
        <f ca="1">OFFSET('Исходные данные'!S122,$A$4*(ROW('Исходные данные'!S$126)-ROW('Исходные данные'!S$119)),0)</f>
        <v>0</v>
      </c>
      <c r="S85" s="63">
        <f ca="1">OFFSET('Исходные данные'!T122,$A$4*(ROW('Исходные данные'!T$126)-ROW('Исходные данные'!T$119)),0)</f>
        <v>0</v>
      </c>
      <c r="T85" s="63">
        <f ca="1">OFFSET('Исходные данные'!U122,$A$4*(ROW('Исходные данные'!U$126)-ROW('Исходные данные'!U$119)),0)</f>
        <v>0</v>
      </c>
      <c r="U85" s="63">
        <f ca="1">OFFSET('Исходные данные'!V122,$A$4*(ROW('Исходные данные'!V$126)-ROW('Исходные данные'!V$119)),0)</f>
        <v>0</v>
      </c>
      <c r="V85" s="63">
        <f ca="1">OFFSET('Исходные данные'!W122,$A$4*(ROW('Исходные данные'!W$126)-ROW('Исходные данные'!W$119)),0)</f>
        <v>0</v>
      </c>
      <c r="W85" s="63">
        <f ca="1">OFFSET('Исходные данные'!X122,$A$4*(ROW('Исходные данные'!X$126)-ROW('Исходные данные'!X$119)),0)</f>
        <v>0</v>
      </c>
      <c r="X85" s="63">
        <f ca="1">OFFSET('Исходные данные'!Y122,$A$4*(ROW('Исходные данные'!Y$126)-ROW('Исходные данные'!Y$119)),0)</f>
        <v>0</v>
      </c>
      <c r="Y85" s="63">
        <f ca="1">OFFSET('Исходные данные'!Z122,$A$4*(ROW('Исходные данные'!Z$126)-ROW('Исходные данные'!Z$119)),0)</f>
        <v>0</v>
      </c>
      <c r="Z85" s="63">
        <f ca="1">OFFSET('Исходные данные'!AA122,$A$4*(ROW('Исходные данные'!AA$126)-ROW('Исходные данные'!AA$119)),0)</f>
        <v>0</v>
      </c>
      <c r="AA85" s="63">
        <f ca="1">OFFSET('Исходные данные'!AB122,$A$4*(ROW('Исходные данные'!AB$126)-ROW('Исходные данные'!AB$119)),0)</f>
        <v>0</v>
      </c>
      <c r="AB85" s="63">
        <f ca="1">OFFSET('Исходные данные'!AC122,$A$4*(ROW('Исходные данные'!AC$126)-ROW('Исходные данные'!AC$119)),0)</f>
        <v>0</v>
      </c>
      <c r="AC85" s="63">
        <f ca="1">OFFSET('Исходные данные'!AD122,$A$4*(ROW('Исходные данные'!AD$126)-ROW('Исходные данные'!AD$119)),0)</f>
        <v>0</v>
      </c>
      <c r="AD85" s="63">
        <f ca="1">OFFSET('Исходные данные'!AE122,$A$4*(ROW('Исходные данные'!AE$126)-ROW('Исходные данные'!AE$119)),0)</f>
        <v>0</v>
      </c>
      <c r="AE85" s="63">
        <f ca="1">OFFSET('Исходные данные'!AF122,$A$4*(ROW('Исходные данные'!AF$126)-ROW('Исходные данные'!AF$119)),0)</f>
        <v>0</v>
      </c>
      <c r="AF85" s="63">
        <f ca="1">OFFSET('Исходные данные'!AG122,$A$4*(ROW('Исходные данные'!AG$126)-ROW('Исходные данные'!AG$119)),0)</f>
        <v>0</v>
      </c>
      <c r="AG85" s="63">
        <f ca="1">OFFSET('Исходные данные'!AH122,$A$4*(ROW('Исходные данные'!AH$126)-ROW('Исходные данные'!AH$119)),0)</f>
        <v>0</v>
      </c>
      <c r="AH85" s="63">
        <f ca="1">OFFSET('Исходные данные'!AI122,$A$4*(ROW('Исходные данные'!AI$126)-ROW('Исходные данные'!AI$119)),0)</f>
        <v>0</v>
      </c>
      <c r="AI85" s="63">
        <f ca="1">OFFSET('Исходные данные'!AJ122,$A$4*(ROW('Исходные данные'!AJ$126)-ROW('Исходные данные'!AJ$119)),0)</f>
        <v>0</v>
      </c>
      <c r="AJ85" s="63">
        <f ca="1">OFFSET('Исходные данные'!AK122,$A$4*(ROW('Исходные данные'!AK$126)-ROW('Исходные данные'!AK$119)),0)</f>
        <v>0</v>
      </c>
      <c r="AK85" s="63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</row>
    <row r="86" spans="1:124" s="122" customFormat="1" outlineLevel="1">
      <c r="A86" s="296" t="str">
        <f>'Исходные данные'!A123</f>
        <v xml:space="preserve">Средства Фонда </v>
      </c>
      <c r="B86" s="62"/>
      <c r="C86" s="62"/>
      <c r="D86" s="37"/>
      <c r="E86" s="297">
        <f ca="1">OFFSET('Исходные данные'!F123,$A$4*(ROW('Исходные данные'!F$126)-ROW('Исходные данные'!F$119)),0)</f>
        <v>0.5</v>
      </c>
      <c r="F86" s="297">
        <f ca="1">OFFSET('Исходные данные'!G123,$A$4*(ROW('Исходные данные'!G$126)-ROW('Исходные данные'!G$119)),0)</f>
        <v>0.5</v>
      </c>
      <c r="G86" s="297">
        <f ca="1">OFFSET('Исходные данные'!H123,$A$4*(ROW('Исходные данные'!H$126)-ROW('Исходные данные'!H$119)),0)</f>
        <v>0</v>
      </c>
      <c r="H86" s="297">
        <f ca="1">OFFSET('Исходные данные'!I123,$A$4*(ROW('Исходные данные'!I$126)-ROW('Исходные данные'!I$119)),0)</f>
        <v>0</v>
      </c>
      <c r="I86" s="297">
        <f ca="1">OFFSET('Исходные данные'!J123,$A$4*(ROW('Исходные данные'!J$126)-ROW('Исходные данные'!J$119)),0)</f>
        <v>0</v>
      </c>
      <c r="J86" s="297">
        <f ca="1">OFFSET('Исходные данные'!K123,$A$4*(ROW('Исходные данные'!K$126)-ROW('Исходные данные'!K$119)),0)</f>
        <v>0</v>
      </c>
      <c r="K86" s="297">
        <f ca="1">OFFSET('Исходные данные'!L123,$A$4*(ROW('Исходные данные'!L$126)-ROW('Исходные данные'!L$119)),0)</f>
        <v>0</v>
      </c>
      <c r="L86" s="297">
        <f ca="1">OFFSET('Исходные данные'!M123,$A$4*(ROW('Исходные данные'!M$126)-ROW('Исходные данные'!M$119)),0)</f>
        <v>0</v>
      </c>
      <c r="M86" s="297">
        <f ca="1">OFFSET('Исходные данные'!N123,$A$4*(ROW('Исходные данные'!N$126)-ROW('Исходные данные'!N$119)),0)</f>
        <v>0</v>
      </c>
      <c r="N86" s="297">
        <f ca="1">OFFSET('Исходные данные'!O123,$A$4*(ROW('Исходные данные'!O$126)-ROW('Исходные данные'!O$119)),0)</f>
        <v>0</v>
      </c>
      <c r="O86" s="297">
        <f ca="1">OFFSET('Исходные данные'!P123,$A$4*(ROW('Исходные данные'!P$126)-ROW('Исходные данные'!P$119)),0)</f>
        <v>0</v>
      </c>
      <c r="P86" s="297">
        <f ca="1">OFFSET('Исходные данные'!Q123,$A$4*(ROW('Исходные данные'!Q$126)-ROW('Исходные данные'!Q$119)),0)</f>
        <v>0</v>
      </c>
      <c r="Q86" s="297">
        <f ca="1">OFFSET('Исходные данные'!R123,$A$4*(ROW('Исходные данные'!R$126)-ROW('Исходные данные'!R$119)),0)</f>
        <v>0</v>
      </c>
      <c r="R86" s="297">
        <f ca="1">OFFSET('Исходные данные'!S123,$A$4*(ROW('Исходные данные'!S$126)-ROW('Исходные данные'!S$119)),0)</f>
        <v>0</v>
      </c>
      <c r="S86" s="297">
        <f ca="1">OFFSET('Исходные данные'!T123,$A$4*(ROW('Исходные данные'!T$126)-ROW('Исходные данные'!T$119)),0)</f>
        <v>0</v>
      </c>
      <c r="T86" s="297">
        <f ca="1">OFFSET('Исходные данные'!U123,$A$4*(ROW('Исходные данные'!U$126)-ROW('Исходные данные'!U$119)),0)</f>
        <v>0</v>
      </c>
      <c r="U86" s="297">
        <f ca="1">OFFSET('Исходные данные'!V123,$A$4*(ROW('Исходные данные'!V$126)-ROW('Исходные данные'!V$119)),0)</f>
        <v>0</v>
      </c>
      <c r="V86" s="297">
        <f ca="1">OFFSET('Исходные данные'!W123,$A$4*(ROW('Исходные данные'!W$126)-ROW('Исходные данные'!W$119)),0)</f>
        <v>0</v>
      </c>
      <c r="W86" s="297">
        <f ca="1">OFFSET('Исходные данные'!X123,$A$4*(ROW('Исходные данные'!X$126)-ROW('Исходные данные'!X$119)),0)</f>
        <v>0</v>
      </c>
      <c r="X86" s="297">
        <f ca="1">OFFSET('Исходные данные'!Y123,$A$4*(ROW('Исходные данные'!Y$126)-ROW('Исходные данные'!Y$119)),0)</f>
        <v>0</v>
      </c>
      <c r="Y86" s="297">
        <f ca="1">OFFSET('Исходные данные'!Z123,$A$4*(ROW('Исходные данные'!Z$126)-ROW('Исходные данные'!Z$119)),0)</f>
        <v>0</v>
      </c>
      <c r="Z86" s="297">
        <f ca="1">OFFSET('Исходные данные'!AA123,$A$4*(ROW('Исходные данные'!AA$126)-ROW('Исходные данные'!AA$119)),0)</f>
        <v>0</v>
      </c>
      <c r="AA86" s="297">
        <f ca="1">OFFSET('Исходные данные'!AB123,$A$4*(ROW('Исходные данные'!AB$126)-ROW('Исходные данные'!AB$119)),0)</f>
        <v>0</v>
      </c>
      <c r="AB86" s="297">
        <f ca="1">OFFSET('Исходные данные'!AC123,$A$4*(ROW('Исходные данные'!AC$126)-ROW('Исходные данные'!AC$119)),0)</f>
        <v>0</v>
      </c>
      <c r="AC86" s="297">
        <f ca="1">OFFSET('Исходные данные'!AD123,$A$4*(ROW('Исходные данные'!AD$126)-ROW('Исходные данные'!AD$119)),0)</f>
        <v>0</v>
      </c>
      <c r="AD86" s="297">
        <f ca="1">OFFSET('Исходные данные'!AE123,$A$4*(ROW('Исходные данные'!AE$126)-ROW('Исходные данные'!AE$119)),0)</f>
        <v>0</v>
      </c>
      <c r="AE86" s="297">
        <f ca="1">OFFSET('Исходные данные'!AF123,$A$4*(ROW('Исходные данные'!AF$126)-ROW('Исходные данные'!AF$119)),0)</f>
        <v>0</v>
      </c>
      <c r="AF86" s="297">
        <f ca="1">OFFSET('Исходные данные'!AG123,$A$4*(ROW('Исходные данные'!AG$126)-ROW('Исходные данные'!AG$119)),0)</f>
        <v>0</v>
      </c>
      <c r="AG86" s="297">
        <f ca="1">OFFSET('Исходные данные'!AH123,$A$4*(ROW('Исходные данные'!AH$126)-ROW('Исходные данные'!AH$119)),0)</f>
        <v>0</v>
      </c>
      <c r="AH86" s="297">
        <f ca="1">OFFSET('Исходные данные'!AI123,$A$4*(ROW('Исходные данные'!AI$126)-ROW('Исходные данные'!AI$119)),0)</f>
        <v>0</v>
      </c>
      <c r="AI86" s="297">
        <f ca="1">OFFSET('Исходные данные'!AJ123,$A$4*(ROW('Исходные данные'!AJ$126)-ROW('Исходные данные'!AJ$119)),0)</f>
        <v>0</v>
      </c>
      <c r="AJ86" s="297">
        <f ca="1">OFFSET('Исходные данные'!AK123,$A$4*(ROW('Исходные данные'!AK$126)-ROW('Исходные данные'!AK$119)),0)</f>
        <v>0</v>
      </c>
      <c r="AK86" s="297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</row>
    <row r="87" spans="1:124" s="389" customFormat="1" ht="15" outlineLevel="1" thickBot="1">
      <c r="A87" s="296"/>
      <c r="B87" s="388"/>
      <c r="C87" s="62"/>
      <c r="D87" s="37"/>
      <c r="E87" s="297"/>
      <c r="F87" s="297"/>
      <c r="G87" s="297"/>
      <c r="H87" s="297"/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</row>
    <row r="88" spans="1:124" s="1" customFormat="1" ht="15" outlineLevel="1" thickBot="1">
      <c r="A88" s="50" t="s">
        <v>382</v>
      </c>
      <c r="B88" s="45" t="str">
        <f ca="1">IF(SUMPRODUCT(--(E88:AH88="ERROR"))=0,"OK","ERROR")</f>
        <v>OK</v>
      </c>
      <c r="C88" s="51"/>
      <c r="D88" s="51"/>
      <c r="E88" s="51" t="str">
        <f ca="1">IF(OR(E47&lt;=0,(E83+E82)&gt;=20%),"OK","ERROR")</f>
        <v>OK</v>
      </c>
      <c r="F88" s="51" t="str">
        <f t="shared" ref="F88:AJ88" ca="1" si="24">IF(OR(F47&lt;=0,(F83+F82)&gt;=20%),"OK","ERROR")</f>
        <v>OK</v>
      </c>
      <c r="G88" s="51" t="str">
        <f t="shared" ca="1" si="24"/>
        <v>OK</v>
      </c>
      <c r="H88" s="51" t="str">
        <f t="shared" ca="1" si="24"/>
        <v>OK</v>
      </c>
      <c r="I88" s="51" t="str">
        <f t="shared" ca="1" si="24"/>
        <v>OK</v>
      </c>
      <c r="J88" s="51" t="str">
        <f t="shared" ca="1" si="24"/>
        <v>OK</v>
      </c>
      <c r="K88" s="51" t="str">
        <f t="shared" ca="1" si="24"/>
        <v>OK</v>
      </c>
      <c r="L88" s="51" t="str">
        <f t="shared" ca="1" si="24"/>
        <v>OK</v>
      </c>
      <c r="M88" s="51" t="str">
        <f t="shared" ca="1" si="24"/>
        <v>OK</v>
      </c>
      <c r="N88" s="51" t="str">
        <f t="shared" ca="1" si="24"/>
        <v>OK</v>
      </c>
      <c r="O88" s="51" t="str">
        <f t="shared" ca="1" si="24"/>
        <v>OK</v>
      </c>
      <c r="P88" s="51" t="str">
        <f t="shared" ca="1" si="24"/>
        <v>OK</v>
      </c>
      <c r="Q88" s="51" t="str">
        <f t="shared" ca="1" si="24"/>
        <v>OK</v>
      </c>
      <c r="R88" s="51" t="str">
        <f t="shared" ca="1" si="24"/>
        <v>OK</v>
      </c>
      <c r="S88" s="51" t="str">
        <f t="shared" ca="1" si="24"/>
        <v>OK</v>
      </c>
      <c r="T88" s="51" t="str">
        <f t="shared" ca="1" si="24"/>
        <v>OK</v>
      </c>
      <c r="U88" s="51" t="str">
        <f t="shared" ca="1" si="24"/>
        <v>OK</v>
      </c>
      <c r="V88" s="51" t="str">
        <f t="shared" ca="1" si="24"/>
        <v>OK</v>
      </c>
      <c r="W88" s="51" t="str">
        <f t="shared" ca="1" si="24"/>
        <v>OK</v>
      </c>
      <c r="X88" s="51" t="str">
        <f t="shared" ca="1" si="24"/>
        <v>OK</v>
      </c>
      <c r="Y88" s="51" t="str">
        <f t="shared" ca="1" si="24"/>
        <v>OK</v>
      </c>
      <c r="Z88" s="51" t="str">
        <f t="shared" ca="1" si="24"/>
        <v>OK</v>
      </c>
      <c r="AA88" s="51" t="str">
        <f t="shared" ca="1" si="24"/>
        <v>OK</v>
      </c>
      <c r="AB88" s="51" t="str">
        <f t="shared" ca="1" si="24"/>
        <v>OK</v>
      </c>
      <c r="AC88" s="51" t="str">
        <f t="shared" ca="1" si="24"/>
        <v>OK</v>
      </c>
      <c r="AD88" s="51" t="str">
        <f t="shared" ca="1" si="24"/>
        <v>OK</v>
      </c>
      <c r="AE88" s="51" t="str">
        <f t="shared" ca="1" si="24"/>
        <v>OK</v>
      </c>
      <c r="AF88" s="51" t="str">
        <f t="shared" ca="1" si="24"/>
        <v>OK</v>
      </c>
      <c r="AG88" s="51" t="str">
        <f t="shared" ca="1" si="24"/>
        <v>OK</v>
      </c>
      <c r="AH88" s="51" t="str">
        <f t="shared" ca="1" si="24"/>
        <v>OK</v>
      </c>
      <c r="AI88" s="51" t="str">
        <f t="shared" ca="1" si="24"/>
        <v>OK</v>
      </c>
      <c r="AJ88" s="51" t="str">
        <f t="shared" ca="1" si="24"/>
        <v>OK</v>
      </c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</row>
    <row r="89" spans="1:124" s="1" customFormat="1" ht="15" outlineLevel="1" thickBot="1">
      <c r="A89" s="50" t="s">
        <v>383</v>
      </c>
      <c r="B89" s="45" t="str">
        <f ca="1">IF(SUMPRODUCT(--(E89:AH89="ERROR"))=0,"OK","ERROR")</f>
        <v>OK</v>
      </c>
      <c r="C89" s="51"/>
      <c r="D89" s="51"/>
      <c r="E89" s="51" t="str">
        <f ca="1">IF(OR(E47&lt;=0,SUM(E82:E85)&gt;=40%),"OK","ERROR")</f>
        <v>OK</v>
      </c>
      <c r="F89" s="51" t="str">
        <f t="shared" ref="F89:AJ89" ca="1" si="25">IF(OR(F47&lt;=0,SUM(F82:F85)&gt;=40%),"OK","ERROR")</f>
        <v>OK</v>
      </c>
      <c r="G89" s="51" t="str">
        <f t="shared" ca="1" si="25"/>
        <v>OK</v>
      </c>
      <c r="H89" s="51" t="str">
        <f t="shared" ca="1" si="25"/>
        <v>OK</v>
      </c>
      <c r="I89" s="51" t="str">
        <f t="shared" ca="1" si="25"/>
        <v>OK</v>
      </c>
      <c r="J89" s="51" t="str">
        <f t="shared" ca="1" si="25"/>
        <v>OK</v>
      </c>
      <c r="K89" s="51" t="str">
        <f t="shared" ca="1" si="25"/>
        <v>OK</v>
      </c>
      <c r="L89" s="51" t="str">
        <f t="shared" ca="1" si="25"/>
        <v>OK</v>
      </c>
      <c r="M89" s="51" t="str">
        <f t="shared" ca="1" si="25"/>
        <v>OK</v>
      </c>
      <c r="N89" s="51" t="str">
        <f t="shared" ca="1" si="25"/>
        <v>OK</v>
      </c>
      <c r="O89" s="51" t="str">
        <f t="shared" ca="1" si="25"/>
        <v>OK</v>
      </c>
      <c r="P89" s="51" t="str">
        <f t="shared" ca="1" si="25"/>
        <v>OK</v>
      </c>
      <c r="Q89" s="51" t="str">
        <f t="shared" ca="1" si="25"/>
        <v>OK</v>
      </c>
      <c r="R89" s="51" t="str">
        <f t="shared" ca="1" si="25"/>
        <v>OK</v>
      </c>
      <c r="S89" s="51" t="str">
        <f t="shared" ca="1" si="25"/>
        <v>OK</v>
      </c>
      <c r="T89" s="51" t="str">
        <f t="shared" ca="1" si="25"/>
        <v>OK</v>
      </c>
      <c r="U89" s="51" t="str">
        <f t="shared" ca="1" si="25"/>
        <v>OK</v>
      </c>
      <c r="V89" s="51" t="str">
        <f t="shared" ca="1" si="25"/>
        <v>OK</v>
      </c>
      <c r="W89" s="51" t="str">
        <f t="shared" ca="1" si="25"/>
        <v>OK</v>
      </c>
      <c r="X89" s="51" t="str">
        <f t="shared" ca="1" si="25"/>
        <v>OK</v>
      </c>
      <c r="Y89" s="51" t="str">
        <f t="shared" ca="1" si="25"/>
        <v>OK</v>
      </c>
      <c r="Z89" s="51" t="str">
        <f t="shared" ca="1" si="25"/>
        <v>OK</v>
      </c>
      <c r="AA89" s="51" t="str">
        <f t="shared" ca="1" si="25"/>
        <v>OK</v>
      </c>
      <c r="AB89" s="51" t="str">
        <f t="shared" ca="1" si="25"/>
        <v>OK</v>
      </c>
      <c r="AC89" s="51" t="str">
        <f t="shared" ca="1" si="25"/>
        <v>OK</v>
      </c>
      <c r="AD89" s="51" t="str">
        <f t="shared" ca="1" si="25"/>
        <v>OK</v>
      </c>
      <c r="AE89" s="51" t="str">
        <f t="shared" ca="1" si="25"/>
        <v>OK</v>
      </c>
      <c r="AF89" s="51" t="str">
        <f t="shared" ca="1" si="25"/>
        <v>OK</v>
      </c>
      <c r="AG89" s="51" t="str">
        <f t="shared" ca="1" si="25"/>
        <v>OK</v>
      </c>
      <c r="AH89" s="51" t="str">
        <f t="shared" ca="1" si="25"/>
        <v>OK</v>
      </c>
      <c r="AI89" s="51" t="str">
        <f t="shared" ca="1" si="25"/>
        <v>OK</v>
      </c>
      <c r="AJ89" s="51" t="str">
        <f t="shared" ca="1" si="25"/>
        <v>OK</v>
      </c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</row>
    <row r="90" spans="1:124" s="1" customFormat="1" ht="15" customHeight="1" outlineLevel="1">
      <c r="A90" s="2"/>
      <c r="B90" s="6"/>
      <c r="C90" s="6"/>
      <c r="D90" s="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</row>
    <row r="91" spans="1:124" s="217" customFormat="1" outlineLevel="1">
      <c r="A91" s="215" t="s">
        <v>79</v>
      </c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  <c r="DE91" s="216"/>
      <c r="DF91" s="216"/>
      <c r="DG91" s="216"/>
      <c r="DH91" s="216"/>
      <c r="DI91" s="216"/>
      <c r="DJ91" s="216"/>
      <c r="DK91" s="216"/>
      <c r="DL91" s="216"/>
      <c r="DM91" s="216"/>
      <c r="DN91" s="216"/>
      <c r="DO91" s="216"/>
      <c r="DP91" s="216"/>
      <c r="DQ91" s="216"/>
      <c r="DR91" s="216"/>
      <c r="DS91" s="216"/>
      <c r="DT91" s="216"/>
    </row>
    <row r="92" spans="1:124" s="1" customFormat="1" outlineLevel="1">
      <c r="B92" s="11" t="s">
        <v>15</v>
      </c>
      <c r="C92" s="11" t="s">
        <v>16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</row>
    <row r="93" spans="1:124" s="1" customFormat="1" outlineLevel="1">
      <c r="A93" s="2" t="s">
        <v>77</v>
      </c>
      <c r="B93" s="10">
        <f>'Исходные данные'!E19</f>
        <v>43466</v>
      </c>
      <c r="C93" s="10">
        <f>'Исходные данные'!J19</f>
        <v>44196</v>
      </c>
      <c r="D93" s="6"/>
      <c r="E93" s="6">
        <f>(Расчет_С_Фондом!E$1&lt;=$C93)*($B93&lt;=Расчет_С_Фондом!E$2)</f>
        <v>1</v>
      </c>
      <c r="F93" s="6">
        <f>(Расчет_С_Фондом!F$1&lt;=$C93)*($B93&lt;=Расчет_С_Фондом!F$2)</f>
        <v>1</v>
      </c>
      <c r="G93" s="6">
        <f>(Расчет_С_Фондом!G$1&lt;=$C93)*($B93&lt;=Расчет_С_Фондом!G$2)</f>
        <v>0</v>
      </c>
      <c r="H93" s="6">
        <f>(Расчет_С_Фондом!H$1&lt;=$C93)*($B93&lt;=Расчет_С_Фондом!H$2)</f>
        <v>0</v>
      </c>
      <c r="I93" s="6">
        <f>(Расчет_С_Фондом!I$1&lt;=$C93)*($B93&lt;=Расчет_С_Фондом!I$2)</f>
        <v>0</v>
      </c>
      <c r="J93" s="6">
        <f>(Расчет_С_Фондом!J$1&lt;=$C93)*($B93&lt;=Расчет_С_Фондом!J$2)</f>
        <v>0</v>
      </c>
      <c r="K93" s="6">
        <f>(Расчет_С_Фондом!K$1&lt;=$C93)*($B93&lt;=Расчет_С_Фондом!K$2)</f>
        <v>0</v>
      </c>
      <c r="L93" s="6">
        <f>(Расчет_С_Фондом!L$1&lt;=$C93)*($B93&lt;=Расчет_С_Фондом!L$2)</f>
        <v>0</v>
      </c>
      <c r="M93" s="6">
        <f>(Расчет_С_Фондом!M$1&lt;=$C93)*($B93&lt;=Расчет_С_Фондом!M$2)</f>
        <v>0</v>
      </c>
      <c r="N93" s="6">
        <f>(Расчет_С_Фондом!N$1&lt;=$C93)*($B93&lt;=Расчет_С_Фондом!N$2)</f>
        <v>0</v>
      </c>
      <c r="O93" s="6">
        <f>(Расчет_С_Фондом!O$1&lt;=$C93)*($B93&lt;=Расчет_С_Фондом!O$2)</f>
        <v>0</v>
      </c>
      <c r="P93" s="6">
        <f>(Расчет_С_Фондом!P$1&lt;=$C93)*($B93&lt;=Расчет_С_Фондом!P$2)</f>
        <v>0</v>
      </c>
      <c r="Q93" s="6">
        <f>(Расчет_С_Фондом!Q$1&lt;=$C93)*($B93&lt;=Расчет_С_Фондом!Q$2)</f>
        <v>0</v>
      </c>
      <c r="R93" s="6">
        <f>(Расчет_С_Фондом!R$1&lt;=$C93)*($B93&lt;=Расчет_С_Фондом!R$2)</f>
        <v>0</v>
      </c>
      <c r="S93" s="6">
        <f>(Расчет_С_Фондом!S$1&lt;=$C93)*($B93&lt;=Расчет_С_Фондом!S$2)</f>
        <v>0</v>
      </c>
      <c r="T93" s="6">
        <f>(Расчет_С_Фондом!T$1&lt;=$C93)*($B93&lt;=Расчет_С_Фондом!T$2)</f>
        <v>0</v>
      </c>
      <c r="U93" s="6">
        <f>(Расчет_С_Фондом!U$1&lt;=$C93)*($B93&lt;=Расчет_С_Фондом!U$2)</f>
        <v>0</v>
      </c>
      <c r="V93" s="6">
        <f>(Расчет_С_Фондом!V$1&lt;=$C93)*($B93&lt;=Расчет_С_Фондом!V$2)</f>
        <v>0</v>
      </c>
      <c r="W93" s="6">
        <f>(Расчет_С_Фондом!W$1&lt;=$C93)*($B93&lt;=Расчет_С_Фондом!W$2)</f>
        <v>0</v>
      </c>
      <c r="X93" s="6">
        <f>(Расчет_С_Фондом!X$1&lt;=$C93)*($B93&lt;=Расчет_С_Фондом!X$2)</f>
        <v>0</v>
      </c>
      <c r="Y93" s="6">
        <f>(Расчет_С_Фондом!Y$1&lt;=$C93)*($B93&lt;=Расчет_С_Фондом!Y$2)</f>
        <v>0</v>
      </c>
      <c r="Z93" s="6">
        <f>(Расчет_С_Фондом!Z$1&lt;=$C93)*($B93&lt;=Расчет_С_Фондом!Z$2)</f>
        <v>0</v>
      </c>
      <c r="AA93" s="6">
        <f>(Расчет_С_Фондом!AA$1&lt;=$C93)*($B93&lt;=Расчет_С_Фондом!AA$2)</f>
        <v>0</v>
      </c>
      <c r="AB93" s="6">
        <f>(Расчет_С_Фондом!AB$1&lt;=$C93)*($B93&lt;=Расчет_С_Фондом!AB$2)</f>
        <v>0</v>
      </c>
      <c r="AC93" s="6">
        <f>(Расчет_С_Фондом!AC$1&lt;=$C93)*($B93&lt;=Расчет_С_Фондом!AC$2)</f>
        <v>0</v>
      </c>
      <c r="AD93" s="6">
        <f>(Расчет_С_Фондом!AD$1&lt;=$C93)*($B93&lt;=Расчет_С_Фондом!AD$2)</f>
        <v>0</v>
      </c>
      <c r="AE93" s="6">
        <f>(Расчет_С_Фондом!AE$1&lt;=$C93)*($B93&lt;=Расчет_С_Фондом!AE$2)</f>
        <v>0</v>
      </c>
      <c r="AF93" s="6">
        <f>(Расчет_С_Фондом!AF$1&lt;=$C93)*($B93&lt;=Расчет_С_Фондом!AF$2)</f>
        <v>0</v>
      </c>
      <c r="AG93" s="6">
        <f>(Расчет_С_Фондом!AG$1&lt;=$C93)*($B93&lt;=Расчет_С_Фондом!AG$2)</f>
        <v>0</v>
      </c>
      <c r="AH93" s="6">
        <f>(Расчет_С_Фондом!AH$1&lt;=$C93)*($B93&lt;=Расчет_С_Фондом!AH$2)</f>
        <v>0</v>
      </c>
      <c r="AI93" s="6">
        <f>(Расчет_С_Фондом!AI$1&lt;=$C93)*($B93&lt;=Расчет_С_Фондом!AI$2)</f>
        <v>0</v>
      </c>
      <c r="AJ93" s="6">
        <f>(Расчет_С_Фондом!AJ$1&lt;=$C93)*($B93&lt;=Расчет_С_Фондом!AJ$2)</f>
        <v>0</v>
      </c>
      <c r="AK93" s="6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</row>
    <row r="94" spans="1:124" s="1" customFormat="1" outlineLevel="1">
      <c r="A94" s="2" t="s">
        <v>78</v>
      </c>
      <c r="B94" s="10">
        <f>'Исходные данные'!E20</f>
        <v>44197</v>
      </c>
      <c r="C94" s="10">
        <f>'Исходные данные'!J20</f>
        <v>47483</v>
      </c>
      <c r="D94" s="6"/>
      <c r="E94" s="6">
        <f>MAX(0,(Расчет_С_Фондом!E$1&lt;=$C94)*($B94&lt;=Расчет_С_Фондом!E$2))</f>
        <v>0</v>
      </c>
      <c r="F94" s="6">
        <f>MAX(0,(Расчет_С_Фондом!F$1&lt;=$C94)*($B94&lt;=Расчет_С_Фондом!F$2))</f>
        <v>0</v>
      </c>
      <c r="G94" s="6">
        <f>MAX(0,(Расчет_С_Фондом!G$1&lt;=$C94)*($B94&lt;=Расчет_С_Фондом!G$2))</f>
        <v>1</v>
      </c>
      <c r="H94" s="6">
        <f>MAX(0,(Расчет_С_Фондом!H$1&lt;=$C94)*($B94&lt;=Расчет_С_Фондом!H$2))</f>
        <v>1</v>
      </c>
      <c r="I94" s="6">
        <f>MAX(0,(Расчет_С_Фондом!I$1&lt;=$C94)*($B94&lt;=Расчет_С_Фондом!I$2))</f>
        <v>1</v>
      </c>
      <c r="J94" s="6">
        <f>MAX(0,(Расчет_С_Фондом!J$1&lt;=$C94)*($B94&lt;=Расчет_С_Фондом!J$2))</f>
        <v>1</v>
      </c>
      <c r="K94" s="6">
        <f>MAX(0,(Расчет_С_Фондом!K$1&lt;=$C94)*($B94&lt;=Расчет_С_Фондом!K$2))</f>
        <v>1</v>
      </c>
      <c r="L94" s="6">
        <f>MAX(0,(Расчет_С_Фондом!L$1&lt;=$C94)*($B94&lt;=Расчет_С_Фондом!L$2))</f>
        <v>1</v>
      </c>
      <c r="M94" s="6">
        <f>MAX(0,(Расчет_С_Фондом!M$1&lt;=$C94)*($B94&lt;=Расчет_С_Фондом!M$2))</f>
        <v>1</v>
      </c>
      <c r="N94" s="6">
        <f>MAX(0,(Расчет_С_Фондом!N$1&lt;=$C94)*($B94&lt;=Расчет_С_Фондом!N$2))</f>
        <v>1</v>
      </c>
      <c r="O94" s="6">
        <f>MAX(0,(Расчет_С_Фондом!O$1&lt;=$C94)*($B94&lt;=Расчет_С_Фондом!O$2))</f>
        <v>1</v>
      </c>
      <c r="P94" s="6">
        <f>MAX(0,(Расчет_С_Фондом!P$1&lt;=$C94)*($B94&lt;=Расчет_С_Фондом!P$2))</f>
        <v>0</v>
      </c>
      <c r="Q94" s="6">
        <f>MAX(0,(Расчет_С_Фондом!Q$1&lt;=$C94)*($B94&lt;=Расчет_С_Фондом!Q$2))</f>
        <v>0</v>
      </c>
      <c r="R94" s="6">
        <f>MAX(0,(Расчет_С_Фондом!R$1&lt;=$C94)*($B94&lt;=Расчет_С_Фондом!R$2))</f>
        <v>0</v>
      </c>
      <c r="S94" s="6">
        <f>MAX(0,(Расчет_С_Фондом!S$1&lt;=$C94)*($B94&lt;=Расчет_С_Фондом!S$2))</f>
        <v>0</v>
      </c>
      <c r="T94" s="6">
        <f>MAX(0,(Расчет_С_Фондом!T$1&lt;=$C94)*($B94&lt;=Расчет_С_Фондом!T$2))</f>
        <v>0</v>
      </c>
      <c r="U94" s="6">
        <f>MAX(0,(Расчет_С_Фондом!U$1&lt;=$C94)*($B94&lt;=Расчет_С_Фондом!U$2))</f>
        <v>0</v>
      </c>
      <c r="V94" s="6">
        <f>MAX(0,(Расчет_С_Фондом!V$1&lt;=$C94)*($B94&lt;=Расчет_С_Фондом!V$2))</f>
        <v>0</v>
      </c>
      <c r="W94" s="6">
        <f>MAX(0,(Расчет_С_Фондом!W$1&lt;=$C94)*($B94&lt;=Расчет_С_Фондом!W$2))</f>
        <v>0</v>
      </c>
      <c r="X94" s="6">
        <f>MAX(0,(Расчет_С_Фондом!X$1&lt;=$C94)*($B94&lt;=Расчет_С_Фондом!X$2))</f>
        <v>0</v>
      </c>
      <c r="Y94" s="6">
        <f>MAX(0,(Расчет_С_Фондом!Y$1&lt;=$C94)*($B94&lt;=Расчет_С_Фондом!Y$2))</f>
        <v>0</v>
      </c>
      <c r="Z94" s="6">
        <f>MAX(0,(Расчет_С_Фондом!Z$1&lt;=$C94)*($B94&lt;=Расчет_С_Фондом!Z$2))</f>
        <v>0</v>
      </c>
      <c r="AA94" s="6">
        <f>MAX(0,(Расчет_С_Фондом!AA$1&lt;=$C94)*($B94&lt;=Расчет_С_Фондом!AA$2))</f>
        <v>0</v>
      </c>
      <c r="AB94" s="6">
        <f>MAX(0,(Расчет_С_Фондом!AB$1&lt;=$C94)*($B94&lt;=Расчет_С_Фондом!AB$2))</f>
        <v>0</v>
      </c>
      <c r="AC94" s="6">
        <f>MAX(0,(Расчет_С_Фондом!AC$1&lt;=$C94)*($B94&lt;=Расчет_С_Фондом!AC$2))</f>
        <v>0</v>
      </c>
      <c r="AD94" s="6">
        <f>MAX(0,(Расчет_С_Фондом!AD$1&lt;=$C94)*($B94&lt;=Расчет_С_Фондом!AD$2))</f>
        <v>0</v>
      </c>
      <c r="AE94" s="6">
        <f>MAX(0,(Расчет_С_Фондом!AE$1&lt;=$C94)*($B94&lt;=Расчет_С_Фондом!AE$2))</f>
        <v>0</v>
      </c>
      <c r="AF94" s="6">
        <f>MAX(0,(Расчет_С_Фондом!AF$1&lt;=$C94)*($B94&lt;=Расчет_С_Фондом!AF$2))</f>
        <v>0</v>
      </c>
      <c r="AG94" s="6">
        <f>MAX(0,(Расчет_С_Фондом!AG$1&lt;=$C94)*($B94&lt;=Расчет_С_Фондом!AG$2))</f>
        <v>0</v>
      </c>
      <c r="AH94" s="6">
        <f>MAX(0,(Расчет_С_Фондом!AH$1&lt;=$C94)*($B94&lt;=Расчет_С_Фондом!AH$2))</f>
        <v>0</v>
      </c>
      <c r="AI94" s="6">
        <f>MAX(0,(Расчет_С_Фондом!AI$1&lt;=$C94)*($B94&lt;=Расчет_С_Фондом!AI$2))</f>
        <v>0</v>
      </c>
      <c r="AJ94" s="6">
        <f>MAX(0,(Расчет_С_Фондом!AJ$1&lt;=$C94)*($B94&lt;=Расчет_С_Фондом!AJ$2))</f>
        <v>0</v>
      </c>
      <c r="AK94" s="6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</row>
    <row r="95" spans="1:124" s="1" customFormat="1" outlineLevel="1">
      <c r="A95" s="4" t="s">
        <v>79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</row>
    <row r="96" spans="1:124" s="1" customFormat="1" outlineLevel="1">
      <c r="A96" s="36" t="s">
        <v>80</v>
      </c>
      <c r="B96" s="37"/>
      <c r="C96" s="37"/>
      <c r="D96" s="37"/>
      <c r="E96" s="38">
        <f t="shared" ref="E96:AJ96" si="26">D99</f>
        <v>0</v>
      </c>
      <c r="F96" s="38">
        <f t="shared" ca="1" si="26"/>
        <v>73200</v>
      </c>
      <c r="G96" s="38">
        <f t="shared" ca="1" si="26"/>
        <v>146400</v>
      </c>
      <c r="H96" s="38">
        <f t="shared" ca="1" si="26"/>
        <v>136063.91633732224</v>
      </c>
      <c r="I96" s="38">
        <f t="shared" ca="1" si="26"/>
        <v>124590.86347174994</v>
      </c>
      <c r="J96" s="38">
        <f t="shared" ca="1" si="26"/>
        <v>111855.77479096469</v>
      </c>
      <c r="K96" s="38">
        <f t="shared" ca="1" si="26"/>
        <v>97719.826355293044</v>
      </c>
      <c r="L96" s="38">
        <f t="shared" ca="1" si="26"/>
        <v>82028.92359169753</v>
      </c>
      <c r="M96" s="38">
        <f t="shared" ca="1" si="26"/>
        <v>64612.021524106509</v>
      </c>
      <c r="N96" s="38">
        <f t="shared" ca="1" si="26"/>
        <v>45279.260229080479</v>
      </c>
      <c r="O96" s="38">
        <f t="shared" ca="1" si="26"/>
        <v>23819.895191601579</v>
      </c>
      <c r="P96" s="38">
        <f t="shared" ca="1" si="26"/>
        <v>0</v>
      </c>
      <c r="Q96" s="38">
        <f t="shared" ca="1" si="26"/>
        <v>0</v>
      </c>
      <c r="R96" s="38">
        <f t="shared" ca="1" si="26"/>
        <v>0</v>
      </c>
      <c r="S96" s="38">
        <f t="shared" ca="1" si="26"/>
        <v>0</v>
      </c>
      <c r="T96" s="38">
        <f t="shared" ca="1" si="26"/>
        <v>0</v>
      </c>
      <c r="U96" s="38">
        <f t="shared" ca="1" si="26"/>
        <v>0</v>
      </c>
      <c r="V96" s="38">
        <f t="shared" ca="1" si="26"/>
        <v>0</v>
      </c>
      <c r="W96" s="38">
        <f t="shared" ca="1" si="26"/>
        <v>0</v>
      </c>
      <c r="X96" s="38">
        <f t="shared" ca="1" si="26"/>
        <v>0</v>
      </c>
      <c r="Y96" s="38">
        <f t="shared" ca="1" si="26"/>
        <v>0</v>
      </c>
      <c r="Z96" s="38">
        <f t="shared" ca="1" si="26"/>
        <v>0</v>
      </c>
      <c r="AA96" s="38">
        <f t="shared" ca="1" si="26"/>
        <v>0</v>
      </c>
      <c r="AB96" s="38">
        <f t="shared" ca="1" si="26"/>
        <v>0</v>
      </c>
      <c r="AC96" s="38">
        <f t="shared" ca="1" si="26"/>
        <v>0</v>
      </c>
      <c r="AD96" s="38">
        <f t="shared" ca="1" si="26"/>
        <v>0</v>
      </c>
      <c r="AE96" s="38">
        <f t="shared" ca="1" si="26"/>
        <v>0</v>
      </c>
      <c r="AF96" s="38">
        <f t="shared" ca="1" si="26"/>
        <v>0</v>
      </c>
      <c r="AG96" s="38">
        <f t="shared" ca="1" si="26"/>
        <v>0</v>
      </c>
      <c r="AH96" s="38">
        <f t="shared" ca="1" si="26"/>
        <v>0</v>
      </c>
      <c r="AI96" s="38">
        <f t="shared" ca="1" si="26"/>
        <v>0</v>
      </c>
      <c r="AJ96" s="38">
        <f t="shared" ca="1" si="26"/>
        <v>0</v>
      </c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</row>
    <row r="97" spans="1:124" s="1" customFormat="1" outlineLevel="1">
      <c r="A97" s="2" t="s">
        <v>77</v>
      </c>
      <c r="B97" s="6"/>
      <c r="C97" s="6"/>
      <c r="D97" s="6"/>
      <c r="E97" s="6">
        <f t="shared" ref="E97:AJ97" ca="1" si="27">E63</f>
        <v>73200</v>
      </c>
      <c r="F97" s="6">
        <f t="shared" ca="1" si="27"/>
        <v>73200</v>
      </c>
      <c r="G97" s="6">
        <f t="shared" ca="1" si="27"/>
        <v>0</v>
      </c>
      <c r="H97" s="6">
        <f t="shared" ca="1" si="27"/>
        <v>0</v>
      </c>
      <c r="I97" s="6">
        <f t="shared" ca="1" si="27"/>
        <v>0</v>
      </c>
      <c r="J97" s="6">
        <f t="shared" ca="1" si="27"/>
        <v>0</v>
      </c>
      <c r="K97" s="6">
        <f t="shared" ca="1" si="27"/>
        <v>0</v>
      </c>
      <c r="L97" s="6">
        <f t="shared" ca="1" si="27"/>
        <v>0</v>
      </c>
      <c r="M97" s="6">
        <f t="shared" ca="1" si="27"/>
        <v>0</v>
      </c>
      <c r="N97" s="6">
        <f t="shared" ca="1" si="27"/>
        <v>0</v>
      </c>
      <c r="O97" s="6">
        <f t="shared" ca="1" si="27"/>
        <v>0</v>
      </c>
      <c r="P97" s="6">
        <f t="shared" ca="1" si="27"/>
        <v>0</v>
      </c>
      <c r="Q97" s="6">
        <f t="shared" ca="1" si="27"/>
        <v>0</v>
      </c>
      <c r="R97" s="6">
        <f t="shared" ca="1" si="27"/>
        <v>0</v>
      </c>
      <c r="S97" s="6">
        <f t="shared" ca="1" si="27"/>
        <v>0</v>
      </c>
      <c r="T97" s="6">
        <f t="shared" ca="1" si="27"/>
        <v>0</v>
      </c>
      <c r="U97" s="6">
        <f t="shared" ca="1" si="27"/>
        <v>0</v>
      </c>
      <c r="V97" s="6">
        <f t="shared" ca="1" si="27"/>
        <v>0</v>
      </c>
      <c r="W97" s="6">
        <f t="shared" ca="1" si="27"/>
        <v>0</v>
      </c>
      <c r="X97" s="6">
        <f t="shared" ca="1" si="27"/>
        <v>0</v>
      </c>
      <c r="Y97" s="6">
        <f t="shared" ca="1" si="27"/>
        <v>0</v>
      </c>
      <c r="Z97" s="6">
        <f t="shared" ca="1" si="27"/>
        <v>0</v>
      </c>
      <c r="AA97" s="6">
        <f t="shared" ca="1" si="27"/>
        <v>0</v>
      </c>
      <c r="AB97" s="6">
        <f t="shared" ca="1" si="27"/>
        <v>0</v>
      </c>
      <c r="AC97" s="6">
        <f t="shared" ca="1" si="27"/>
        <v>0</v>
      </c>
      <c r="AD97" s="6">
        <f t="shared" ca="1" si="27"/>
        <v>0</v>
      </c>
      <c r="AE97" s="6">
        <f t="shared" ca="1" si="27"/>
        <v>0</v>
      </c>
      <c r="AF97" s="6">
        <f t="shared" ca="1" si="27"/>
        <v>0</v>
      </c>
      <c r="AG97" s="6">
        <f t="shared" ca="1" si="27"/>
        <v>0</v>
      </c>
      <c r="AH97" s="6">
        <f t="shared" ca="1" si="27"/>
        <v>0</v>
      </c>
      <c r="AI97" s="6">
        <f t="shared" ca="1" si="27"/>
        <v>0</v>
      </c>
      <c r="AJ97" s="6">
        <f t="shared" ca="1" si="27"/>
        <v>0</v>
      </c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</row>
    <row r="98" spans="1:124" s="1" customFormat="1" outlineLevel="1">
      <c r="A98" s="2" t="s">
        <v>78</v>
      </c>
      <c r="B98" s="6"/>
      <c r="C98" s="6"/>
      <c r="D98" s="6"/>
      <c r="E98" s="6">
        <f ca="1">CHOOSE('Исходные данные'!$E$21+1,IFERROR(PPMT(E103,E94,SUM(E94:$DT94),E96+E97),0),-IFERROR(E94*SUM($E$97:$DT$97)/SUM($E$94:$DT$94),0))</f>
        <v>0</v>
      </c>
      <c r="F98" s="6">
        <f ca="1">CHOOSE('Исходные данные'!$E$21+1,IFERROR(PPMT(F103,F94,SUM(F94:$DT94),F96+F97),0),-IFERROR(F94*SUM($E$97:$DT$97)/SUM($E$94:$DT$94),0))</f>
        <v>0</v>
      </c>
      <c r="G98" s="6">
        <f ca="1">CHOOSE('Исходные данные'!$E$21+1,IFERROR(PPMT(G103,G94,SUM(G94:$DT94),G96+G97),0),-IFERROR(G94*SUM($E$97:$DT$97)/SUM($E$94:$DT$94),0))</f>
        <v>-10336.083662677749</v>
      </c>
      <c r="H98" s="6">
        <f ca="1">CHOOSE('Исходные данные'!$E$21+1,IFERROR(PPMT(H103,H94,SUM(H94:$DT94),H96+H97),0),-IFERROR(H94*SUM($E$97:$DT$97)/SUM($E$94:$DT$94),0))</f>
        <v>-11473.052865572303</v>
      </c>
      <c r="I98" s="6">
        <f ca="1">CHOOSE('Исходные данные'!$E$21+1,IFERROR(PPMT(I103,I94,SUM(I94:$DT94),I96+I97),0),-IFERROR(I94*SUM($E$97:$DT$97)/SUM($E$94:$DT$94),0))</f>
        <v>-12735.088680785255</v>
      </c>
      <c r="J98" s="6">
        <f ca="1">CHOOSE('Исходные данные'!$E$21+1,IFERROR(PPMT(J103,J94,SUM(J94:$DT94),J96+J97),0),-IFERROR(J94*SUM($E$97:$DT$97)/SUM($E$94:$DT$94),0))</f>
        <v>-14135.948435671635</v>
      </c>
      <c r="K98" s="6">
        <f ca="1">CHOOSE('Исходные данные'!$E$21+1,IFERROR(PPMT(K103,K94,SUM(K94:$DT94),K96+K97),0),-IFERROR(K94*SUM($E$97:$DT$97)/SUM($E$94:$DT$94),0))</f>
        <v>-15690.902763595514</v>
      </c>
      <c r="L98" s="6">
        <f ca="1">CHOOSE('Исходные данные'!$E$21+1,IFERROR(PPMT(L103,L94,SUM(L94:$DT94),L96+L97),0),-IFERROR(L94*SUM($E$97:$DT$97)/SUM($E$94:$DT$94),0))</f>
        <v>-17416.902067591021</v>
      </c>
      <c r="M98" s="6">
        <f ca="1">CHOOSE('Исходные данные'!$E$21+1,IFERROR(PPMT(M103,M94,SUM(M94:$DT94),M96+M97),0),-IFERROR(M94*SUM($E$97:$DT$97)/SUM($E$94:$DT$94),0))</f>
        <v>-19332.761295026034</v>
      </c>
      <c r="N98" s="6">
        <f ca="1">CHOOSE('Исходные данные'!$E$21+1,IFERROR(PPMT(N103,N94,SUM(N94:$DT94),N96+N97),0),-IFERROR(N94*SUM($E$97:$DT$97)/SUM($E$94:$DT$94),0))</f>
        <v>-21459.365037478899</v>
      </c>
      <c r="O98" s="6">
        <f ca="1">CHOOSE('Исходные данные'!$E$21+1,IFERROR(PPMT(O103,O94,SUM(O94:$DT94),O96+O97),0),-IFERROR(O94*SUM($E$97:$DT$97)/SUM($E$94:$DT$94),0))</f>
        <v>-23819.895191601583</v>
      </c>
      <c r="P98" s="6">
        <f ca="1">CHOOSE('Исходные данные'!$E$21+1,IFERROR(PPMT(P103,P94,SUM(P94:$DT94),P96+P97),0),-IFERROR(P94*SUM($E$97:$DT$97)/SUM($E$94:$DT$94),0))</f>
        <v>0</v>
      </c>
      <c r="Q98" s="6">
        <f ca="1">CHOOSE('Исходные данные'!$E$21+1,IFERROR(PPMT(Q103,Q94,SUM(Q94:$DT94),Q96+Q97),0),-IFERROR(Q94*SUM($E$97:$DT$97)/SUM($E$94:$DT$94),0))</f>
        <v>0</v>
      </c>
      <c r="R98" s="6">
        <f ca="1">CHOOSE('Исходные данные'!$E$21+1,IFERROR(PPMT(R103,R94,SUM(R94:$DT94),R96+R97),0),-IFERROR(R94*SUM($E$97:$DT$97)/SUM($E$94:$DT$94),0))</f>
        <v>0</v>
      </c>
      <c r="S98" s="6">
        <f ca="1">CHOOSE('Исходные данные'!$E$21+1,IFERROR(PPMT(S103,S94,SUM(S94:$DT94),S96+S97),0),-IFERROR(S94*SUM($E$97:$DT$97)/SUM($E$94:$DT$94),0))</f>
        <v>0</v>
      </c>
      <c r="T98" s="6">
        <f ca="1">CHOOSE('Исходные данные'!$E$21+1,IFERROR(PPMT(T103,T94,SUM(T94:$DT94),T96+T97),0),-IFERROR(T94*SUM($E$97:$DT$97)/SUM($E$94:$DT$94),0))</f>
        <v>0</v>
      </c>
      <c r="U98" s="6">
        <f ca="1">CHOOSE('Исходные данные'!$E$21+1,IFERROR(PPMT(U103,U94,SUM(U94:$DT94),U96+U97),0),-IFERROR(U94*SUM($E$97:$DT$97)/SUM($E$94:$DT$94),0))</f>
        <v>0</v>
      </c>
      <c r="V98" s="6">
        <f ca="1">CHOOSE('Исходные данные'!$E$21+1,IFERROR(PPMT(V103,V94,SUM(V94:$DT94),V96+V97),0),-IFERROR(V94*SUM($E$97:$DT$97)/SUM($E$94:$DT$94),0))</f>
        <v>0</v>
      </c>
      <c r="W98" s="6">
        <f ca="1">CHOOSE('Исходные данные'!$E$21+1,IFERROR(PPMT(W103,W94,SUM(W94:$DT94),W96+W97),0),-IFERROR(W94*SUM($E$97:$DT$97)/SUM($E$94:$DT$94),0))</f>
        <v>0</v>
      </c>
      <c r="X98" s="6">
        <f ca="1">CHOOSE('Исходные данные'!$E$21+1,IFERROR(PPMT(X103,X94,SUM(X94:$DT94),X96+X97),0),-IFERROR(X94*SUM($E$97:$DT$97)/SUM($E$94:$DT$94),0))</f>
        <v>0</v>
      </c>
      <c r="Y98" s="6">
        <f ca="1">CHOOSE('Исходные данные'!$E$21+1,IFERROR(PPMT(Y103,Y94,SUM(Y94:$DT94),Y96+Y97),0),-IFERROR(Y94*SUM($E$97:$DT$97)/SUM($E$94:$DT$94),0))</f>
        <v>0</v>
      </c>
      <c r="Z98" s="6">
        <f ca="1">CHOOSE('Исходные данные'!$E$21+1,IFERROR(PPMT(Z103,Z94,SUM(Z94:$DT94),Z96+Z97),0),-IFERROR(Z94*SUM($E$97:$DT$97)/SUM($E$94:$DT$94),0))</f>
        <v>0</v>
      </c>
      <c r="AA98" s="6">
        <f ca="1">CHOOSE('Исходные данные'!$E$21+1,IFERROR(PPMT(AA103,AA94,SUM(AA94:$DT94),AA96+AA97),0),-IFERROR(AA94*SUM($E$97:$DT$97)/SUM($E$94:$DT$94),0))</f>
        <v>0</v>
      </c>
      <c r="AB98" s="6">
        <f ca="1">CHOOSE('Исходные данные'!$E$21+1,IFERROR(PPMT(AB103,AB94,SUM(AB94:$DT94),AB96+AB97),0),-IFERROR(AB94*SUM($E$97:$DT$97)/SUM($E$94:$DT$94),0))</f>
        <v>0</v>
      </c>
      <c r="AC98" s="6">
        <f ca="1">CHOOSE('Исходные данные'!$E$21+1,IFERROR(PPMT(AC103,AC94,SUM(AC94:$DT94),AC96+AC97),0),-IFERROR(AC94*SUM($E$97:$DT$97)/SUM($E$94:$DT$94),0))</f>
        <v>0</v>
      </c>
      <c r="AD98" s="6">
        <f ca="1">CHOOSE('Исходные данные'!$E$21+1,IFERROR(PPMT(AD103,AD94,SUM(AD94:$DT94),AD96+AD97),0),-IFERROR(AD94*SUM($E$97:$DT$97)/SUM($E$94:$DT$94),0))</f>
        <v>0</v>
      </c>
      <c r="AE98" s="6">
        <f ca="1">CHOOSE('Исходные данные'!$E$21+1,IFERROR(PPMT(AE103,AE94,SUM(AE94:$DT94),AE96+AE97),0),-IFERROR(AE94*SUM($E$97:$DT$97)/SUM($E$94:$DT$94),0))</f>
        <v>0</v>
      </c>
      <c r="AF98" s="6">
        <f ca="1">CHOOSE('Исходные данные'!$E$21+1,IFERROR(PPMT(AF103,AF94,SUM(AF94:$DT94),AF96+AF97),0),-IFERROR(AF94*SUM($E$97:$DT$97)/SUM($E$94:$DT$94),0))</f>
        <v>0</v>
      </c>
      <c r="AG98" s="6">
        <f ca="1">CHOOSE('Исходные данные'!$E$21+1,IFERROR(PPMT(AG103,AG94,SUM(AG94:$DT94),AG96+AG97),0),-IFERROR(AG94*SUM($E$97:$DT$97)/SUM($E$94:$DT$94),0))</f>
        <v>0</v>
      </c>
      <c r="AH98" s="6">
        <f ca="1">CHOOSE('Исходные данные'!$E$21+1,IFERROR(PPMT(AH103,AH94,SUM(AH94:$DT94),AH96+AH97),0),-IFERROR(AH94*SUM($E$97:$DT$97)/SUM($E$94:$DT$94),0))</f>
        <v>0</v>
      </c>
      <c r="AI98" s="6">
        <f ca="1">CHOOSE('Исходные данные'!$E$21+1,IFERROR(PPMT(AI103,AI94,SUM(AI94:$DT94),AI96+AI97),0),-IFERROR(AI94*SUM($E$97:$DT$97)/SUM($E$94:$DT$94),0))</f>
        <v>0</v>
      </c>
      <c r="AJ98" s="6">
        <f ca="1">CHOOSE('Исходные данные'!$E$21+1,IFERROR(PPMT(AJ103,AJ94,SUM(AJ94:$DT94),AJ96+AJ97),0),-IFERROR(AJ94*SUM($E$97:$DT$97)/SUM($E$94:$DT$94),0))</f>
        <v>0</v>
      </c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</row>
    <row r="99" spans="1:124" s="1" customFormat="1" outlineLevel="1">
      <c r="A99" s="24" t="s">
        <v>81</v>
      </c>
      <c r="B99" s="15"/>
      <c r="C99" s="15"/>
      <c r="D99" s="15"/>
      <c r="E99" s="16">
        <f t="shared" ref="E99:AJ99" ca="1" si="28">SUM(E96:E98)</f>
        <v>73200</v>
      </c>
      <c r="F99" s="16">
        <f t="shared" ca="1" si="28"/>
        <v>146400</v>
      </c>
      <c r="G99" s="16">
        <f t="shared" ca="1" si="28"/>
        <v>136063.91633732224</v>
      </c>
      <c r="H99" s="16">
        <f t="shared" ca="1" si="28"/>
        <v>124590.86347174994</v>
      </c>
      <c r="I99" s="16">
        <f t="shared" ca="1" si="28"/>
        <v>111855.77479096469</v>
      </c>
      <c r="J99" s="16">
        <f t="shared" ca="1" si="28"/>
        <v>97719.826355293044</v>
      </c>
      <c r="K99" s="16">
        <f t="shared" ca="1" si="28"/>
        <v>82028.92359169753</v>
      </c>
      <c r="L99" s="16">
        <f t="shared" ca="1" si="28"/>
        <v>64612.021524106509</v>
      </c>
      <c r="M99" s="16">
        <f t="shared" ca="1" si="28"/>
        <v>45279.260229080479</v>
      </c>
      <c r="N99" s="16">
        <f t="shared" ca="1" si="28"/>
        <v>23819.895191601579</v>
      </c>
      <c r="O99" s="16">
        <f t="shared" ca="1" si="28"/>
        <v>0</v>
      </c>
      <c r="P99" s="16">
        <f t="shared" ca="1" si="28"/>
        <v>0</v>
      </c>
      <c r="Q99" s="16">
        <f t="shared" ca="1" si="28"/>
        <v>0</v>
      </c>
      <c r="R99" s="16">
        <f t="shared" ca="1" si="28"/>
        <v>0</v>
      </c>
      <c r="S99" s="16">
        <f t="shared" ca="1" si="28"/>
        <v>0</v>
      </c>
      <c r="T99" s="16">
        <f t="shared" ca="1" si="28"/>
        <v>0</v>
      </c>
      <c r="U99" s="16">
        <f t="shared" ca="1" si="28"/>
        <v>0</v>
      </c>
      <c r="V99" s="16">
        <f t="shared" ca="1" si="28"/>
        <v>0</v>
      </c>
      <c r="W99" s="16">
        <f t="shared" ca="1" si="28"/>
        <v>0</v>
      </c>
      <c r="X99" s="16">
        <f t="shared" ca="1" si="28"/>
        <v>0</v>
      </c>
      <c r="Y99" s="16">
        <f t="shared" ca="1" si="28"/>
        <v>0</v>
      </c>
      <c r="Z99" s="16">
        <f t="shared" ca="1" si="28"/>
        <v>0</v>
      </c>
      <c r="AA99" s="16">
        <f t="shared" ca="1" si="28"/>
        <v>0</v>
      </c>
      <c r="AB99" s="16">
        <f t="shared" ca="1" si="28"/>
        <v>0</v>
      </c>
      <c r="AC99" s="16">
        <f t="shared" ca="1" si="28"/>
        <v>0</v>
      </c>
      <c r="AD99" s="16">
        <f t="shared" ca="1" si="28"/>
        <v>0</v>
      </c>
      <c r="AE99" s="16">
        <f t="shared" ca="1" si="28"/>
        <v>0</v>
      </c>
      <c r="AF99" s="16">
        <f t="shared" ca="1" si="28"/>
        <v>0</v>
      </c>
      <c r="AG99" s="16">
        <f t="shared" ca="1" si="28"/>
        <v>0</v>
      </c>
      <c r="AH99" s="16">
        <f t="shared" ca="1" si="28"/>
        <v>0</v>
      </c>
      <c r="AI99" s="16">
        <f t="shared" ca="1" si="28"/>
        <v>0</v>
      </c>
      <c r="AJ99" s="16">
        <f t="shared" ca="1" si="28"/>
        <v>0</v>
      </c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</row>
    <row r="100" spans="1:124" s="1" customFormat="1" outlineLevel="1">
      <c r="A100" s="2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</row>
    <row r="101" spans="1:124" s="1" customFormat="1" outlineLevel="1">
      <c r="A101" s="34" t="s">
        <v>82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</row>
    <row r="102" spans="1:124" s="1" customFormat="1" outlineLevel="1">
      <c r="A102" s="26" t="s">
        <v>88</v>
      </c>
      <c r="B102" s="43">
        <f>'Исходные данные'!C19+Чувствительность!$B$6</f>
        <v>0.11</v>
      </c>
      <c r="C102" s="44"/>
      <c r="D102" s="44"/>
      <c r="E102" s="28">
        <f t="shared" ref="E102:AJ102" si="29">$B102</f>
        <v>0.11</v>
      </c>
      <c r="F102" s="28">
        <f t="shared" si="29"/>
        <v>0.11</v>
      </c>
      <c r="G102" s="28">
        <f t="shared" si="29"/>
        <v>0.11</v>
      </c>
      <c r="H102" s="28">
        <f t="shared" si="29"/>
        <v>0.11</v>
      </c>
      <c r="I102" s="28">
        <f t="shared" si="29"/>
        <v>0.11</v>
      </c>
      <c r="J102" s="28">
        <f t="shared" si="29"/>
        <v>0.11</v>
      </c>
      <c r="K102" s="28">
        <f t="shared" si="29"/>
        <v>0.11</v>
      </c>
      <c r="L102" s="28">
        <f t="shared" si="29"/>
        <v>0.11</v>
      </c>
      <c r="M102" s="28">
        <f t="shared" si="29"/>
        <v>0.11</v>
      </c>
      <c r="N102" s="28">
        <f t="shared" si="29"/>
        <v>0.11</v>
      </c>
      <c r="O102" s="28">
        <f t="shared" si="29"/>
        <v>0.11</v>
      </c>
      <c r="P102" s="28">
        <f t="shared" si="29"/>
        <v>0.11</v>
      </c>
      <c r="Q102" s="28">
        <f t="shared" si="29"/>
        <v>0.11</v>
      </c>
      <c r="R102" s="28">
        <f t="shared" si="29"/>
        <v>0.11</v>
      </c>
      <c r="S102" s="28">
        <f t="shared" si="29"/>
        <v>0.11</v>
      </c>
      <c r="T102" s="28">
        <f t="shared" si="29"/>
        <v>0.11</v>
      </c>
      <c r="U102" s="28">
        <f t="shared" si="29"/>
        <v>0.11</v>
      </c>
      <c r="V102" s="28">
        <f t="shared" si="29"/>
        <v>0.11</v>
      </c>
      <c r="W102" s="28">
        <f t="shared" si="29"/>
        <v>0.11</v>
      </c>
      <c r="X102" s="28">
        <f t="shared" si="29"/>
        <v>0.11</v>
      </c>
      <c r="Y102" s="28">
        <f t="shared" si="29"/>
        <v>0.11</v>
      </c>
      <c r="Z102" s="28">
        <f t="shared" si="29"/>
        <v>0.11</v>
      </c>
      <c r="AA102" s="28">
        <f t="shared" si="29"/>
        <v>0.11</v>
      </c>
      <c r="AB102" s="28">
        <f t="shared" si="29"/>
        <v>0.11</v>
      </c>
      <c r="AC102" s="28">
        <f t="shared" si="29"/>
        <v>0.11</v>
      </c>
      <c r="AD102" s="28">
        <f t="shared" si="29"/>
        <v>0.11</v>
      </c>
      <c r="AE102" s="28">
        <f t="shared" si="29"/>
        <v>0.11</v>
      </c>
      <c r="AF102" s="28">
        <f t="shared" si="29"/>
        <v>0.11</v>
      </c>
      <c r="AG102" s="28">
        <f t="shared" si="29"/>
        <v>0.11</v>
      </c>
      <c r="AH102" s="28">
        <f t="shared" si="29"/>
        <v>0.11</v>
      </c>
      <c r="AI102" s="28">
        <f t="shared" si="29"/>
        <v>0.11</v>
      </c>
      <c r="AJ102" s="28">
        <f t="shared" si="29"/>
        <v>0.11</v>
      </c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</row>
    <row r="103" spans="1:124" s="1" customFormat="1" outlineLevel="1">
      <c r="A103" s="26" t="s">
        <v>90</v>
      </c>
      <c r="B103" s="44"/>
      <c r="C103" s="44"/>
      <c r="D103" s="44"/>
      <c r="E103" s="28">
        <f>(1+E102)^(MAX(0,1+MIN(Расчет_С_Фондом!E$2,$C94)-MAX(Расчет_С_Фондом!E$1,$B93))/IF(MOD(Расчет_С_Фондом!E$4,4)=0,366,365))-1</f>
        <v>0.1100000000000001</v>
      </c>
      <c r="F103" s="28">
        <f>(1+F102)^(MAX(0,1+MIN(Расчет_С_Фондом!F$2,$C94)-MAX(Расчет_С_Фондом!F$1,$B93))/IF(MOD(Расчет_С_Фондом!F$4,4)=0,366,365))-1</f>
        <v>0.1100000000000001</v>
      </c>
      <c r="G103" s="28">
        <f>(1+G102)^(MAX(0,1+MIN(Расчет_С_Фондом!G$2,$C94)-MAX(Расчет_С_Фондом!G$1,$B93))/IF(MOD(Расчет_С_Фондом!G$4,4)=0,366,365))-1</f>
        <v>0.1100000000000001</v>
      </c>
      <c r="H103" s="28">
        <f>(1+H102)^(MAX(0,1+MIN(Расчет_С_Фондом!H$2,$C94)-MAX(Расчет_С_Фондом!H$1,$B93))/IF(MOD(Расчет_С_Фондом!H$4,4)=0,366,365))-1</f>
        <v>0.1100000000000001</v>
      </c>
      <c r="I103" s="28">
        <f>(1+I102)^(MAX(0,1+MIN(Расчет_С_Фондом!I$2,$C94)-MAX(Расчет_С_Фондом!I$1,$B93))/IF(MOD(Расчет_С_Фондом!I$4,4)=0,366,365))-1</f>
        <v>0.1100000000000001</v>
      </c>
      <c r="J103" s="28">
        <f>(1+J102)^(MAX(0,1+MIN(Расчет_С_Фондом!J$2,$C94)-MAX(Расчет_С_Фондом!J$1,$B93))/IF(MOD(Расчет_С_Фондом!J$4,4)=0,366,365))-1</f>
        <v>0.1100000000000001</v>
      </c>
      <c r="K103" s="28">
        <f>(1+K102)^(MAX(0,1+MIN(Расчет_С_Фондом!K$2,$C94)-MAX(Расчет_С_Фондом!K$1,$B93))/IF(MOD(Расчет_С_Фондом!K$4,4)=0,366,365))-1</f>
        <v>0.1100000000000001</v>
      </c>
      <c r="L103" s="28">
        <f>(1+L102)^(MAX(0,1+MIN(Расчет_С_Фондом!L$2,$C94)-MAX(Расчет_С_Фондом!L$1,$B93))/IF(MOD(Расчет_С_Фондом!L$4,4)=0,366,365))-1</f>
        <v>0.1100000000000001</v>
      </c>
      <c r="M103" s="28">
        <f>(1+M102)^(MAX(0,1+MIN(Расчет_С_Фондом!M$2,$C94)-MAX(Расчет_С_Фондом!M$1,$B93))/IF(MOD(Расчет_С_Фондом!M$4,4)=0,366,365))-1</f>
        <v>0.1100000000000001</v>
      </c>
      <c r="N103" s="28">
        <f>(1+N102)^(MAX(0,1+MIN(Расчет_С_Фондом!N$2,$C94)-MAX(Расчет_С_Фондом!N$1,$B93))/IF(MOD(Расчет_С_Фондом!N$4,4)=0,366,365))-1</f>
        <v>0.1100000000000001</v>
      </c>
      <c r="O103" s="28">
        <f>(1+O102)^(MAX(0,1+MIN(Расчет_С_Фондом!O$2,$C94)-MAX(Расчет_С_Фондом!O$1,$B93))/IF(MOD(Расчет_С_Фондом!O$4,4)=0,366,365))-1</f>
        <v>0.1100000000000001</v>
      </c>
      <c r="P103" s="28">
        <f>(1+P102)^(MAX(0,1+MIN(Расчет_С_Фондом!P$2,$C94)-MAX(Расчет_С_Фондом!P$1,$B93))/IF(MOD(Расчет_С_Фондом!P$4,4)=0,366,365))-1</f>
        <v>0</v>
      </c>
      <c r="Q103" s="28">
        <f>(1+Q102)^(MAX(0,1+MIN(Расчет_С_Фондом!Q$2,$C94)-MAX(Расчет_С_Фондом!Q$1,$B93))/IF(MOD(Расчет_С_Фондом!Q$4,4)=0,366,365))-1</f>
        <v>0</v>
      </c>
      <c r="R103" s="28">
        <f>(1+R102)^(MAX(0,1+MIN(Расчет_С_Фондом!R$2,$C94)-MAX(Расчет_С_Фондом!R$1,$B93))/IF(MOD(Расчет_С_Фондом!R$4,4)=0,366,365))-1</f>
        <v>0</v>
      </c>
      <c r="S103" s="28">
        <f>(1+S102)^(MAX(0,1+MIN(Расчет_С_Фондом!S$2,$C94)-MAX(Расчет_С_Фондом!S$1,$B93))/IF(MOD(Расчет_С_Фондом!S$4,4)=0,366,365))-1</f>
        <v>0</v>
      </c>
      <c r="T103" s="28">
        <f>(1+T102)^(MAX(0,1+MIN(Расчет_С_Фондом!T$2,$C94)-MAX(Расчет_С_Фондом!T$1,$B93))/IF(MOD(Расчет_С_Фондом!T$4,4)=0,366,365))-1</f>
        <v>0</v>
      </c>
      <c r="U103" s="28">
        <f>(1+U102)^(MAX(0,1+MIN(Расчет_С_Фондом!U$2,$C94)-MAX(Расчет_С_Фондом!U$1,$B93))/IF(MOD(Расчет_С_Фондом!U$4,4)=0,366,365))-1</f>
        <v>0</v>
      </c>
      <c r="V103" s="28">
        <f>(1+V102)^(MAX(0,1+MIN(Расчет_С_Фондом!V$2,$C94)-MAX(Расчет_С_Фондом!V$1,$B93))/IF(MOD(Расчет_С_Фондом!V$4,4)=0,366,365))-1</f>
        <v>0</v>
      </c>
      <c r="W103" s="28">
        <f>(1+W102)^(MAX(0,1+MIN(Расчет_С_Фондом!W$2,$C94)-MAX(Расчет_С_Фондом!W$1,$B93))/IF(MOD(Расчет_С_Фондом!W$4,4)=0,366,365))-1</f>
        <v>0</v>
      </c>
      <c r="X103" s="28">
        <f>(1+X102)^(MAX(0,1+MIN(Расчет_С_Фондом!X$2,$C94)-MAX(Расчет_С_Фондом!X$1,$B93))/IF(MOD(Расчет_С_Фондом!X$4,4)=0,366,365))-1</f>
        <v>0</v>
      </c>
      <c r="Y103" s="28">
        <f>(1+Y102)^(MAX(0,1+MIN(Расчет_С_Фондом!Y$2,$C94)-MAX(Расчет_С_Фондом!Y$1,$B93))/IF(MOD(Расчет_С_Фондом!Y$4,4)=0,366,365))-1</f>
        <v>0</v>
      </c>
      <c r="Z103" s="28">
        <f>(1+Z102)^(MAX(0,1+MIN(Расчет_С_Фондом!Z$2,$C94)-MAX(Расчет_С_Фондом!Z$1,$B93))/IF(MOD(Расчет_С_Фондом!Z$4,4)=0,366,365))-1</f>
        <v>0</v>
      </c>
      <c r="AA103" s="28">
        <f>(1+AA102)^(MAX(0,1+MIN(Расчет_С_Фондом!AA$2,$C94)-MAX(Расчет_С_Фондом!AA$1,$B93))/IF(MOD(Расчет_С_Фондом!AA$4,4)=0,366,365))-1</f>
        <v>0</v>
      </c>
      <c r="AB103" s="28">
        <f>(1+AB102)^(MAX(0,1+MIN(Расчет_С_Фондом!AB$2,$C94)-MAX(Расчет_С_Фондом!AB$1,$B93))/IF(MOD(Расчет_С_Фондом!AB$4,4)=0,366,365))-1</f>
        <v>0</v>
      </c>
      <c r="AC103" s="28">
        <f>(1+AC102)^(MAX(0,1+MIN(Расчет_С_Фондом!AC$2,$C94)-MAX(Расчет_С_Фондом!AC$1,$B93))/IF(MOD(Расчет_С_Фондом!AC$4,4)=0,366,365))-1</f>
        <v>0</v>
      </c>
      <c r="AD103" s="28">
        <f>(1+AD102)^(MAX(0,1+MIN(Расчет_С_Фондом!AD$2,$C94)-MAX(Расчет_С_Фондом!AD$1,$B93))/IF(MOD(Расчет_С_Фондом!AD$4,4)=0,366,365))-1</f>
        <v>0</v>
      </c>
      <c r="AE103" s="28">
        <f>(1+AE102)^(MAX(0,1+MIN(Расчет_С_Фондом!AE$2,$C94)-MAX(Расчет_С_Фондом!AE$1,$B93))/IF(MOD(Расчет_С_Фондом!AE$4,4)=0,366,365))-1</f>
        <v>0</v>
      </c>
      <c r="AF103" s="28">
        <f>(1+AF102)^(MAX(0,1+MIN(Расчет_С_Фондом!AF$2,$C94)-MAX(Расчет_С_Фондом!AF$1,$B93))/IF(MOD(Расчет_С_Фондом!AF$4,4)=0,366,365))-1</f>
        <v>0</v>
      </c>
      <c r="AG103" s="28">
        <f>(1+AG102)^(MAX(0,1+MIN(Расчет_С_Фондом!AG$2,$C94)-MAX(Расчет_С_Фондом!AG$1,$B93))/IF(MOD(Расчет_С_Фондом!AG$4,4)=0,366,365))-1</f>
        <v>0</v>
      </c>
      <c r="AH103" s="28">
        <f>(1+AH102)^(MAX(0,1+MIN(Расчет_С_Фондом!AH$2,$C94)-MAX(Расчет_С_Фондом!AH$1,$B93))/IF(MOD(Расчет_С_Фондом!AH$4,4)=0,366,365))-1</f>
        <v>0</v>
      </c>
      <c r="AI103" s="28">
        <f>(1+AI102)^(MAX(0,1+MIN(Расчет_С_Фондом!AI$2,$C94)-MAX(Расчет_С_Фондом!AI$1,$B93))/IF(MOD(Расчет_С_Фондом!AI$4,4)=0,366,365))-1</f>
        <v>0</v>
      </c>
      <c r="AJ103" s="28">
        <f>(1+AJ102)^(MAX(0,1+MIN(Расчет_С_Фондом!AJ$2,$C94)-MAX(Расчет_С_Фондом!AJ$1,$B93))/IF(MOD(Расчет_С_Фондом!AJ$4,4)=0,366,365))-1</f>
        <v>0</v>
      </c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</row>
    <row r="104" spans="1:124" s="1" customFormat="1" outlineLevel="1">
      <c r="A104" s="22" t="s">
        <v>83</v>
      </c>
      <c r="B104" s="21"/>
      <c r="C104" s="21"/>
      <c r="D104" s="21"/>
      <c r="E104" s="21">
        <f t="shared" ref="E104:AJ104" ca="1" si="30">(E96+E97/2)*E103</f>
        <v>4026.0000000000036</v>
      </c>
      <c r="F104" s="21">
        <f t="shared" ca="1" si="30"/>
        <v>12078.000000000011</v>
      </c>
      <c r="G104" s="21">
        <f t="shared" ca="1" si="30"/>
        <v>16104.000000000015</v>
      </c>
      <c r="H104" s="21">
        <f t="shared" ca="1" si="30"/>
        <v>14967.030797105459</v>
      </c>
      <c r="I104" s="21">
        <f t="shared" ca="1" si="30"/>
        <v>13704.994981892505</v>
      </c>
      <c r="J104" s="21">
        <f t="shared" ca="1" si="30"/>
        <v>12304.135227006127</v>
      </c>
      <c r="K104" s="21">
        <f t="shared" ca="1" si="30"/>
        <v>10749.180899082245</v>
      </c>
      <c r="L104" s="21">
        <f t="shared" ca="1" si="30"/>
        <v>9023.1815950867367</v>
      </c>
      <c r="M104" s="21">
        <f t="shared" ca="1" si="30"/>
        <v>7107.3223676517227</v>
      </c>
      <c r="N104" s="21">
        <f t="shared" ca="1" si="30"/>
        <v>4980.7186251988569</v>
      </c>
      <c r="O104" s="21">
        <f t="shared" ca="1" si="30"/>
        <v>2620.188471076176</v>
      </c>
      <c r="P104" s="21">
        <f t="shared" ca="1" si="30"/>
        <v>0</v>
      </c>
      <c r="Q104" s="21">
        <f t="shared" ca="1" si="30"/>
        <v>0</v>
      </c>
      <c r="R104" s="21">
        <f t="shared" ca="1" si="30"/>
        <v>0</v>
      </c>
      <c r="S104" s="21">
        <f t="shared" ca="1" si="30"/>
        <v>0</v>
      </c>
      <c r="T104" s="21">
        <f t="shared" ca="1" si="30"/>
        <v>0</v>
      </c>
      <c r="U104" s="21">
        <f t="shared" ca="1" si="30"/>
        <v>0</v>
      </c>
      <c r="V104" s="21">
        <f t="shared" ca="1" si="30"/>
        <v>0</v>
      </c>
      <c r="W104" s="21">
        <f t="shared" ca="1" si="30"/>
        <v>0</v>
      </c>
      <c r="X104" s="21">
        <f t="shared" ca="1" si="30"/>
        <v>0</v>
      </c>
      <c r="Y104" s="21">
        <f t="shared" ca="1" si="30"/>
        <v>0</v>
      </c>
      <c r="Z104" s="21">
        <f t="shared" ca="1" si="30"/>
        <v>0</v>
      </c>
      <c r="AA104" s="21">
        <f t="shared" ca="1" si="30"/>
        <v>0</v>
      </c>
      <c r="AB104" s="21">
        <f t="shared" ca="1" si="30"/>
        <v>0</v>
      </c>
      <c r="AC104" s="21">
        <f t="shared" ca="1" si="30"/>
        <v>0</v>
      </c>
      <c r="AD104" s="21">
        <f t="shared" ca="1" si="30"/>
        <v>0</v>
      </c>
      <c r="AE104" s="21">
        <f t="shared" ca="1" si="30"/>
        <v>0</v>
      </c>
      <c r="AF104" s="21">
        <f t="shared" ca="1" si="30"/>
        <v>0</v>
      </c>
      <c r="AG104" s="21">
        <f t="shared" ca="1" si="30"/>
        <v>0</v>
      </c>
      <c r="AH104" s="21">
        <f t="shared" ca="1" si="30"/>
        <v>0</v>
      </c>
      <c r="AI104" s="21">
        <f t="shared" ca="1" si="30"/>
        <v>0</v>
      </c>
      <c r="AJ104" s="21">
        <f t="shared" ca="1" si="30"/>
        <v>0</v>
      </c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</row>
    <row r="105" spans="1:124" s="1" customFormat="1" outlineLevel="1">
      <c r="A105" s="2" t="s">
        <v>84</v>
      </c>
      <c r="B105" s="6"/>
      <c r="C105" s="6"/>
      <c r="D105" s="6"/>
      <c r="E105" s="6">
        <f t="shared" ref="E105:AJ105" ca="1" si="31">-E104</f>
        <v>-4026.0000000000036</v>
      </c>
      <c r="F105" s="6">
        <f t="shared" ca="1" si="31"/>
        <v>-12078.000000000011</v>
      </c>
      <c r="G105" s="6">
        <f t="shared" ca="1" si="31"/>
        <v>-16104.000000000015</v>
      </c>
      <c r="H105" s="6">
        <f t="shared" ca="1" si="31"/>
        <v>-14967.030797105459</v>
      </c>
      <c r="I105" s="6">
        <f t="shared" ca="1" si="31"/>
        <v>-13704.994981892505</v>
      </c>
      <c r="J105" s="6">
        <f t="shared" ca="1" si="31"/>
        <v>-12304.135227006127</v>
      </c>
      <c r="K105" s="6">
        <f t="shared" ca="1" si="31"/>
        <v>-10749.180899082245</v>
      </c>
      <c r="L105" s="6">
        <f t="shared" ca="1" si="31"/>
        <v>-9023.1815950867367</v>
      </c>
      <c r="M105" s="6">
        <f t="shared" ca="1" si="31"/>
        <v>-7107.3223676517227</v>
      </c>
      <c r="N105" s="6">
        <f t="shared" ca="1" si="31"/>
        <v>-4980.7186251988569</v>
      </c>
      <c r="O105" s="6">
        <f t="shared" ca="1" si="31"/>
        <v>-2620.188471076176</v>
      </c>
      <c r="P105" s="6">
        <f t="shared" ca="1" si="31"/>
        <v>0</v>
      </c>
      <c r="Q105" s="6">
        <f t="shared" ca="1" si="31"/>
        <v>0</v>
      </c>
      <c r="R105" s="6">
        <f t="shared" ca="1" si="31"/>
        <v>0</v>
      </c>
      <c r="S105" s="6">
        <f t="shared" ca="1" si="31"/>
        <v>0</v>
      </c>
      <c r="T105" s="6">
        <f t="shared" ca="1" si="31"/>
        <v>0</v>
      </c>
      <c r="U105" s="6">
        <f t="shared" ca="1" si="31"/>
        <v>0</v>
      </c>
      <c r="V105" s="6">
        <f t="shared" ca="1" si="31"/>
        <v>0</v>
      </c>
      <c r="W105" s="6">
        <f t="shared" ca="1" si="31"/>
        <v>0</v>
      </c>
      <c r="X105" s="6">
        <f t="shared" ca="1" si="31"/>
        <v>0</v>
      </c>
      <c r="Y105" s="6">
        <f t="shared" ca="1" si="31"/>
        <v>0</v>
      </c>
      <c r="Z105" s="6">
        <f t="shared" ca="1" si="31"/>
        <v>0</v>
      </c>
      <c r="AA105" s="6">
        <f t="shared" ca="1" si="31"/>
        <v>0</v>
      </c>
      <c r="AB105" s="6">
        <f t="shared" ca="1" si="31"/>
        <v>0</v>
      </c>
      <c r="AC105" s="6">
        <f t="shared" ca="1" si="31"/>
        <v>0</v>
      </c>
      <c r="AD105" s="6">
        <f t="shared" ca="1" si="31"/>
        <v>0</v>
      </c>
      <c r="AE105" s="6">
        <f t="shared" ca="1" si="31"/>
        <v>0</v>
      </c>
      <c r="AF105" s="6">
        <f t="shared" ca="1" si="31"/>
        <v>0</v>
      </c>
      <c r="AG105" s="6">
        <f t="shared" ca="1" si="31"/>
        <v>0</v>
      </c>
      <c r="AH105" s="6">
        <f t="shared" ca="1" si="31"/>
        <v>0</v>
      </c>
      <c r="AI105" s="6">
        <f t="shared" ca="1" si="31"/>
        <v>0</v>
      </c>
      <c r="AJ105" s="6">
        <f t="shared" ca="1" si="31"/>
        <v>0</v>
      </c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</row>
    <row r="106" spans="1:124" s="1" customFormat="1" outlineLevel="1">
      <c r="A106" s="24" t="s">
        <v>85</v>
      </c>
      <c r="B106" s="15"/>
      <c r="C106" s="15"/>
      <c r="D106" s="15"/>
      <c r="E106" s="16">
        <f t="shared" ref="E106:AJ106" ca="1" si="32">D106+SUM(E104:E105)</f>
        <v>0</v>
      </c>
      <c r="F106" s="16">
        <f t="shared" ca="1" si="32"/>
        <v>0</v>
      </c>
      <c r="G106" s="16">
        <f t="shared" ca="1" si="32"/>
        <v>0</v>
      </c>
      <c r="H106" s="16">
        <f t="shared" ca="1" si="32"/>
        <v>0</v>
      </c>
      <c r="I106" s="16">
        <f t="shared" ca="1" si="32"/>
        <v>0</v>
      </c>
      <c r="J106" s="16">
        <f t="shared" ca="1" si="32"/>
        <v>0</v>
      </c>
      <c r="K106" s="16">
        <f t="shared" ca="1" si="32"/>
        <v>0</v>
      </c>
      <c r="L106" s="16">
        <f t="shared" ca="1" si="32"/>
        <v>0</v>
      </c>
      <c r="M106" s="16">
        <f t="shared" ca="1" si="32"/>
        <v>0</v>
      </c>
      <c r="N106" s="16">
        <f t="shared" ca="1" si="32"/>
        <v>0</v>
      </c>
      <c r="O106" s="16">
        <f t="shared" ca="1" si="32"/>
        <v>0</v>
      </c>
      <c r="P106" s="16">
        <f t="shared" ca="1" si="32"/>
        <v>0</v>
      </c>
      <c r="Q106" s="16">
        <f t="shared" ca="1" si="32"/>
        <v>0</v>
      </c>
      <c r="R106" s="16">
        <f t="shared" ca="1" si="32"/>
        <v>0</v>
      </c>
      <c r="S106" s="16">
        <f t="shared" ca="1" si="32"/>
        <v>0</v>
      </c>
      <c r="T106" s="16">
        <f t="shared" ca="1" si="32"/>
        <v>0</v>
      </c>
      <c r="U106" s="16">
        <f t="shared" ca="1" si="32"/>
        <v>0</v>
      </c>
      <c r="V106" s="16">
        <f t="shared" ca="1" si="32"/>
        <v>0</v>
      </c>
      <c r="W106" s="16">
        <f t="shared" ca="1" si="32"/>
        <v>0</v>
      </c>
      <c r="X106" s="16">
        <f t="shared" ca="1" si="32"/>
        <v>0</v>
      </c>
      <c r="Y106" s="16">
        <f t="shared" ca="1" si="32"/>
        <v>0</v>
      </c>
      <c r="Z106" s="16">
        <f t="shared" ca="1" si="32"/>
        <v>0</v>
      </c>
      <c r="AA106" s="16">
        <f t="shared" ca="1" si="32"/>
        <v>0</v>
      </c>
      <c r="AB106" s="16">
        <f t="shared" ca="1" si="32"/>
        <v>0</v>
      </c>
      <c r="AC106" s="16">
        <f t="shared" ca="1" si="32"/>
        <v>0</v>
      </c>
      <c r="AD106" s="16">
        <f t="shared" ca="1" si="32"/>
        <v>0</v>
      </c>
      <c r="AE106" s="16">
        <f t="shared" ca="1" si="32"/>
        <v>0</v>
      </c>
      <c r="AF106" s="16">
        <f t="shared" ca="1" si="32"/>
        <v>0</v>
      </c>
      <c r="AG106" s="16">
        <f t="shared" ca="1" si="32"/>
        <v>0</v>
      </c>
      <c r="AH106" s="16">
        <f t="shared" ca="1" si="32"/>
        <v>0</v>
      </c>
      <c r="AI106" s="16">
        <f t="shared" ca="1" si="32"/>
        <v>0</v>
      </c>
      <c r="AJ106" s="16">
        <f t="shared" ca="1" si="32"/>
        <v>0</v>
      </c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</row>
    <row r="107" spans="1:124" s="1" customFormat="1" outlineLevel="1">
      <c r="A107" s="2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</row>
    <row r="108" spans="1:124" s="1" customFormat="1" outlineLevel="1">
      <c r="A108" s="34" t="s">
        <v>127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</row>
    <row r="109" spans="1:124" s="1" customFormat="1" outlineLevel="1">
      <c r="A109" s="39" t="s">
        <v>125</v>
      </c>
      <c r="B109" s="40">
        <v>0</v>
      </c>
      <c r="C109" s="41"/>
      <c r="D109" s="41"/>
      <c r="E109" s="42">
        <f t="shared" ref="E109:AJ109" si="33">$B109</f>
        <v>0</v>
      </c>
      <c r="F109" s="42">
        <f t="shared" si="33"/>
        <v>0</v>
      </c>
      <c r="G109" s="42">
        <f t="shared" si="33"/>
        <v>0</v>
      </c>
      <c r="H109" s="42">
        <f t="shared" si="33"/>
        <v>0</v>
      </c>
      <c r="I109" s="42">
        <f t="shared" si="33"/>
        <v>0</v>
      </c>
      <c r="J109" s="42">
        <f t="shared" si="33"/>
        <v>0</v>
      </c>
      <c r="K109" s="42">
        <f t="shared" si="33"/>
        <v>0</v>
      </c>
      <c r="L109" s="42">
        <f t="shared" si="33"/>
        <v>0</v>
      </c>
      <c r="M109" s="42">
        <f t="shared" si="33"/>
        <v>0</v>
      </c>
      <c r="N109" s="42">
        <f t="shared" si="33"/>
        <v>0</v>
      </c>
      <c r="O109" s="42">
        <f t="shared" si="33"/>
        <v>0</v>
      </c>
      <c r="P109" s="42">
        <f t="shared" si="33"/>
        <v>0</v>
      </c>
      <c r="Q109" s="42">
        <f t="shared" si="33"/>
        <v>0</v>
      </c>
      <c r="R109" s="42">
        <f t="shared" si="33"/>
        <v>0</v>
      </c>
      <c r="S109" s="42">
        <f t="shared" si="33"/>
        <v>0</v>
      </c>
      <c r="T109" s="42">
        <f t="shared" si="33"/>
        <v>0</v>
      </c>
      <c r="U109" s="42">
        <f t="shared" si="33"/>
        <v>0</v>
      </c>
      <c r="V109" s="42">
        <f t="shared" si="33"/>
        <v>0</v>
      </c>
      <c r="W109" s="42">
        <f t="shared" si="33"/>
        <v>0</v>
      </c>
      <c r="X109" s="42">
        <f t="shared" si="33"/>
        <v>0</v>
      </c>
      <c r="Y109" s="42">
        <f t="shared" si="33"/>
        <v>0</v>
      </c>
      <c r="Z109" s="42">
        <f t="shared" si="33"/>
        <v>0</v>
      </c>
      <c r="AA109" s="42">
        <f t="shared" si="33"/>
        <v>0</v>
      </c>
      <c r="AB109" s="42">
        <f t="shared" si="33"/>
        <v>0</v>
      </c>
      <c r="AC109" s="42">
        <f t="shared" si="33"/>
        <v>0</v>
      </c>
      <c r="AD109" s="42">
        <f t="shared" si="33"/>
        <v>0</v>
      </c>
      <c r="AE109" s="42">
        <f t="shared" si="33"/>
        <v>0</v>
      </c>
      <c r="AF109" s="42">
        <f t="shared" si="33"/>
        <v>0</v>
      </c>
      <c r="AG109" s="42">
        <f t="shared" si="33"/>
        <v>0</v>
      </c>
      <c r="AH109" s="42">
        <f t="shared" si="33"/>
        <v>0</v>
      </c>
      <c r="AI109" s="42">
        <f t="shared" si="33"/>
        <v>0</v>
      </c>
      <c r="AJ109" s="42">
        <f t="shared" si="33"/>
        <v>0</v>
      </c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</row>
    <row r="110" spans="1:124" s="1" customFormat="1" outlineLevel="1">
      <c r="A110" s="2" t="s">
        <v>86</v>
      </c>
      <c r="B110" s="6"/>
      <c r="C110" s="6"/>
      <c r="D110" s="6"/>
      <c r="E110" s="6">
        <f ca="1">(Расчет_С_Фондом!E$1&lt;=$B93)*($B93&lt;=Расчет_С_Фондом!E$2)*SUM(E97:$DT97)</f>
        <v>146400</v>
      </c>
      <c r="F110" s="6">
        <f ca="1">(Расчет_С_Фондом!F$1&lt;=$B93)*($B93&lt;=Расчет_С_Фондом!F$2)*SUM(F97:$DT97)</f>
        <v>0</v>
      </c>
      <c r="G110" s="6">
        <f ca="1">(Расчет_С_Фондом!G$1&lt;=$B93)*($B93&lt;=Расчет_С_Фондом!G$2)*SUM(G97:$DT97)</f>
        <v>0</v>
      </c>
      <c r="H110" s="6">
        <f ca="1">(Расчет_С_Фондом!H$1&lt;=$B93)*($B93&lt;=Расчет_С_Фондом!H$2)*SUM(H97:$DT97)</f>
        <v>0</v>
      </c>
      <c r="I110" s="6">
        <f ca="1">(Расчет_С_Фондом!I$1&lt;=$B93)*($B93&lt;=Расчет_С_Фондом!I$2)*SUM(I97:$DT97)</f>
        <v>0</v>
      </c>
      <c r="J110" s="6">
        <f ca="1">(Расчет_С_Фондом!J$1&lt;=$B93)*($B93&lt;=Расчет_С_Фондом!J$2)*SUM(J97:$DT97)</f>
        <v>0</v>
      </c>
      <c r="K110" s="6">
        <f ca="1">(Расчет_С_Фондом!K$1&lt;=$B93)*($B93&lt;=Расчет_С_Фондом!K$2)*SUM(K97:$DT97)</f>
        <v>0</v>
      </c>
      <c r="L110" s="6">
        <f ca="1">(Расчет_С_Фондом!L$1&lt;=$B93)*($B93&lt;=Расчет_С_Фондом!L$2)*SUM(L97:$DT97)</f>
        <v>0</v>
      </c>
      <c r="M110" s="6">
        <f ca="1">(Расчет_С_Фондом!M$1&lt;=$B93)*($B93&lt;=Расчет_С_Фондом!M$2)*SUM(M97:$DT97)</f>
        <v>0</v>
      </c>
      <c r="N110" s="6">
        <f ca="1">(Расчет_С_Фондом!N$1&lt;=$B93)*($B93&lt;=Расчет_С_Фондом!N$2)*SUM(N97:$DT97)</f>
        <v>0</v>
      </c>
      <c r="O110" s="6">
        <f ca="1">(Расчет_С_Фондом!O$1&lt;=$B93)*($B93&lt;=Расчет_С_Фондом!O$2)*SUM(O97:$DT97)</f>
        <v>0</v>
      </c>
      <c r="P110" s="6">
        <f ca="1">(Расчет_С_Фондом!P$1&lt;=$B93)*($B93&lt;=Расчет_С_Фондом!P$2)*SUM(P97:$DT97)</f>
        <v>0</v>
      </c>
      <c r="Q110" s="6">
        <f ca="1">(Расчет_С_Фондом!Q$1&lt;=$B93)*($B93&lt;=Расчет_С_Фондом!Q$2)*SUM(Q97:$DT97)</f>
        <v>0</v>
      </c>
      <c r="R110" s="6">
        <f ca="1">(Расчет_С_Фондом!R$1&lt;=$B93)*($B93&lt;=Расчет_С_Фондом!R$2)*SUM(R97:$DT97)</f>
        <v>0</v>
      </c>
      <c r="S110" s="6">
        <f ca="1">(Расчет_С_Фондом!S$1&lt;=$B93)*($B93&lt;=Расчет_С_Фондом!S$2)*SUM(S97:$DT97)</f>
        <v>0</v>
      </c>
      <c r="T110" s="6">
        <f ca="1">(Расчет_С_Фондом!T$1&lt;=$B93)*($B93&lt;=Расчет_С_Фондом!T$2)*SUM(T97:$DT97)</f>
        <v>0</v>
      </c>
      <c r="U110" s="6">
        <f ca="1">(Расчет_С_Фондом!U$1&lt;=$B93)*($B93&lt;=Расчет_С_Фондом!U$2)*SUM(U97:$DT97)</f>
        <v>0</v>
      </c>
      <c r="V110" s="6">
        <f ca="1">(Расчет_С_Фондом!V$1&lt;=$B93)*($B93&lt;=Расчет_С_Фондом!V$2)*SUM(V97:$DT97)</f>
        <v>0</v>
      </c>
      <c r="W110" s="6">
        <f ca="1">(Расчет_С_Фондом!W$1&lt;=$B93)*($B93&lt;=Расчет_С_Фондом!W$2)*SUM(W97:$DT97)</f>
        <v>0</v>
      </c>
      <c r="X110" s="6">
        <f ca="1">(Расчет_С_Фондом!X$1&lt;=$B93)*($B93&lt;=Расчет_С_Фондом!X$2)*SUM(X97:$DT97)</f>
        <v>0</v>
      </c>
      <c r="Y110" s="6">
        <f ca="1">(Расчет_С_Фондом!Y$1&lt;=$B93)*($B93&lt;=Расчет_С_Фондом!Y$2)*SUM(Y97:$DT97)</f>
        <v>0</v>
      </c>
      <c r="Z110" s="6">
        <f ca="1">(Расчет_С_Фондом!Z$1&lt;=$B93)*($B93&lt;=Расчет_С_Фондом!Z$2)*SUM(Z97:$DT97)</f>
        <v>0</v>
      </c>
      <c r="AA110" s="6">
        <f ca="1">(Расчет_С_Фондом!AA$1&lt;=$B93)*($B93&lt;=Расчет_С_Фондом!AA$2)*SUM(AA97:$DT97)</f>
        <v>0</v>
      </c>
      <c r="AB110" s="6">
        <f ca="1">(Расчет_С_Фондом!AB$1&lt;=$B93)*($B93&lt;=Расчет_С_Фондом!AB$2)*SUM(AB97:$DT97)</f>
        <v>0</v>
      </c>
      <c r="AC110" s="6">
        <f ca="1">(Расчет_С_Фондом!AC$1&lt;=$B93)*($B93&lt;=Расчет_С_Фондом!AC$2)*SUM(AC97:$DT97)</f>
        <v>0</v>
      </c>
      <c r="AD110" s="6">
        <f ca="1">(Расчет_С_Фондом!AD$1&lt;=$B93)*($B93&lt;=Расчет_С_Фондом!AD$2)*SUM(AD97:$DT97)</f>
        <v>0</v>
      </c>
      <c r="AE110" s="6">
        <f ca="1">(Расчет_С_Фондом!AE$1&lt;=$B93)*($B93&lt;=Расчет_С_Фондом!AE$2)*SUM(AE97:$DT97)</f>
        <v>0</v>
      </c>
      <c r="AF110" s="6">
        <f ca="1">(Расчет_С_Фондом!AF$1&lt;=$B93)*($B93&lt;=Расчет_С_Фондом!AF$2)*SUM(AF97:$DT97)</f>
        <v>0</v>
      </c>
      <c r="AG110" s="6">
        <f ca="1">(Расчет_С_Фондом!AG$1&lt;=$B93)*($B93&lt;=Расчет_С_Фондом!AG$2)*SUM(AG97:$DT97)</f>
        <v>0</v>
      </c>
      <c r="AH110" s="6">
        <f ca="1">(Расчет_С_Фондом!AH$1&lt;=$B93)*($B93&lt;=Расчет_С_Фондом!AH$2)*SUM(AH97:$DT97)</f>
        <v>0</v>
      </c>
      <c r="AI110" s="6">
        <f ca="1">(Расчет_С_Фондом!AI$1&lt;=$B93)*($B93&lt;=Расчет_С_Фондом!AI$2)*SUM(AI97:$DT97)</f>
        <v>0</v>
      </c>
      <c r="AJ110" s="6">
        <f ca="1">(Расчет_С_Фондом!AJ$1&lt;=$B93)*($B93&lt;=Расчет_С_Фондом!AJ$2)*SUM(AJ97:$DT97)</f>
        <v>0</v>
      </c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</row>
    <row r="111" spans="1:124" s="1" customFormat="1" outlineLevel="1">
      <c r="A111" s="22" t="s">
        <v>126</v>
      </c>
      <c r="B111" s="6"/>
      <c r="C111" s="6"/>
      <c r="D111" s="6"/>
      <c r="E111" s="6">
        <f t="shared" ref="E111:AJ111" ca="1" si="34">E110*E109</f>
        <v>0</v>
      </c>
      <c r="F111" s="6">
        <f t="shared" ca="1" si="34"/>
        <v>0</v>
      </c>
      <c r="G111" s="6">
        <f t="shared" ca="1" si="34"/>
        <v>0</v>
      </c>
      <c r="H111" s="6">
        <f t="shared" ca="1" si="34"/>
        <v>0</v>
      </c>
      <c r="I111" s="6">
        <f t="shared" ca="1" si="34"/>
        <v>0</v>
      </c>
      <c r="J111" s="6">
        <f t="shared" ca="1" si="34"/>
        <v>0</v>
      </c>
      <c r="K111" s="6">
        <f t="shared" ca="1" si="34"/>
        <v>0</v>
      </c>
      <c r="L111" s="6">
        <f t="shared" ca="1" si="34"/>
        <v>0</v>
      </c>
      <c r="M111" s="6">
        <f t="shared" ca="1" si="34"/>
        <v>0</v>
      </c>
      <c r="N111" s="6">
        <f t="shared" ca="1" si="34"/>
        <v>0</v>
      </c>
      <c r="O111" s="6">
        <f t="shared" ca="1" si="34"/>
        <v>0</v>
      </c>
      <c r="P111" s="6">
        <f t="shared" ca="1" si="34"/>
        <v>0</v>
      </c>
      <c r="Q111" s="6">
        <f t="shared" ca="1" si="34"/>
        <v>0</v>
      </c>
      <c r="R111" s="6">
        <f t="shared" ca="1" si="34"/>
        <v>0</v>
      </c>
      <c r="S111" s="6">
        <f t="shared" ca="1" si="34"/>
        <v>0</v>
      </c>
      <c r="T111" s="6">
        <f t="shared" ca="1" si="34"/>
        <v>0</v>
      </c>
      <c r="U111" s="6">
        <f t="shared" ca="1" si="34"/>
        <v>0</v>
      </c>
      <c r="V111" s="6">
        <f t="shared" ca="1" si="34"/>
        <v>0</v>
      </c>
      <c r="W111" s="6">
        <f t="shared" ca="1" si="34"/>
        <v>0</v>
      </c>
      <c r="X111" s="6">
        <f t="shared" ca="1" si="34"/>
        <v>0</v>
      </c>
      <c r="Y111" s="6">
        <f t="shared" ca="1" si="34"/>
        <v>0</v>
      </c>
      <c r="Z111" s="6">
        <f t="shared" ca="1" si="34"/>
        <v>0</v>
      </c>
      <c r="AA111" s="6">
        <f t="shared" ca="1" si="34"/>
        <v>0</v>
      </c>
      <c r="AB111" s="6">
        <f t="shared" ca="1" si="34"/>
        <v>0</v>
      </c>
      <c r="AC111" s="6">
        <f t="shared" ca="1" si="34"/>
        <v>0</v>
      </c>
      <c r="AD111" s="6">
        <f t="shared" ca="1" si="34"/>
        <v>0</v>
      </c>
      <c r="AE111" s="6">
        <f t="shared" ca="1" si="34"/>
        <v>0</v>
      </c>
      <c r="AF111" s="6">
        <f t="shared" ca="1" si="34"/>
        <v>0</v>
      </c>
      <c r="AG111" s="6">
        <f t="shared" ca="1" si="34"/>
        <v>0</v>
      </c>
      <c r="AH111" s="6">
        <f t="shared" ca="1" si="34"/>
        <v>0</v>
      </c>
      <c r="AI111" s="6">
        <f t="shared" ca="1" si="34"/>
        <v>0</v>
      </c>
      <c r="AJ111" s="6">
        <f t="shared" ca="1" si="34"/>
        <v>0</v>
      </c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</row>
    <row r="112" spans="1:124" s="1" customFormat="1" outlineLevel="1">
      <c r="A112" s="22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</row>
    <row r="113" spans="1:124" s="1" customFormat="1" outlineLevel="1">
      <c r="A113" s="39" t="s">
        <v>128</v>
      </c>
      <c r="B113" s="40">
        <v>0</v>
      </c>
      <c r="C113" s="41"/>
      <c r="D113" s="41"/>
      <c r="E113" s="42">
        <f t="shared" ref="E113:AJ113" si="35">$B113</f>
        <v>0</v>
      </c>
      <c r="F113" s="42">
        <f t="shared" si="35"/>
        <v>0</v>
      </c>
      <c r="G113" s="42">
        <f t="shared" si="35"/>
        <v>0</v>
      </c>
      <c r="H113" s="42">
        <f t="shared" si="35"/>
        <v>0</v>
      </c>
      <c r="I113" s="42">
        <f t="shared" si="35"/>
        <v>0</v>
      </c>
      <c r="J113" s="42">
        <f t="shared" si="35"/>
        <v>0</v>
      </c>
      <c r="K113" s="42">
        <f t="shared" si="35"/>
        <v>0</v>
      </c>
      <c r="L113" s="42">
        <f t="shared" si="35"/>
        <v>0</v>
      </c>
      <c r="M113" s="42">
        <f t="shared" si="35"/>
        <v>0</v>
      </c>
      <c r="N113" s="42">
        <f t="shared" si="35"/>
        <v>0</v>
      </c>
      <c r="O113" s="42">
        <f t="shared" si="35"/>
        <v>0</v>
      </c>
      <c r="P113" s="42">
        <f t="shared" si="35"/>
        <v>0</v>
      </c>
      <c r="Q113" s="42">
        <f t="shared" si="35"/>
        <v>0</v>
      </c>
      <c r="R113" s="42">
        <f t="shared" si="35"/>
        <v>0</v>
      </c>
      <c r="S113" s="42">
        <f t="shared" si="35"/>
        <v>0</v>
      </c>
      <c r="T113" s="42">
        <f t="shared" si="35"/>
        <v>0</v>
      </c>
      <c r="U113" s="42">
        <f t="shared" si="35"/>
        <v>0</v>
      </c>
      <c r="V113" s="42">
        <f t="shared" si="35"/>
        <v>0</v>
      </c>
      <c r="W113" s="42">
        <f t="shared" si="35"/>
        <v>0</v>
      </c>
      <c r="X113" s="42">
        <f t="shared" si="35"/>
        <v>0</v>
      </c>
      <c r="Y113" s="42">
        <f t="shared" si="35"/>
        <v>0</v>
      </c>
      <c r="Z113" s="42">
        <f t="shared" si="35"/>
        <v>0</v>
      </c>
      <c r="AA113" s="42">
        <f t="shared" si="35"/>
        <v>0</v>
      </c>
      <c r="AB113" s="42">
        <f t="shared" si="35"/>
        <v>0</v>
      </c>
      <c r="AC113" s="42">
        <f t="shared" si="35"/>
        <v>0</v>
      </c>
      <c r="AD113" s="42">
        <f t="shared" si="35"/>
        <v>0</v>
      </c>
      <c r="AE113" s="42">
        <f t="shared" si="35"/>
        <v>0</v>
      </c>
      <c r="AF113" s="42">
        <f t="shared" si="35"/>
        <v>0</v>
      </c>
      <c r="AG113" s="42">
        <f t="shared" si="35"/>
        <v>0</v>
      </c>
      <c r="AH113" s="42">
        <f t="shared" si="35"/>
        <v>0</v>
      </c>
      <c r="AI113" s="42">
        <f t="shared" si="35"/>
        <v>0</v>
      </c>
      <c r="AJ113" s="42">
        <f t="shared" si="35"/>
        <v>0</v>
      </c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</row>
    <row r="114" spans="1:124" s="1" customFormat="1" outlineLevel="1">
      <c r="A114" s="39" t="s">
        <v>134</v>
      </c>
      <c r="B114" s="44"/>
      <c r="C114" s="44"/>
      <c r="D114" s="44"/>
      <c r="E114" s="28">
        <f>E113*MAX(0,1+MIN(Расчет_С_Фондом!E$2,$C93)-MAX(Расчет_С_Фондом!E$1,$B93))/IF(MOD(Расчет_С_Фондом!E$4,4)=0,366,365)</f>
        <v>0</v>
      </c>
      <c r="F114" s="28">
        <f>F113*MAX(0,1+MIN(Расчет_С_Фондом!F$2,$C93)-MAX(Расчет_С_Фондом!F$1,$B93))/IF(MOD(Расчет_С_Фондом!F$4,4)=0,366,365)</f>
        <v>0</v>
      </c>
      <c r="G114" s="28">
        <f>G113*MAX(0,1+MIN(Расчет_С_Фондом!G$2,$C93)-MAX(Расчет_С_Фондом!G$1,$B93))/IF(MOD(Расчет_С_Фондом!G$4,4)=0,366,365)</f>
        <v>0</v>
      </c>
      <c r="H114" s="28">
        <f>H113*MAX(0,1+MIN(Расчет_С_Фондом!H$2,$C93)-MAX(Расчет_С_Фондом!H$1,$B93))/IF(MOD(Расчет_С_Фондом!H$4,4)=0,366,365)</f>
        <v>0</v>
      </c>
      <c r="I114" s="28">
        <f>I113*MAX(0,1+MIN(Расчет_С_Фондом!I$2,$C93)-MAX(Расчет_С_Фондом!I$1,$B93))/IF(MOD(Расчет_С_Фондом!I$4,4)=0,366,365)</f>
        <v>0</v>
      </c>
      <c r="J114" s="28">
        <f>J113*MAX(0,1+MIN(Расчет_С_Фондом!J$2,$C93)-MAX(Расчет_С_Фондом!J$1,$B93))/IF(MOD(Расчет_С_Фондом!J$4,4)=0,366,365)</f>
        <v>0</v>
      </c>
      <c r="K114" s="28">
        <f>K113*MAX(0,1+MIN(Расчет_С_Фондом!K$2,$C93)-MAX(Расчет_С_Фондом!K$1,$B93))/IF(MOD(Расчет_С_Фондом!K$4,4)=0,366,365)</f>
        <v>0</v>
      </c>
      <c r="L114" s="28">
        <f>L113*MAX(0,1+MIN(Расчет_С_Фондом!L$2,$C93)-MAX(Расчет_С_Фондом!L$1,$B93))/IF(MOD(Расчет_С_Фондом!L$4,4)=0,366,365)</f>
        <v>0</v>
      </c>
      <c r="M114" s="28">
        <f>M113*MAX(0,1+MIN(Расчет_С_Фондом!M$2,$C93)-MAX(Расчет_С_Фондом!M$1,$B93))/IF(MOD(Расчет_С_Фондом!M$4,4)=0,366,365)</f>
        <v>0</v>
      </c>
      <c r="N114" s="28">
        <f>N113*MAX(0,1+MIN(Расчет_С_Фондом!N$2,$C93)-MAX(Расчет_С_Фондом!N$1,$B93))/IF(MOD(Расчет_С_Фондом!N$4,4)=0,366,365)</f>
        <v>0</v>
      </c>
      <c r="O114" s="28">
        <f>O113*MAX(0,1+MIN(Расчет_С_Фондом!O$2,$C93)-MAX(Расчет_С_Фондом!O$1,$B93))/IF(MOD(Расчет_С_Фондом!O$4,4)=0,366,365)</f>
        <v>0</v>
      </c>
      <c r="P114" s="28">
        <f>P113*MAX(0,1+MIN(Расчет_С_Фондом!P$2,$C93)-MAX(Расчет_С_Фондом!P$1,$B93))/IF(MOD(Расчет_С_Фондом!P$4,4)=0,366,365)</f>
        <v>0</v>
      </c>
      <c r="Q114" s="28">
        <f>Q113*MAX(0,1+MIN(Расчет_С_Фондом!Q$2,$C93)-MAX(Расчет_С_Фондом!Q$1,$B93))/IF(MOD(Расчет_С_Фондом!Q$4,4)=0,366,365)</f>
        <v>0</v>
      </c>
      <c r="R114" s="28">
        <f>R113*MAX(0,1+MIN(Расчет_С_Фондом!R$2,$C93)-MAX(Расчет_С_Фондом!R$1,$B93))/IF(MOD(Расчет_С_Фондом!R$4,4)=0,366,365)</f>
        <v>0</v>
      </c>
      <c r="S114" s="28">
        <f>S113*MAX(0,1+MIN(Расчет_С_Фондом!S$2,$C93)-MAX(Расчет_С_Фондом!S$1,$B93))/IF(MOD(Расчет_С_Фондом!S$4,4)=0,366,365)</f>
        <v>0</v>
      </c>
      <c r="T114" s="28">
        <f>T113*MAX(0,1+MIN(Расчет_С_Фондом!T$2,$C93)-MAX(Расчет_С_Фондом!T$1,$B93))/IF(MOD(Расчет_С_Фондом!T$4,4)=0,366,365)</f>
        <v>0</v>
      </c>
      <c r="U114" s="28">
        <f>U113*MAX(0,1+MIN(Расчет_С_Фондом!U$2,$C93)-MAX(Расчет_С_Фондом!U$1,$B93))/IF(MOD(Расчет_С_Фондом!U$4,4)=0,366,365)</f>
        <v>0</v>
      </c>
      <c r="V114" s="28">
        <f>V113*MAX(0,1+MIN(Расчет_С_Фондом!V$2,$C93)-MAX(Расчет_С_Фондом!V$1,$B93))/IF(MOD(Расчет_С_Фондом!V$4,4)=0,366,365)</f>
        <v>0</v>
      </c>
      <c r="W114" s="28">
        <f>W113*MAX(0,1+MIN(Расчет_С_Фондом!W$2,$C93)-MAX(Расчет_С_Фондом!W$1,$B93))/IF(MOD(Расчет_С_Фондом!W$4,4)=0,366,365)</f>
        <v>0</v>
      </c>
      <c r="X114" s="28">
        <f>X113*MAX(0,1+MIN(Расчет_С_Фондом!X$2,$C93)-MAX(Расчет_С_Фондом!X$1,$B93))/IF(MOD(Расчет_С_Фондом!X$4,4)=0,366,365)</f>
        <v>0</v>
      </c>
      <c r="Y114" s="28">
        <f>Y113*MAX(0,1+MIN(Расчет_С_Фондом!Y$2,$C93)-MAX(Расчет_С_Фондом!Y$1,$B93))/IF(MOD(Расчет_С_Фондом!Y$4,4)=0,366,365)</f>
        <v>0</v>
      </c>
      <c r="Z114" s="28">
        <f>Z113*MAX(0,1+MIN(Расчет_С_Фондом!Z$2,$C93)-MAX(Расчет_С_Фондом!Z$1,$B93))/IF(MOD(Расчет_С_Фондом!Z$4,4)=0,366,365)</f>
        <v>0</v>
      </c>
      <c r="AA114" s="28">
        <f>AA113*MAX(0,1+MIN(Расчет_С_Фондом!AA$2,$C93)-MAX(Расчет_С_Фондом!AA$1,$B93))/IF(MOD(Расчет_С_Фондом!AA$4,4)=0,366,365)</f>
        <v>0</v>
      </c>
      <c r="AB114" s="28">
        <f>AB113*MAX(0,1+MIN(Расчет_С_Фондом!AB$2,$C93)-MAX(Расчет_С_Фондом!AB$1,$B93))/IF(MOD(Расчет_С_Фондом!AB$4,4)=0,366,365)</f>
        <v>0</v>
      </c>
      <c r="AC114" s="28">
        <f>AC113*MAX(0,1+MIN(Расчет_С_Фондом!AC$2,$C93)-MAX(Расчет_С_Фондом!AC$1,$B93))/IF(MOD(Расчет_С_Фондом!AC$4,4)=0,366,365)</f>
        <v>0</v>
      </c>
      <c r="AD114" s="28">
        <f>AD113*MAX(0,1+MIN(Расчет_С_Фондом!AD$2,$C93)-MAX(Расчет_С_Фондом!AD$1,$B93))/IF(MOD(Расчет_С_Фондом!AD$4,4)=0,366,365)</f>
        <v>0</v>
      </c>
      <c r="AE114" s="28">
        <f>AE113*MAX(0,1+MIN(Расчет_С_Фондом!AE$2,$C93)-MAX(Расчет_С_Фондом!AE$1,$B93))/IF(MOD(Расчет_С_Фондом!AE$4,4)=0,366,365)</f>
        <v>0</v>
      </c>
      <c r="AF114" s="28">
        <f>AF113*MAX(0,1+MIN(Расчет_С_Фондом!AF$2,$C93)-MAX(Расчет_С_Фондом!AF$1,$B93))/IF(MOD(Расчет_С_Фондом!AF$4,4)=0,366,365)</f>
        <v>0</v>
      </c>
      <c r="AG114" s="28">
        <f>AG113*MAX(0,1+MIN(Расчет_С_Фондом!AG$2,$C93)-MAX(Расчет_С_Фондом!AG$1,$B93))/IF(MOD(Расчет_С_Фондом!AG$4,4)=0,366,365)</f>
        <v>0</v>
      </c>
      <c r="AH114" s="28">
        <f>AH113*MAX(0,1+MIN(Расчет_С_Фондом!AH$2,$C93)-MAX(Расчет_С_Фондом!AH$1,$B93))/IF(MOD(Расчет_С_Фондом!AH$4,4)=0,366,365)</f>
        <v>0</v>
      </c>
      <c r="AI114" s="28">
        <f>AI113*MAX(0,1+MIN(Расчет_С_Фондом!AI$2,$C93)-MAX(Расчет_С_Фондом!AI$1,$B93))/IF(MOD(Расчет_С_Фондом!AI$4,4)=0,366,365)</f>
        <v>0</v>
      </c>
      <c r="AJ114" s="28">
        <f>AJ113*MAX(0,1+MIN(Расчет_С_Фондом!AJ$2,$C93)-MAX(Расчет_С_Фондом!AJ$1,$B93))/IF(MOD(Расчет_С_Фондом!AJ$4,4)=0,366,365)</f>
        <v>0</v>
      </c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</row>
    <row r="115" spans="1:124" s="1" customFormat="1" outlineLevel="1">
      <c r="A115" s="2" t="s">
        <v>86</v>
      </c>
      <c r="B115" s="6"/>
      <c r="C115" s="6"/>
      <c r="D115" s="6"/>
      <c r="E115" s="6">
        <f ca="1">($B93&lt;=Расчет_С_Фондом!E$2)*SUM(E97:$DT97)</f>
        <v>146400</v>
      </c>
      <c r="F115" s="6">
        <f ca="1">($B93&lt;=Расчет_С_Фондом!F$2)*SUM(F97:$DT97)</f>
        <v>73200</v>
      </c>
      <c r="G115" s="6">
        <f ca="1">($B93&lt;=Расчет_С_Фондом!G$2)*SUM(G97:$DT97)</f>
        <v>0</v>
      </c>
      <c r="H115" s="6">
        <f ca="1">($B93&lt;=Расчет_С_Фондом!H$2)*SUM(H97:$DT97)</f>
        <v>0</v>
      </c>
      <c r="I115" s="6">
        <f ca="1">($B93&lt;=Расчет_С_Фондом!I$2)*SUM(I97:$DT97)</f>
        <v>0</v>
      </c>
      <c r="J115" s="6">
        <f ca="1">($B93&lt;=Расчет_С_Фондом!J$2)*SUM(J97:$DT97)</f>
        <v>0</v>
      </c>
      <c r="K115" s="6">
        <f ca="1">($B93&lt;=Расчет_С_Фондом!K$2)*SUM(K97:$DT97)</f>
        <v>0</v>
      </c>
      <c r="L115" s="6">
        <f ca="1">($B93&lt;=Расчет_С_Фондом!L$2)*SUM(L97:$DT97)</f>
        <v>0</v>
      </c>
      <c r="M115" s="6">
        <f ca="1">($B93&lt;=Расчет_С_Фондом!M$2)*SUM(M97:$DT97)</f>
        <v>0</v>
      </c>
      <c r="N115" s="6">
        <f ca="1">($B93&lt;=Расчет_С_Фондом!N$2)*SUM(N97:$DT97)</f>
        <v>0</v>
      </c>
      <c r="O115" s="6">
        <f ca="1">($B93&lt;=Расчет_С_Фондом!O$2)*SUM(O97:$DT97)</f>
        <v>0</v>
      </c>
      <c r="P115" s="6">
        <f ca="1">($B93&lt;=Расчет_С_Фондом!P$2)*SUM(P97:$DT97)</f>
        <v>0</v>
      </c>
      <c r="Q115" s="6">
        <f ca="1">($B93&lt;=Расчет_С_Фондом!Q$2)*SUM(Q97:$DT97)</f>
        <v>0</v>
      </c>
      <c r="R115" s="6">
        <f ca="1">($B93&lt;=Расчет_С_Фондом!R$2)*SUM(R97:$DT97)</f>
        <v>0</v>
      </c>
      <c r="S115" s="6">
        <f ca="1">($B93&lt;=Расчет_С_Фондом!S$2)*SUM(S97:$DT97)</f>
        <v>0</v>
      </c>
      <c r="T115" s="6">
        <f ca="1">($B93&lt;=Расчет_С_Фондом!T$2)*SUM(T97:$DT97)</f>
        <v>0</v>
      </c>
      <c r="U115" s="6">
        <f ca="1">($B93&lt;=Расчет_С_Фондом!U$2)*SUM(U97:$DT97)</f>
        <v>0</v>
      </c>
      <c r="V115" s="6">
        <f ca="1">($B93&lt;=Расчет_С_Фондом!V$2)*SUM(V97:$DT97)</f>
        <v>0</v>
      </c>
      <c r="W115" s="6">
        <f ca="1">($B93&lt;=Расчет_С_Фондом!W$2)*SUM(W97:$DT97)</f>
        <v>0</v>
      </c>
      <c r="X115" s="6">
        <f ca="1">($B93&lt;=Расчет_С_Фондом!X$2)*SUM(X97:$DT97)</f>
        <v>0</v>
      </c>
      <c r="Y115" s="6">
        <f ca="1">($B93&lt;=Расчет_С_Фондом!Y$2)*SUM(Y97:$DT97)</f>
        <v>0</v>
      </c>
      <c r="Z115" s="6">
        <f ca="1">($B93&lt;=Расчет_С_Фондом!Z$2)*SUM(Z97:$DT97)</f>
        <v>0</v>
      </c>
      <c r="AA115" s="6">
        <f ca="1">($B93&lt;=Расчет_С_Фондом!AA$2)*SUM(AA97:$DT97)</f>
        <v>0</v>
      </c>
      <c r="AB115" s="6">
        <f ca="1">($B93&lt;=Расчет_С_Фондом!AB$2)*SUM(AB97:$DT97)</f>
        <v>0</v>
      </c>
      <c r="AC115" s="6">
        <f ca="1">($B93&lt;=Расчет_С_Фондом!AC$2)*SUM(AC97:$DT97)</f>
        <v>0</v>
      </c>
      <c r="AD115" s="6">
        <f ca="1">($B93&lt;=Расчет_С_Фондом!AD$2)*SUM(AD97:$DT97)</f>
        <v>0</v>
      </c>
      <c r="AE115" s="6">
        <f ca="1">($B93&lt;=Расчет_С_Фондом!AE$2)*SUM(AE97:$DT97)</f>
        <v>0</v>
      </c>
      <c r="AF115" s="6">
        <f ca="1">($B93&lt;=Расчет_С_Фондом!AF$2)*SUM(AF97:$DT97)</f>
        <v>0</v>
      </c>
      <c r="AG115" s="6">
        <f ca="1">($B93&lt;=Расчет_С_Фондом!AG$2)*SUM(AG97:$DT97)</f>
        <v>0</v>
      </c>
      <c r="AH115" s="6">
        <f ca="1">($B93&lt;=Расчет_С_Фондом!AH$2)*SUM(AH97:$DT97)</f>
        <v>0</v>
      </c>
      <c r="AI115" s="6">
        <f ca="1">($B93&lt;=Расчет_С_Фондом!AI$2)*SUM(AI97:$DT97)</f>
        <v>0</v>
      </c>
      <c r="AJ115" s="6">
        <f ca="1">($B93&lt;=Расчет_С_Фондом!AJ$2)*SUM(AJ97:$DT97)</f>
        <v>0</v>
      </c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</row>
    <row r="116" spans="1:124" s="1" customFormat="1" outlineLevel="1">
      <c r="A116" s="22" t="s">
        <v>129</v>
      </c>
      <c r="B116" s="6"/>
      <c r="C116" s="6"/>
      <c r="D116" s="6"/>
      <c r="E116" s="6">
        <f t="shared" ref="E116:AJ116" ca="1" si="36">E115*E114</f>
        <v>0</v>
      </c>
      <c r="F116" s="6">
        <f t="shared" ca="1" si="36"/>
        <v>0</v>
      </c>
      <c r="G116" s="6">
        <f t="shared" ca="1" si="36"/>
        <v>0</v>
      </c>
      <c r="H116" s="6">
        <f t="shared" ca="1" si="36"/>
        <v>0</v>
      </c>
      <c r="I116" s="6">
        <f t="shared" ca="1" si="36"/>
        <v>0</v>
      </c>
      <c r="J116" s="6">
        <f t="shared" ca="1" si="36"/>
        <v>0</v>
      </c>
      <c r="K116" s="6">
        <f t="shared" ca="1" si="36"/>
        <v>0</v>
      </c>
      <c r="L116" s="6">
        <f t="shared" ca="1" si="36"/>
        <v>0</v>
      </c>
      <c r="M116" s="6">
        <f t="shared" ca="1" si="36"/>
        <v>0</v>
      </c>
      <c r="N116" s="6">
        <f t="shared" ca="1" si="36"/>
        <v>0</v>
      </c>
      <c r="O116" s="6">
        <f t="shared" ca="1" si="36"/>
        <v>0</v>
      </c>
      <c r="P116" s="6">
        <f t="shared" ca="1" si="36"/>
        <v>0</v>
      </c>
      <c r="Q116" s="6">
        <f t="shared" ca="1" si="36"/>
        <v>0</v>
      </c>
      <c r="R116" s="6">
        <f t="shared" ca="1" si="36"/>
        <v>0</v>
      </c>
      <c r="S116" s="6">
        <f t="shared" ca="1" si="36"/>
        <v>0</v>
      </c>
      <c r="T116" s="6">
        <f t="shared" ca="1" si="36"/>
        <v>0</v>
      </c>
      <c r="U116" s="6">
        <f t="shared" ca="1" si="36"/>
        <v>0</v>
      </c>
      <c r="V116" s="6">
        <f t="shared" ca="1" si="36"/>
        <v>0</v>
      </c>
      <c r="W116" s="6">
        <f t="shared" ca="1" si="36"/>
        <v>0</v>
      </c>
      <c r="X116" s="6">
        <f t="shared" ca="1" si="36"/>
        <v>0</v>
      </c>
      <c r="Y116" s="6">
        <f t="shared" ca="1" si="36"/>
        <v>0</v>
      </c>
      <c r="Z116" s="6">
        <f t="shared" ca="1" si="36"/>
        <v>0</v>
      </c>
      <c r="AA116" s="6">
        <f t="shared" ca="1" si="36"/>
        <v>0</v>
      </c>
      <c r="AB116" s="6">
        <f t="shared" ca="1" si="36"/>
        <v>0</v>
      </c>
      <c r="AC116" s="6">
        <f t="shared" ca="1" si="36"/>
        <v>0</v>
      </c>
      <c r="AD116" s="6">
        <f t="shared" ca="1" si="36"/>
        <v>0</v>
      </c>
      <c r="AE116" s="6">
        <f t="shared" ca="1" si="36"/>
        <v>0</v>
      </c>
      <c r="AF116" s="6">
        <f t="shared" ca="1" si="36"/>
        <v>0</v>
      </c>
      <c r="AG116" s="6">
        <f t="shared" ca="1" si="36"/>
        <v>0</v>
      </c>
      <c r="AH116" s="6">
        <f t="shared" ca="1" si="36"/>
        <v>0</v>
      </c>
      <c r="AI116" s="6">
        <f t="shared" ca="1" si="36"/>
        <v>0</v>
      </c>
      <c r="AJ116" s="6">
        <f t="shared" ca="1" si="36"/>
        <v>0</v>
      </c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</row>
    <row r="117" spans="1:124" s="1" customFormat="1" outlineLevel="1">
      <c r="A117" s="2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</row>
    <row r="118" spans="1:124" s="1" customFormat="1" outlineLevel="1">
      <c r="A118" s="22" t="s">
        <v>130</v>
      </c>
      <c r="B118" s="21"/>
      <c r="C118" s="21"/>
      <c r="D118" s="21"/>
      <c r="E118" s="21">
        <f t="shared" ref="E118:AJ118" ca="1" si="37">E116+E111</f>
        <v>0</v>
      </c>
      <c r="F118" s="21">
        <f t="shared" ca="1" si="37"/>
        <v>0</v>
      </c>
      <c r="G118" s="21">
        <f t="shared" ca="1" si="37"/>
        <v>0</v>
      </c>
      <c r="H118" s="21">
        <f t="shared" ca="1" si="37"/>
        <v>0</v>
      </c>
      <c r="I118" s="21">
        <f t="shared" ca="1" si="37"/>
        <v>0</v>
      </c>
      <c r="J118" s="21">
        <f t="shared" ca="1" si="37"/>
        <v>0</v>
      </c>
      <c r="K118" s="21">
        <f t="shared" ca="1" si="37"/>
        <v>0</v>
      </c>
      <c r="L118" s="21">
        <f t="shared" ca="1" si="37"/>
        <v>0</v>
      </c>
      <c r="M118" s="21">
        <f t="shared" ca="1" si="37"/>
        <v>0</v>
      </c>
      <c r="N118" s="21">
        <f t="shared" ca="1" si="37"/>
        <v>0</v>
      </c>
      <c r="O118" s="21">
        <f t="shared" ca="1" si="37"/>
        <v>0</v>
      </c>
      <c r="P118" s="21">
        <f t="shared" ca="1" si="37"/>
        <v>0</v>
      </c>
      <c r="Q118" s="21">
        <f t="shared" ca="1" si="37"/>
        <v>0</v>
      </c>
      <c r="R118" s="21">
        <f t="shared" ca="1" si="37"/>
        <v>0</v>
      </c>
      <c r="S118" s="21">
        <f t="shared" ca="1" si="37"/>
        <v>0</v>
      </c>
      <c r="T118" s="21">
        <f t="shared" ca="1" si="37"/>
        <v>0</v>
      </c>
      <c r="U118" s="21">
        <f t="shared" ca="1" si="37"/>
        <v>0</v>
      </c>
      <c r="V118" s="21">
        <f t="shared" ca="1" si="37"/>
        <v>0</v>
      </c>
      <c r="W118" s="21">
        <f t="shared" ca="1" si="37"/>
        <v>0</v>
      </c>
      <c r="X118" s="21">
        <f t="shared" ca="1" si="37"/>
        <v>0</v>
      </c>
      <c r="Y118" s="21">
        <f t="shared" ca="1" si="37"/>
        <v>0</v>
      </c>
      <c r="Z118" s="21">
        <f t="shared" ca="1" si="37"/>
        <v>0</v>
      </c>
      <c r="AA118" s="21">
        <f t="shared" ca="1" si="37"/>
        <v>0</v>
      </c>
      <c r="AB118" s="21">
        <f t="shared" ca="1" si="37"/>
        <v>0</v>
      </c>
      <c r="AC118" s="21">
        <f t="shared" ca="1" si="37"/>
        <v>0</v>
      </c>
      <c r="AD118" s="21">
        <f t="shared" ca="1" si="37"/>
        <v>0</v>
      </c>
      <c r="AE118" s="21">
        <f t="shared" ca="1" si="37"/>
        <v>0</v>
      </c>
      <c r="AF118" s="21">
        <f t="shared" ca="1" si="37"/>
        <v>0</v>
      </c>
      <c r="AG118" s="21">
        <f t="shared" ca="1" si="37"/>
        <v>0</v>
      </c>
      <c r="AH118" s="21">
        <f t="shared" ca="1" si="37"/>
        <v>0</v>
      </c>
      <c r="AI118" s="21">
        <f t="shared" ca="1" si="37"/>
        <v>0</v>
      </c>
      <c r="AJ118" s="21">
        <f t="shared" ca="1" si="37"/>
        <v>0</v>
      </c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</row>
    <row r="119" spans="1:124" s="1" customFormat="1" outlineLevel="1">
      <c r="A119" s="2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</row>
    <row r="120" spans="1:124" s="1" customFormat="1" outlineLevel="1">
      <c r="A120" s="2" t="s">
        <v>111</v>
      </c>
      <c r="B120" s="6"/>
      <c r="C120" s="6"/>
      <c r="D120" s="6"/>
      <c r="E120" s="6">
        <f t="shared" ref="E120:AJ120" ca="1" si="38">-E118</f>
        <v>0</v>
      </c>
      <c r="F120" s="6">
        <f t="shared" ca="1" si="38"/>
        <v>0</v>
      </c>
      <c r="G120" s="6">
        <f t="shared" ca="1" si="38"/>
        <v>0</v>
      </c>
      <c r="H120" s="6">
        <f t="shared" ca="1" si="38"/>
        <v>0</v>
      </c>
      <c r="I120" s="6">
        <f t="shared" ca="1" si="38"/>
        <v>0</v>
      </c>
      <c r="J120" s="6">
        <f t="shared" ca="1" si="38"/>
        <v>0</v>
      </c>
      <c r="K120" s="6">
        <f t="shared" ca="1" si="38"/>
        <v>0</v>
      </c>
      <c r="L120" s="6">
        <f t="shared" ca="1" si="38"/>
        <v>0</v>
      </c>
      <c r="M120" s="6">
        <f t="shared" ca="1" si="38"/>
        <v>0</v>
      </c>
      <c r="N120" s="6">
        <f t="shared" ca="1" si="38"/>
        <v>0</v>
      </c>
      <c r="O120" s="6">
        <f t="shared" ca="1" si="38"/>
        <v>0</v>
      </c>
      <c r="P120" s="6">
        <f t="shared" ca="1" si="38"/>
        <v>0</v>
      </c>
      <c r="Q120" s="6">
        <f t="shared" ca="1" si="38"/>
        <v>0</v>
      </c>
      <c r="R120" s="6">
        <f t="shared" ca="1" si="38"/>
        <v>0</v>
      </c>
      <c r="S120" s="6">
        <f t="shared" ca="1" si="38"/>
        <v>0</v>
      </c>
      <c r="T120" s="6">
        <f t="shared" ca="1" si="38"/>
        <v>0</v>
      </c>
      <c r="U120" s="6">
        <f t="shared" ca="1" si="38"/>
        <v>0</v>
      </c>
      <c r="V120" s="6">
        <f t="shared" ca="1" si="38"/>
        <v>0</v>
      </c>
      <c r="W120" s="6">
        <f t="shared" ca="1" si="38"/>
        <v>0</v>
      </c>
      <c r="X120" s="6">
        <f t="shared" ca="1" si="38"/>
        <v>0</v>
      </c>
      <c r="Y120" s="6">
        <f t="shared" ca="1" si="38"/>
        <v>0</v>
      </c>
      <c r="Z120" s="6">
        <f t="shared" ca="1" si="38"/>
        <v>0</v>
      </c>
      <c r="AA120" s="6">
        <f t="shared" ca="1" si="38"/>
        <v>0</v>
      </c>
      <c r="AB120" s="6">
        <f t="shared" ca="1" si="38"/>
        <v>0</v>
      </c>
      <c r="AC120" s="6">
        <f t="shared" ca="1" si="38"/>
        <v>0</v>
      </c>
      <c r="AD120" s="6">
        <f t="shared" ca="1" si="38"/>
        <v>0</v>
      </c>
      <c r="AE120" s="6">
        <f t="shared" ca="1" si="38"/>
        <v>0</v>
      </c>
      <c r="AF120" s="6">
        <f t="shared" ca="1" si="38"/>
        <v>0</v>
      </c>
      <c r="AG120" s="6">
        <f t="shared" ca="1" si="38"/>
        <v>0</v>
      </c>
      <c r="AH120" s="6">
        <f t="shared" ca="1" si="38"/>
        <v>0</v>
      </c>
      <c r="AI120" s="6">
        <f t="shared" ca="1" si="38"/>
        <v>0</v>
      </c>
      <c r="AJ120" s="6">
        <f t="shared" ca="1" si="38"/>
        <v>0</v>
      </c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</row>
    <row r="121" spans="1:124" s="1" customFormat="1" outlineLevel="1">
      <c r="A121" s="24" t="s">
        <v>87</v>
      </c>
      <c r="B121" s="15"/>
      <c r="C121" s="15"/>
      <c r="D121" s="15"/>
      <c r="E121" s="16">
        <f t="shared" ref="E121:AJ121" ca="1" si="39">D121+SUM(E120,E118)</f>
        <v>0</v>
      </c>
      <c r="F121" s="16">
        <f t="shared" ca="1" si="39"/>
        <v>0</v>
      </c>
      <c r="G121" s="16">
        <f t="shared" ca="1" si="39"/>
        <v>0</v>
      </c>
      <c r="H121" s="16">
        <f t="shared" ca="1" si="39"/>
        <v>0</v>
      </c>
      <c r="I121" s="16">
        <f t="shared" ca="1" si="39"/>
        <v>0</v>
      </c>
      <c r="J121" s="16">
        <f t="shared" ca="1" si="39"/>
        <v>0</v>
      </c>
      <c r="K121" s="16">
        <f t="shared" ca="1" si="39"/>
        <v>0</v>
      </c>
      <c r="L121" s="16">
        <f t="shared" ca="1" si="39"/>
        <v>0</v>
      </c>
      <c r="M121" s="16">
        <f t="shared" ca="1" si="39"/>
        <v>0</v>
      </c>
      <c r="N121" s="16">
        <f t="shared" ca="1" si="39"/>
        <v>0</v>
      </c>
      <c r="O121" s="16">
        <f t="shared" ca="1" si="39"/>
        <v>0</v>
      </c>
      <c r="P121" s="16">
        <f t="shared" ca="1" si="39"/>
        <v>0</v>
      </c>
      <c r="Q121" s="16">
        <f t="shared" ca="1" si="39"/>
        <v>0</v>
      </c>
      <c r="R121" s="16">
        <f t="shared" ca="1" si="39"/>
        <v>0</v>
      </c>
      <c r="S121" s="16">
        <f t="shared" ca="1" si="39"/>
        <v>0</v>
      </c>
      <c r="T121" s="16">
        <f t="shared" ca="1" si="39"/>
        <v>0</v>
      </c>
      <c r="U121" s="16">
        <f t="shared" ca="1" si="39"/>
        <v>0</v>
      </c>
      <c r="V121" s="16">
        <f t="shared" ca="1" si="39"/>
        <v>0</v>
      </c>
      <c r="W121" s="16">
        <f t="shared" ca="1" si="39"/>
        <v>0</v>
      </c>
      <c r="X121" s="16">
        <f t="shared" ca="1" si="39"/>
        <v>0</v>
      </c>
      <c r="Y121" s="16">
        <f t="shared" ca="1" si="39"/>
        <v>0</v>
      </c>
      <c r="Z121" s="16">
        <f t="shared" ca="1" si="39"/>
        <v>0</v>
      </c>
      <c r="AA121" s="16">
        <f t="shared" ca="1" si="39"/>
        <v>0</v>
      </c>
      <c r="AB121" s="16">
        <f t="shared" ca="1" si="39"/>
        <v>0</v>
      </c>
      <c r="AC121" s="16">
        <f t="shared" ca="1" si="39"/>
        <v>0</v>
      </c>
      <c r="AD121" s="16">
        <f t="shared" ca="1" si="39"/>
        <v>0</v>
      </c>
      <c r="AE121" s="16">
        <f t="shared" ca="1" si="39"/>
        <v>0</v>
      </c>
      <c r="AF121" s="16">
        <f t="shared" ca="1" si="39"/>
        <v>0</v>
      </c>
      <c r="AG121" s="16">
        <f t="shared" ca="1" si="39"/>
        <v>0</v>
      </c>
      <c r="AH121" s="16">
        <f t="shared" ca="1" si="39"/>
        <v>0</v>
      </c>
      <c r="AI121" s="16">
        <f t="shared" ca="1" si="39"/>
        <v>0</v>
      </c>
      <c r="AJ121" s="16">
        <f t="shared" ca="1" si="39"/>
        <v>0</v>
      </c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</row>
    <row r="122" spans="1:124" s="1" customFormat="1">
      <c r="A122" s="2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</row>
    <row r="123" spans="1:124" s="374" customFormat="1">
      <c r="A123" s="372" t="s">
        <v>353</v>
      </c>
      <c r="B123" s="373"/>
      <c r="C123" s="373"/>
      <c r="D123" s="373"/>
      <c r="E123" s="373"/>
      <c r="F123" s="373"/>
      <c r="G123" s="373"/>
      <c r="H123" s="373"/>
      <c r="I123" s="373"/>
      <c r="J123" s="373"/>
      <c r="K123" s="373"/>
      <c r="L123" s="373"/>
      <c r="M123" s="373"/>
      <c r="N123" s="373"/>
      <c r="O123" s="373"/>
      <c r="P123" s="373"/>
      <c r="Q123" s="373"/>
      <c r="R123" s="373"/>
      <c r="S123" s="373"/>
      <c r="T123" s="373"/>
      <c r="U123" s="373"/>
      <c r="V123" s="373"/>
      <c r="W123" s="373"/>
      <c r="X123" s="373"/>
      <c r="Y123" s="373"/>
      <c r="Z123" s="373"/>
      <c r="AA123" s="373"/>
      <c r="AB123" s="373"/>
      <c r="AC123" s="373"/>
      <c r="AD123" s="373"/>
      <c r="AE123" s="373"/>
      <c r="AF123" s="373"/>
      <c r="AG123" s="373"/>
      <c r="AH123" s="373"/>
      <c r="AI123" s="373"/>
      <c r="AJ123" s="373"/>
      <c r="AK123" s="373"/>
      <c r="AL123" s="373"/>
      <c r="AM123" s="373"/>
      <c r="AN123" s="373"/>
      <c r="AO123" s="373"/>
      <c r="AP123" s="373"/>
      <c r="AQ123" s="373"/>
      <c r="AR123" s="373"/>
      <c r="AS123" s="373"/>
      <c r="AT123" s="373"/>
      <c r="AU123" s="373"/>
      <c r="AV123" s="373"/>
      <c r="AW123" s="373"/>
      <c r="AX123" s="373"/>
      <c r="AY123" s="373"/>
      <c r="AZ123" s="373"/>
      <c r="BA123" s="373"/>
      <c r="BB123" s="373"/>
      <c r="BC123" s="373"/>
      <c r="BD123" s="373"/>
      <c r="BE123" s="373"/>
      <c r="BF123" s="373"/>
      <c r="BG123" s="373"/>
      <c r="BH123" s="373"/>
      <c r="BI123" s="373"/>
      <c r="BJ123" s="373"/>
      <c r="BK123" s="373"/>
      <c r="BL123" s="373"/>
      <c r="BM123" s="373"/>
      <c r="BN123" s="373"/>
      <c r="BO123" s="373"/>
      <c r="BP123" s="373"/>
      <c r="BQ123" s="373"/>
      <c r="BR123" s="373"/>
      <c r="BS123" s="373"/>
      <c r="BT123" s="373"/>
      <c r="BU123" s="373"/>
      <c r="BV123" s="373"/>
      <c r="BW123" s="373"/>
      <c r="BX123" s="373"/>
      <c r="BY123" s="373"/>
      <c r="BZ123" s="373"/>
      <c r="CA123" s="373"/>
      <c r="CB123" s="373"/>
      <c r="CC123" s="373"/>
      <c r="CD123" s="373"/>
      <c r="CE123" s="373"/>
      <c r="CF123" s="373"/>
      <c r="CG123" s="373"/>
      <c r="CH123" s="373"/>
      <c r="CI123" s="373"/>
      <c r="CJ123" s="373"/>
      <c r="CK123" s="373"/>
      <c r="CL123" s="373"/>
      <c r="CM123" s="373"/>
      <c r="CN123" s="373"/>
      <c r="CO123" s="373"/>
      <c r="CP123" s="373"/>
      <c r="CQ123" s="373"/>
      <c r="CR123" s="373"/>
      <c r="CS123" s="373"/>
      <c r="CT123" s="373"/>
      <c r="CU123" s="373"/>
      <c r="CV123" s="373"/>
      <c r="CW123" s="373"/>
      <c r="CX123" s="373"/>
      <c r="CY123" s="373"/>
      <c r="CZ123" s="373"/>
      <c r="DA123" s="373"/>
      <c r="DB123" s="373"/>
      <c r="DC123" s="373"/>
      <c r="DD123" s="373"/>
      <c r="DE123" s="373"/>
      <c r="DF123" s="373"/>
      <c r="DG123" s="373"/>
      <c r="DH123" s="373"/>
      <c r="DI123" s="373"/>
      <c r="DJ123" s="373"/>
      <c r="DK123" s="373"/>
      <c r="DL123" s="373"/>
      <c r="DM123" s="373"/>
      <c r="DN123" s="373"/>
      <c r="DO123" s="373"/>
      <c r="DP123" s="373"/>
      <c r="DQ123" s="373"/>
      <c r="DR123" s="373"/>
      <c r="DS123" s="373"/>
      <c r="DT123" s="373"/>
    </row>
    <row r="124" spans="1:124" outlineLevel="1"/>
    <row r="125" spans="1:124" s="217" customFormat="1" outlineLevel="1">
      <c r="A125" s="215" t="s">
        <v>23</v>
      </c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  <c r="DE125" s="216"/>
      <c r="DF125" s="216"/>
      <c r="DG125" s="216"/>
      <c r="DH125" s="216"/>
      <c r="DI125" s="216"/>
      <c r="DJ125" s="216"/>
      <c r="DK125" s="216"/>
      <c r="DL125" s="216"/>
      <c r="DM125" s="216"/>
      <c r="DN125" s="216"/>
      <c r="DO125" s="216"/>
      <c r="DP125" s="216"/>
      <c r="DQ125" s="216"/>
      <c r="DR125" s="216"/>
      <c r="DS125" s="216"/>
      <c r="DT125" s="216"/>
    </row>
    <row r="126" spans="1:124" outlineLevel="1">
      <c r="A126" s="11"/>
      <c r="B126" s="11"/>
      <c r="C126" s="11" t="s">
        <v>8</v>
      </c>
    </row>
    <row r="127" spans="1:124" outlineLevel="1">
      <c r="A127" s="5" t="s">
        <v>23</v>
      </c>
      <c r="C127" s="229">
        <v>1</v>
      </c>
      <c r="D127" s="11">
        <f>SUM(E127:DT127)</f>
        <v>9700423.434265906</v>
      </c>
      <c r="E127" s="6">
        <f>Капзатраты_Выручка!E106*E38</f>
        <v>0</v>
      </c>
      <c r="F127" s="6">
        <f>Капзатраты_Выручка!F106*F38</f>
        <v>0</v>
      </c>
      <c r="G127" s="6">
        <f>Капзатраты_Выручка!G106*G38</f>
        <v>876049.5031514162</v>
      </c>
      <c r="H127" s="6">
        <f>Капзатраты_Выручка!H106*H38</f>
        <v>920858.71001277154</v>
      </c>
      <c r="I127" s="6">
        <f>Капзатраты_Выручка!I106*I38</f>
        <v>967832.98072797386</v>
      </c>
      <c r="J127" s="6">
        <f>Капзатраты_Выручка!J106*J38</f>
        <v>1017187.1463261792</v>
      </c>
      <c r="K127" s="6">
        <f>Капзатраты_Выручка!K106*K38</f>
        <v>1069044.5470147326</v>
      </c>
      <c r="L127" s="6">
        <f>Капзатраты_Выручка!L106*L38</f>
        <v>1123527.5602918719</v>
      </c>
      <c r="M127" s="6">
        <f>Капзатраты_Выручка!M106*M38</f>
        <v>1180768.5122488148</v>
      </c>
      <c r="N127" s="6">
        <f>Капзатраты_Выручка!N106*N38</f>
        <v>1240934.562498722</v>
      </c>
      <c r="O127" s="6">
        <f>Капзатраты_Выручка!O106*O38</f>
        <v>1304219.9119934249</v>
      </c>
      <c r="P127" s="6">
        <f>Капзатраты_Выручка!P106*P38</f>
        <v>0</v>
      </c>
      <c r="Q127" s="6">
        <f>Капзатраты_Выручка!Q106*Q38</f>
        <v>0</v>
      </c>
      <c r="R127" s="6">
        <f>Капзатраты_Выручка!R106*R38</f>
        <v>0</v>
      </c>
      <c r="S127" s="6">
        <f>Капзатраты_Выручка!S106*S38</f>
        <v>0</v>
      </c>
      <c r="T127" s="6">
        <f>Капзатраты_Выручка!T106*T38</f>
        <v>0</v>
      </c>
      <c r="U127" s="6">
        <f>Капзатраты_Выручка!U106*U38</f>
        <v>0</v>
      </c>
      <c r="V127" s="6">
        <f>Капзатраты_Выручка!V106*V38</f>
        <v>0</v>
      </c>
      <c r="W127" s="6">
        <f>Капзатраты_Выручка!W106*W38</f>
        <v>0</v>
      </c>
      <c r="X127" s="6">
        <f>Капзатраты_Выручка!X106*X38</f>
        <v>0</v>
      </c>
      <c r="Y127" s="6">
        <f>Капзатраты_Выручка!Y106*Y38</f>
        <v>0</v>
      </c>
      <c r="Z127" s="6">
        <f>Капзатраты_Выручка!Z106*Z38</f>
        <v>0</v>
      </c>
      <c r="AA127" s="6">
        <f>Капзатраты_Выручка!AA106*AA38</f>
        <v>0</v>
      </c>
      <c r="AB127" s="6">
        <f>Капзатраты_Выручка!AB106*AB38</f>
        <v>0</v>
      </c>
      <c r="AC127" s="6">
        <f>Капзатраты_Выручка!AC106*AC38</f>
        <v>0</v>
      </c>
      <c r="AD127" s="6">
        <f>Капзатраты_Выручка!AD106*AD38</f>
        <v>0</v>
      </c>
      <c r="AE127" s="6">
        <f>Капзатраты_Выручка!AE106*AE38</f>
        <v>0</v>
      </c>
      <c r="AF127" s="6">
        <f>Капзатраты_Выручка!AF106*AF38</f>
        <v>0</v>
      </c>
      <c r="AG127" s="6">
        <f>Капзатраты_Выручка!AG106*AG38</f>
        <v>0</v>
      </c>
      <c r="AH127" s="6">
        <f>Капзатраты_Выручка!AH106*AH38</f>
        <v>0</v>
      </c>
      <c r="AI127" s="6">
        <f>Капзатраты_Выручка!AI106*AI38</f>
        <v>0</v>
      </c>
      <c r="AJ127" s="6">
        <f>Капзатраты_Выручка!AJ106*AJ38</f>
        <v>0</v>
      </c>
    </row>
    <row r="128" spans="1:124" outlineLevel="1">
      <c r="C128" s="37"/>
      <c r="D128" s="37"/>
    </row>
    <row r="129" spans="1:124" s="1" customFormat="1" outlineLevel="1">
      <c r="A129" s="24" t="s">
        <v>18</v>
      </c>
      <c r="B129" s="15"/>
      <c r="C129" s="15"/>
      <c r="D129" s="11">
        <f>SUM(E129:DT129)</f>
        <v>9700423.434265906</v>
      </c>
      <c r="E129" s="16">
        <f t="shared" ref="E129:AJ129" si="40">SUM(E127:E128)</f>
        <v>0</v>
      </c>
      <c r="F129" s="16">
        <f t="shared" si="40"/>
        <v>0</v>
      </c>
      <c r="G129" s="16">
        <f t="shared" si="40"/>
        <v>876049.5031514162</v>
      </c>
      <c r="H129" s="16">
        <f t="shared" si="40"/>
        <v>920858.71001277154</v>
      </c>
      <c r="I129" s="16">
        <f t="shared" si="40"/>
        <v>967832.98072797386</v>
      </c>
      <c r="J129" s="16">
        <f t="shared" si="40"/>
        <v>1017187.1463261792</v>
      </c>
      <c r="K129" s="16">
        <f t="shared" si="40"/>
        <v>1069044.5470147326</v>
      </c>
      <c r="L129" s="16">
        <f t="shared" si="40"/>
        <v>1123527.5602918719</v>
      </c>
      <c r="M129" s="16">
        <f t="shared" si="40"/>
        <v>1180768.5122488148</v>
      </c>
      <c r="N129" s="16">
        <f t="shared" si="40"/>
        <v>1240934.562498722</v>
      </c>
      <c r="O129" s="16">
        <f t="shared" si="40"/>
        <v>1304219.9119934249</v>
      </c>
      <c r="P129" s="16">
        <f t="shared" si="40"/>
        <v>0</v>
      </c>
      <c r="Q129" s="16">
        <f t="shared" si="40"/>
        <v>0</v>
      </c>
      <c r="R129" s="16">
        <f t="shared" si="40"/>
        <v>0</v>
      </c>
      <c r="S129" s="16">
        <f t="shared" si="40"/>
        <v>0</v>
      </c>
      <c r="T129" s="16">
        <f t="shared" si="40"/>
        <v>0</v>
      </c>
      <c r="U129" s="16">
        <f t="shared" si="40"/>
        <v>0</v>
      </c>
      <c r="V129" s="16">
        <f t="shared" si="40"/>
        <v>0</v>
      </c>
      <c r="W129" s="16">
        <f t="shared" si="40"/>
        <v>0</v>
      </c>
      <c r="X129" s="16">
        <f t="shared" si="40"/>
        <v>0</v>
      </c>
      <c r="Y129" s="16">
        <f t="shared" si="40"/>
        <v>0</v>
      </c>
      <c r="Z129" s="16">
        <f t="shared" si="40"/>
        <v>0</v>
      </c>
      <c r="AA129" s="16">
        <f t="shared" si="40"/>
        <v>0</v>
      </c>
      <c r="AB129" s="16">
        <f t="shared" si="40"/>
        <v>0</v>
      </c>
      <c r="AC129" s="16">
        <f t="shared" si="40"/>
        <v>0</v>
      </c>
      <c r="AD129" s="16">
        <f t="shared" si="40"/>
        <v>0</v>
      </c>
      <c r="AE129" s="16">
        <f t="shared" si="40"/>
        <v>0</v>
      </c>
      <c r="AF129" s="16">
        <f t="shared" si="40"/>
        <v>0</v>
      </c>
      <c r="AG129" s="16">
        <f t="shared" si="40"/>
        <v>0</v>
      </c>
      <c r="AH129" s="16">
        <f t="shared" si="40"/>
        <v>0</v>
      </c>
      <c r="AI129" s="16">
        <f t="shared" si="40"/>
        <v>0</v>
      </c>
      <c r="AJ129" s="16">
        <f t="shared" si="40"/>
        <v>0</v>
      </c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</row>
    <row r="130" spans="1:124" s="1" customFormat="1" outlineLevel="1">
      <c r="A130" s="2" t="s">
        <v>8</v>
      </c>
      <c r="B130" s="6"/>
      <c r="C130" s="6"/>
      <c r="D130" s="6">
        <f>SUM(E130:DT130)</f>
        <v>1940084.6868531816</v>
      </c>
      <c r="E130" s="6">
        <f>SUMPRODUCT(Расчет_С_Фондом!E$127:E$128,Расчет_С_Фондом!$C$127:$C$128)*Расчет_С_Фондом!E304</f>
        <v>0</v>
      </c>
      <c r="F130" s="6">
        <f>SUMPRODUCT(Расчет_С_Фондом!F$127:F$128,Расчет_С_Фондом!$C$127:$C$128)*Расчет_С_Фондом!F304</f>
        <v>0</v>
      </c>
      <c r="G130" s="6">
        <f>SUMPRODUCT(Расчет_С_Фондом!G$127:G$128,Расчет_С_Фондом!$C$127:$C$128)*Расчет_С_Фондом!G304</f>
        <v>175209.90063028326</v>
      </c>
      <c r="H130" s="6">
        <f>SUMPRODUCT(Расчет_С_Фондом!H$127:H$128,Расчет_С_Фондом!$C$127:$C$128)*Расчет_С_Фондом!H304</f>
        <v>184171.74200255433</v>
      </c>
      <c r="I130" s="6">
        <f>SUMPRODUCT(Расчет_С_Фондом!I$127:I$128,Расчет_С_Фондом!$C$127:$C$128)*Расчет_С_Фондом!I304</f>
        <v>193566.59614559478</v>
      </c>
      <c r="J130" s="6">
        <f>SUMPRODUCT(Расчет_С_Фондом!J$127:J$128,Расчет_С_Фондом!$C$127:$C$128)*Расчет_С_Фондом!J304</f>
        <v>203437.42926523584</v>
      </c>
      <c r="K130" s="6">
        <f>SUMPRODUCT(Расчет_С_Фондом!K$127:K$128,Расчет_С_Фондом!$C$127:$C$128)*Расчет_С_Фондом!K304</f>
        <v>213808.90940294653</v>
      </c>
      <c r="L130" s="6">
        <f>SUMPRODUCT(Расчет_С_Фондом!L$127:L$128,Расчет_С_Фондом!$C$127:$C$128)*Расчет_С_Фондом!L304</f>
        <v>224705.51205837438</v>
      </c>
      <c r="M130" s="6">
        <f>SUMPRODUCT(Расчет_С_Фондом!M$127:M$128,Расчет_С_Фондом!$C$127:$C$128)*Расчет_С_Фондом!M304</f>
        <v>236153.70244976296</v>
      </c>
      <c r="N130" s="6">
        <f>SUMPRODUCT(Расчет_С_Фондом!N$127:N$128,Расчет_С_Фондом!$C$127:$C$128)*Расчет_С_Фондом!N304</f>
        <v>248186.91249974442</v>
      </c>
      <c r="O130" s="6">
        <f>SUMPRODUCT(Расчет_С_Фондом!O$127:O$128,Расчет_С_Фондом!$C$127:$C$128)*Расчет_С_Фондом!O304</f>
        <v>260843.98239868498</v>
      </c>
      <c r="P130" s="6">
        <f>SUMPRODUCT(Расчет_С_Фондом!P$127:P$128,Расчет_С_Фондом!$C$127:$C$128)*Расчет_С_Фондом!P304</f>
        <v>0</v>
      </c>
      <c r="Q130" s="6">
        <f>SUMPRODUCT(Расчет_С_Фондом!Q$127:Q$128,Расчет_С_Фондом!$C$127:$C$128)*Расчет_С_Фондом!Q304</f>
        <v>0</v>
      </c>
      <c r="R130" s="6">
        <f>SUMPRODUCT(Расчет_С_Фондом!R$127:R$128,Расчет_С_Фондом!$C$127:$C$128)*Расчет_С_Фондом!R304</f>
        <v>0</v>
      </c>
      <c r="S130" s="6">
        <f>SUMPRODUCT(Расчет_С_Фондом!S$127:S$128,Расчет_С_Фондом!$C$127:$C$128)*Расчет_С_Фондом!S304</f>
        <v>0</v>
      </c>
      <c r="T130" s="6">
        <f>SUMPRODUCT(Расчет_С_Фондом!T$127:T$128,Расчет_С_Фондом!$C$127:$C$128)*Расчет_С_Фондом!T304</f>
        <v>0</v>
      </c>
      <c r="U130" s="6">
        <f>SUMPRODUCT(Расчет_С_Фондом!U$127:U$128,Расчет_С_Фондом!$C$127:$C$128)*Расчет_С_Фондом!U304</f>
        <v>0</v>
      </c>
      <c r="V130" s="6">
        <f>SUMPRODUCT(Расчет_С_Фондом!V$127:V$128,Расчет_С_Фондом!$C$127:$C$128)*Расчет_С_Фондом!V304</f>
        <v>0</v>
      </c>
      <c r="W130" s="6">
        <f>SUMPRODUCT(Расчет_С_Фондом!W$127:W$128,Расчет_С_Фондом!$C$127:$C$128)*Расчет_С_Фондом!W304</f>
        <v>0</v>
      </c>
      <c r="X130" s="6">
        <f>SUMPRODUCT(Расчет_С_Фондом!X$127:X$128,Расчет_С_Фондом!$C$127:$C$128)*Расчет_С_Фондом!X304</f>
        <v>0</v>
      </c>
      <c r="Y130" s="6">
        <f>SUMPRODUCT(Расчет_С_Фондом!Y$127:Y$128,Расчет_С_Фондом!$C$127:$C$128)*Расчет_С_Фондом!Y304</f>
        <v>0</v>
      </c>
      <c r="Z130" s="6">
        <f>SUMPRODUCT(Расчет_С_Фондом!Z$127:Z$128,Расчет_С_Фондом!$C$127:$C$128)*Расчет_С_Фондом!Z304</f>
        <v>0</v>
      </c>
      <c r="AA130" s="6">
        <f>SUMPRODUCT(Расчет_С_Фондом!AA$127:AA$128,Расчет_С_Фондом!$C$127:$C$128)*Расчет_С_Фондом!AA304</f>
        <v>0</v>
      </c>
      <c r="AB130" s="6">
        <f>SUMPRODUCT(Расчет_С_Фондом!AB$127:AB$128,Расчет_С_Фондом!$C$127:$C$128)*Расчет_С_Фондом!AB304</f>
        <v>0</v>
      </c>
      <c r="AC130" s="6">
        <f>SUMPRODUCT(Расчет_С_Фондом!AC$127:AC$128,Расчет_С_Фондом!$C$127:$C$128)*Расчет_С_Фондом!AC304</f>
        <v>0</v>
      </c>
      <c r="AD130" s="6">
        <f>SUMPRODUCT(Расчет_С_Фондом!AD$127:AD$128,Расчет_С_Фондом!$C$127:$C$128)*Расчет_С_Фондом!AD304</f>
        <v>0</v>
      </c>
      <c r="AE130" s="6">
        <f>SUMPRODUCT(Расчет_С_Фондом!AE$127:AE$128,Расчет_С_Фондом!$C$127:$C$128)*Расчет_С_Фондом!AE304</f>
        <v>0</v>
      </c>
      <c r="AF130" s="6">
        <f>SUMPRODUCT(Расчет_С_Фондом!AF$127:AF$128,Расчет_С_Фондом!$C$127:$C$128)*Расчет_С_Фондом!AF304</f>
        <v>0</v>
      </c>
      <c r="AG130" s="6">
        <f>SUMPRODUCT(Расчет_С_Фондом!AG$127:AG$128,Расчет_С_Фондом!$C$127:$C$128)*Расчет_С_Фондом!AG304</f>
        <v>0</v>
      </c>
      <c r="AH130" s="6">
        <f>SUMPRODUCT(Расчет_С_Фондом!AH$127:AH$128,Расчет_С_Фондом!$C$127:$C$128)*Расчет_С_Фондом!AH304</f>
        <v>0</v>
      </c>
      <c r="AI130" s="6">
        <f>SUMPRODUCT(Расчет_С_Фондом!AI$127:AI$128,Расчет_С_Фондом!$C$127:$C$128)*Расчет_С_Фондом!AI304</f>
        <v>0</v>
      </c>
      <c r="AJ130" s="6">
        <f>SUMPRODUCT(Расчет_С_Фондом!AJ$127:AJ$128,Расчет_С_Фондом!$C$127:$C$128)*Расчет_С_Фондом!AJ304</f>
        <v>0</v>
      </c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</row>
    <row r="131" spans="1:124" outlineLevel="1"/>
    <row r="132" spans="1:124" s="217" customFormat="1" ht="18.899999999999999" customHeight="1" outlineLevel="1">
      <c r="A132" s="215" t="s">
        <v>41</v>
      </c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  <c r="DE132" s="216"/>
      <c r="DF132" s="216"/>
      <c r="DG132" s="216"/>
      <c r="DH132" s="216"/>
      <c r="DI132" s="216"/>
      <c r="DJ132" s="216"/>
      <c r="DK132" s="216"/>
      <c r="DL132" s="216"/>
      <c r="DM132" s="216"/>
      <c r="DN132" s="216"/>
      <c r="DO132" s="216"/>
      <c r="DP132" s="216"/>
      <c r="DQ132" s="216"/>
      <c r="DR132" s="216"/>
      <c r="DS132" s="216"/>
      <c r="DT132" s="216"/>
    </row>
    <row r="133" spans="1:124" s="76" customFormat="1" outlineLevel="1">
      <c r="A133" s="72" t="s">
        <v>124</v>
      </c>
      <c r="B133" s="75" t="s">
        <v>26</v>
      </c>
      <c r="C133" s="75" t="s">
        <v>8</v>
      </c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75"/>
      <c r="CL133" s="75"/>
      <c r="CM133" s="75"/>
      <c r="CN133" s="75"/>
      <c r="CO133" s="75"/>
      <c r="CP133" s="75"/>
      <c r="CQ133" s="75"/>
      <c r="CR133" s="75"/>
      <c r="CS133" s="75"/>
      <c r="CT133" s="75"/>
      <c r="CU133" s="75"/>
      <c r="CV133" s="75"/>
      <c r="CW133" s="75"/>
      <c r="CX133" s="75"/>
      <c r="CY133" s="75"/>
      <c r="CZ133" s="75"/>
      <c r="DA133" s="75"/>
      <c r="DB133" s="75"/>
      <c r="DC133" s="75"/>
      <c r="DD133" s="75"/>
      <c r="DE133" s="75"/>
      <c r="DF133" s="75"/>
      <c r="DG133" s="75"/>
      <c r="DH133" s="75"/>
      <c r="DI133" s="75"/>
      <c r="DJ133" s="75"/>
      <c r="DK133" s="75"/>
      <c r="DL133" s="75"/>
      <c r="DM133" s="75"/>
      <c r="DN133" s="75"/>
      <c r="DO133" s="75"/>
      <c r="DP133" s="75"/>
      <c r="DQ133" s="75"/>
      <c r="DR133" s="75"/>
      <c r="DS133" s="75"/>
      <c r="DT133" s="75"/>
    </row>
    <row r="134" spans="1:124" outlineLevel="1">
      <c r="A134" s="35" t="str">
        <f>Капзатраты_Выручка!A57</f>
        <v>Текущие расходы</v>
      </c>
    </row>
    <row r="135" spans="1:124" outlineLevel="1">
      <c r="A135" s="5" t="str">
        <f>Капзатраты_Выручка!A75</f>
        <v>Операционные расходы</v>
      </c>
      <c r="B135" s="228" t="s">
        <v>29</v>
      </c>
      <c r="C135" s="229">
        <v>1</v>
      </c>
      <c r="D135" s="11">
        <f t="shared" ref="D135:D146" si="41">SUM(E135:DT135)</f>
        <v>3206011.8474463997</v>
      </c>
      <c r="E135" s="6">
        <f>Капзатраты_Выручка!E75*SUMIF($B$14:$B$18,$B135,E$14:E$18)*E$38</f>
        <v>0</v>
      </c>
      <c r="F135" s="6">
        <f>Капзатраты_Выручка!F75*SUMIF($B$14:$B$18,$B135,F$14:F$18)*F$38</f>
        <v>0</v>
      </c>
      <c r="G135" s="6">
        <f>Капзатраты_Выручка!G75*SUMIF($B$14:$B$18,$B135,G$14:G$18)*G$38</f>
        <v>316285.766716293</v>
      </c>
      <c r="H135" s="6">
        <f>Капзатраты_Выручка!H75*SUMIF($B$14:$B$18,$B135,H$14:H$18)*H$38</f>
        <v>325632.16926564282</v>
      </c>
      <c r="I135" s="6">
        <f>Капзатраты_Выручка!I75*SUMIF($B$14:$B$18,$B135,I$14:I$18)*I$38</f>
        <v>335206.40630639129</v>
      </c>
      <c r="J135" s="6">
        <f>Капзатраты_Выручка!J75*SUMIF($B$14:$B$18,$B135,J$14:J$18)*J$38</f>
        <v>345092.01195541368</v>
      </c>
      <c r="K135" s="6">
        <f>Капзатраты_Выручка!K75*SUMIF($B$14:$B$18,$B135,K$14:K$18)*K$38</f>
        <v>355279.40422194701</v>
      </c>
      <c r="L135" s="6">
        <f>Капзатраты_Выручка!L75*SUMIF($B$14:$B$18,$B135,L$14:L$18)*L$38</f>
        <v>365749.95012759324</v>
      </c>
      <c r="M135" s="6">
        <f>Капзатраты_Выручка!M75*SUMIF($B$14:$B$18,$B135,M$14:M$18)*M$38</f>
        <v>376485.62553871342</v>
      </c>
      <c r="N135" s="6">
        <f>Капзатраты_Выручка!N75*SUMIF($B$14:$B$18,$B135,N$14:N$18)*N$38</f>
        <v>387491.69337002444</v>
      </c>
      <c r="O135" s="6">
        <f>Капзатраты_Выручка!O75*SUMIF($B$14:$B$18,$B135,O$14:O$18)*O$38</f>
        <v>398788.81994438078</v>
      </c>
      <c r="P135" s="6">
        <f>Капзатраты_Выручка!P75*SUMIF($B$14:$B$18,$B135,P$14:P$18)*P$38</f>
        <v>0</v>
      </c>
      <c r="Q135" s="6">
        <f>Капзатраты_Выручка!Q75*SUMIF($B$14:$B$18,$B135,Q$14:Q$18)*Q$38</f>
        <v>0</v>
      </c>
      <c r="R135" s="6">
        <f>Капзатраты_Выручка!R75*SUMIF($B$14:$B$18,$B135,R$14:R$18)*R$38</f>
        <v>0</v>
      </c>
      <c r="S135" s="6">
        <f>Капзатраты_Выручка!S75*SUMIF($B$14:$B$18,$B135,S$14:S$18)*S$38</f>
        <v>0</v>
      </c>
      <c r="T135" s="6">
        <f>Капзатраты_Выручка!T75*SUMIF($B$14:$B$18,$B135,T$14:T$18)*T$38</f>
        <v>0</v>
      </c>
      <c r="U135" s="6">
        <f>Капзатраты_Выручка!U75*SUMIF($B$14:$B$18,$B135,U$14:U$18)*U$38</f>
        <v>0</v>
      </c>
      <c r="V135" s="6">
        <f>Капзатраты_Выручка!V75*SUMIF($B$14:$B$18,$B135,V$14:V$18)*V$38</f>
        <v>0</v>
      </c>
      <c r="W135" s="6">
        <f>Капзатраты_Выручка!W75*SUMIF($B$14:$B$18,$B135,W$14:W$18)*W$38</f>
        <v>0</v>
      </c>
      <c r="X135" s="6">
        <f>Капзатраты_Выручка!X75*SUMIF($B$14:$B$18,$B135,X$14:X$18)*X$38</f>
        <v>0</v>
      </c>
      <c r="Y135" s="6">
        <f>Капзатраты_Выручка!Y75*SUMIF($B$14:$B$18,$B135,Y$14:Y$18)*Y$38</f>
        <v>0</v>
      </c>
      <c r="Z135" s="6">
        <f>Капзатраты_Выручка!Z75*SUMIF($B$14:$B$18,$B135,Z$14:Z$18)*Z$38</f>
        <v>0</v>
      </c>
      <c r="AA135" s="6">
        <f>Капзатраты_Выручка!AA75*SUMIF($B$14:$B$18,$B135,AA$14:AA$18)*AA$38</f>
        <v>0</v>
      </c>
      <c r="AB135" s="6">
        <f>Капзатраты_Выручка!AB75*SUMIF($B$14:$B$18,$B135,AB$14:AB$18)*AB$38</f>
        <v>0</v>
      </c>
      <c r="AC135" s="6">
        <f>Капзатраты_Выручка!AC75*SUMIF($B$14:$B$18,$B135,AC$14:AC$18)*AC$38</f>
        <v>0</v>
      </c>
      <c r="AD135" s="6">
        <f>Капзатраты_Выручка!AD75*SUMIF($B$14:$B$18,$B135,AD$14:AD$18)*AD$38</f>
        <v>0</v>
      </c>
      <c r="AE135" s="6">
        <f>Капзатраты_Выручка!AE75*SUMIF($B$14:$B$18,$B135,AE$14:AE$18)*AE$38</f>
        <v>0</v>
      </c>
      <c r="AF135" s="6">
        <f>Капзатраты_Выручка!AF75*SUMIF($B$14:$B$18,$B135,AF$14:AF$18)*AF$38</f>
        <v>0</v>
      </c>
      <c r="AG135" s="6">
        <f>Капзатраты_Выручка!AG75*SUMIF($B$14:$B$18,$B135,AG$14:AG$18)*AG$38</f>
        <v>0</v>
      </c>
      <c r="AH135" s="6">
        <f>Капзатраты_Выручка!AH75*SUMIF($B$14:$B$18,$B135,AH$14:AH$18)*AH$38</f>
        <v>0</v>
      </c>
      <c r="AI135" s="6">
        <f>Капзатраты_Выручка!AI75*SUMIF($B$14:$B$18,$B135,AI$14:AI$18)*AI$38</f>
        <v>0</v>
      </c>
      <c r="AJ135" s="6">
        <f>Капзатраты_Выручка!AJ75*SUMIF($B$14:$B$18,$B135,AJ$14:AJ$18)*AJ$38</f>
        <v>0</v>
      </c>
    </row>
    <row r="136" spans="1:124" outlineLevel="1">
      <c r="A136" s="5" t="str">
        <f>Капзатраты_Выручка!A76</f>
        <v>Неподконтрольные расходы</v>
      </c>
      <c r="B136" s="228" t="s">
        <v>29</v>
      </c>
      <c r="C136" s="229">
        <v>1</v>
      </c>
      <c r="D136" s="11">
        <f t="shared" ca="1" si="41"/>
        <v>848760</v>
      </c>
      <c r="E136" s="6">
        <f ca="1">MAX(Капзатраты_Выручка!E76-IF('Исходные данные'!$C$80,E418,E278),0)*SUMIF($B$14:$B$18,$B136,E$14:E$18)*E$38</f>
        <v>0</v>
      </c>
      <c r="F136" s="6">
        <f ca="1">MAX(Капзатраты_Выручка!F76-IF('Исходные данные'!$C$80,F418,F278),0)*SUMIF($B$14:$B$18,$B136,F$14:F$18)*F$38</f>
        <v>0</v>
      </c>
      <c r="G136" s="6">
        <f ca="1">MAX(Капзатраты_Выручка!G76-IF('Исходные данные'!$C$80,G418,G278),0)*SUMIF($B$14:$B$18,$B136,G$14:G$18)*G$38</f>
        <v>74306.666666666672</v>
      </c>
      <c r="H136" s="6">
        <f ca="1">MAX(Капзатраты_Выручка!H76-IF('Исходные данные'!$C$80,H418,H278),0)*SUMIF($B$14:$B$18,$B136,H$14:H$18)*H$38</f>
        <v>79306.666666666672</v>
      </c>
      <c r="I136" s="6">
        <f ca="1">MAX(Капзатраты_Выручка!I76-IF('Исходные данные'!$C$80,I418,I278),0)*SUMIF($B$14:$B$18,$B136,I$14:I$18)*I$38</f>
        <v>84306.666666666672</v>
      </c>
      <c r="J136" s="6">
        <f ca="1">MAX(Капзатраты_Выручка!J76-IF('Исходные данные'!$C$80,J418,J278),0)*SUMIF($B$14:$B$18,$B136,J$14:J$18)*J$38</f>
        <v>89306.666666666672</v>
      </c>
      <c r="K136" s="6">
        <f ca="1">MAX(Капзатраты_Выручка!K76-IF('Исходные данные'!$C$80,K418,K278),0)*SUMIF($B$14:$B$18,$B136,K$14:K$18)*K$38</f>
        <v>94306.666666666672</v>
      </c>
      <c r="L136" s="6">
        <f ca="1">MAX(Капзатраты_Выручка!L76-IF('Исходные данные'!$C$80,L418,L278),0)*SUMIF($B$14:$B$18,$B136,L$14:L$18)*L$38</f>
        <v>99306.666666666672</v>
      </c>
      <c r="M136" s="6">
        <f ca="1">MAX(Капзатраты_Выручка!M76-IF('Исходные данные'!$C$80,M418,M278),0)*SUMIF($B$14:$B$18,$B136,M$14:M$18)*M$38</f>
        <v>104306.66666666667</v>
      </c>
      <c r="N136" s="6">
        <f ca="1">MAX(Капзатраты_Выручка!N76-IF('Исходные данные'!$C$80,N418,N278),0)*SUMIF($B$14:$B$18,$B136,N$14:N$18)*N$38</f>
        <v>109306.66666666667</v>
      </c>
      <c r="O136" s="6">
        <f ca="1">MAX(Капзатраты_Выручка!O76-IF('Исходные данные'!$C$80,O418,O278),0)*SUMIF($B$14:$B$18,$B136,O$14:O$18)*O$38</f>
        <v>114306.66666666667</v>
      </c>
      <c r="P136" s="6">
        <f ca="1">MAX(Капзатраты_Выручка!P76-IF('Исходные данные'!$C$80,P418,P278),0)*SUMIF($B$14:$B$18,$B136,P$14:P$18)*P$38</f>
        <v>0</v>
      </c>
      <c r="Q136" s="6">
        <f ca="1">MAX(Капзатраты_Выручка!Q76-IF('Исходные данные'!$C$80,Q418,Q278),0)*SUMIF($B$14:$B$18,$B136,Q$14:Q$18)*Q$38</f>
        <v>0</v>
      </c>
      <c r="R136" s="6">
        <f ca="1">MAX(Капзатраты_Выручка!R76-IF('Исходные данные'!$C$80,R418,R278),0)*SUMIF($B$14:$B$18,$B136,R$14:R$18)*R$38</f>
        <v>0</v>
      </c>
      <c r="S136" s="6">
        <f ca="1">MAX(Капзатраты_Выручка!S76-IF('Исходные данные'!$C$80,S418,S278),0)*SUMIF($B$14:$B$18,$B136,S$14:S$18)*S$38</f>
        <v>0</v>
      </c>
      <c r="T136" s="6">
        <f ca="1">MAX(Капзатраты_Выручка!T76-IF('Исходные данные'!$C$80,T418,T278),0)*SUMIF($B$14:$B$18,$B136,T$14:T$18)*T$38</f>
        <v>0</v>
      </c>
      <c r="U136" s="6">
        <f ca="1">MAX(Капзатраты_Выручка!U76-IF('Исходные данные'!$C$80,U418,U278),0)*SUMIF($B$14:$B$18,$B136,U$14:U$18)*U$38</f>
        <v>0</v>
      </c>
      <c r="V136" s="6">
        <f ca="1">MAX(Капзатраты_Выручка!V76-IF('Исходные данные'!$C$80,V418,V278),0)*SUMIF($B$14:$B$18,$B136,V$14:V$18)*V$38</f>
        <v>0</v>
      </c>
      <c r="W136" s="6">
        <f ca="1">MAX(Капзатраты_Выручка!W76-IF('Исходные данные'!$C$80,W418,W278),0)*SUMIF($B$14:$B$18,$B136,W$14:W$18)*W$38</f>
        <v>0</v>
      </c>
      <c r="X136" s="6">
        <f ca="1">MAX(Капзатраты_Выручка!X76-IF('Исходные данные'!$C$80,X418,X278),0)*SUMIF($B$14:$B$18,$B136,X$14:X$18)*X$38</f>
        <v>0</v>
      </c>
      <c r="Y136" s="6">
        <f ca="1">MAX(Капзатраты_Выручка!Y76-IF('Исходные данные'!$C$80,Y418,Y278),0)*SUMIF($B$14:$B$18,$B136,Y$14:Y$18)*Y$38</f>
        <v>0</v>
      </c>
      <c r="Z136" s="6">
        <f ca="1">MAX(Капзатраты_Выручка!Z76-IF('Исходные данные'!$C$80,Z418,Z278),0)*SUMIF($B$14:$B$18,$B136,Z$14:Z$18)*Z$38</f>
        <v>0</v>
      </c>
      <c r="AA136" s="6">
        <f ca="1">MAX(Капзатраты_Выручка!AA76-IF('Исходные данные'!$C$80,AA418,AA278),0)*SUMIF($B$14:$B$18,$B136,AA$14:AA$18)*AA$38</f>
        <v>0</v>
      </c>
      <c r="AB136" s="6">
        <f ca="1">MAX(Капзатраты_Выручка!AB76-IF('Исходные данные'!$C$80,AB418,AB278),0)*SUMIF($B$14:$B$18,$B136,AB$14:AB$18)*AB$38</f>
        <v>0</v>
      </c>
      <c r="AC136" s="6">
        <f ca="1">MAX(Капзатраты_Выручка!AC76-IF('Исходные данные'!$C$80,AC418,AC278),0)*SUMIF($B$14:$B$18,$B136,AC$14:AC$18)*AC$38</f>
        <v>0</v>
      </c>
      <c r="AD136" s="6">
        <f ca="1">MAX(Капзатраты_Выручка!AD76-IF('Исходные данные'!$C$80,AD418,AD278),0)*SUMIF($B$14:$B$18,$B136,AD$14:AD$18)*AD$38</f>
        <v>0</v>
      </c>
      <c r="AE136" s="6">
        <f ca="1">MAX(Капзатраты_Выручка!AE76-IF('Исходные данные'!$C$80,AE418,AE278),0)*SUMIF($B$14:$B$18,$B136,AE$14:AE$18)*AE$38</f>
        <v>0</v>
      </c>
      <c r="AF136" s="6">
        <f ca="1">MAX(Капзатраты_Выручка!AF76-IF('Исходные данные'!$C$80,AF418,AF278),0)*SUMIF($B$14:$B$18,$B136,AF$14:AF$18)*AF$38</f>
        <v>0</v>
      </c>
      <c r="AG136" s="6">
        <f ca="1">MAX(Капзатраты_Выручка!AG76-IF('Исходные данные'!$C$80,AG418,AG278),0)*SUMIF($B$14:$B$18,$B136,AG$14:AG$18)*AG$38</f>
        <v>0</v>
      </c>
      <c r="AH136" s="6">
        <f ca="1">MAX(Капзатраты_Выручка!AH76-IF('Исходные данные'!$C$80,AH418,AH278),0)*SUMIF($B$14:$B$18,$B136,AH$14:AH$18)*AH$38</f>
        <v>0</v>
      </c>
      <c r="AI136" s="6">
        <f ca="1">MAX(Капзатраты_Выручка!AI76-IF('Исходные данные'!$C$80,AI418,AI278),0)*SUMIF($B$14:$B$18,$B136,AI$14:AI$18)*AI$38</f>
        <v>0</v>
      </c>
      <c r="AJ136" s="6">
        <f ca="1">MAX(Капзатраты_Выручка!AJ76-IF('Исходные данные'!$C$80,AJ418,AJ278),0)*SUMIF($B$14:$B$18,$B136,AJ$14:AJ$18)*AJ$38</f>
        <v>0</v>
      </c>
    </row>
    <row r="137" spans="1:124" outlineLevel="1">
      <c r="A137" s="5" t="str">
        <f>Капзатраты_Выручка!A77</f>
        <v>Расходы на топливо</v>
      </c>
      <c r="B137" s="228" t="s">
        <v>29</v>
      </c>
      <c r="C137" s="229">
        <v>1</v>
      </c>
      <c r="D137" s="11">
        <f t="shared" si="41"/>
        <v>4016096.0344956992</v>
      </c>
      <c r="E137" s="6">
        <f>Капзатраты_Выручка!E77*SUMIF($B$14:$B$18,$B137,E$14:E$18)*E$38</f>
        <v>0</v>
      </c>
      <c r="F137" s="6">
        <f>Капзатраты_Выручка!F77*SUMIF($B$14:$B$18,$B137,F$14:F$18)*F$38</f>
        <v>0</v>
      </c>
      <c r="G137" s="6">
        <f>Капзатраты_Выручка!G77*SUMIF($B$14:$B$18,$B137,G$14:G$18)*G$38</f>
        <v>340906.80000000005</v>
      </c>
      <c r="H137" s="6">
        <f>Капзатраты_Выручка!H77*SUMIF($B$14:$B$18,$B137,H$14:H$18)*H$38</f>
        <v>363406.64880000008</v>
      </c>
      <c r="I137" s="6">
        <f>Капзатраты_Выручка!I77*SUMIF($B$14:$B$18,$B137,I$14:I$18)*I$38</f>
        <v>387391.48762080009</v>
      </c>
      <c r="J137" s="6">
        <f>Капзатраты_Выручка!J77*SUMIF($B$14:$B$18,$B137,J$14:J$18)*J$38</f>
        <v>412959.32580377295</v>
      </c>
      <c r="K137" s="6">
        <f>Капзатраты_Выручка!K77*SUMIF($B$14:$B$18,$B137,K$14:K$18)*K$38</f>
        <v>440214.6413068219</v>
      </c>
      <c r="L137" s="6">
        <f>Капзатраты_Выручка!L77*SUMIF($B$14:$B$18,$B137,L$14:L$18)*L$38</f>
        <v>469268.8076330722</v>
      </c>
      <c r="M137" s="6">
        <f>Капзатраты_Выручка!M77*SUMIF($B$14:$B$18,$B137,M$14:M$18)*M$38</f>
        <v>500240.54893685499</v>
      </c>
      <c r="N137" s="6">
        <f>Капзатраты_Выручка!N77*SUMIF($B$14:$B$18,$B137,N$14:N$18)*N$38</f>
        <v>533256.42516668746</v>
      </c>
      <c r="O137" s="6">
        <f>Капзатраты_Выручка!O77*SUMIF($B$14:$B$18,$B137,O$14:O$18)*O$38</f>
        <v>568451.34922768897</v>
      </c>
      <c r="P137" s="6">
        <f>Капзатраты_Выручка!P77*SUMIF($B$14:$B$18,$B137,P$14:P$18)*P$38</f>
        <v>0</v>
      </c>
      <c r="Q137" s="6">
        <f>Капзатраты_Выручка!Q77*SUMIF($B$14:$B$18,$B137,Q$14:Q$18)*Q$38</f>
        <v>0</v>
      </c>
      <c r="R137" s="6">
        <f>Капзатраты_Выручка!R77*SUMIF($B$14:$B$18,$B137,R$14:R$18)*R$38</f>
        <v>0</v>
      </c>
      <c r="S137" s="6">
        <f>Капзатраты_Выручка!S77*SUMIF($B$14:$B$18,$B137,S$14:S$18)*S$38</f>
        <v>0</v>
      </c>
      <c r="T137" s="6">
        <f>Капзатраты_Выручка!T77*SUMIF($B$14:$B$18,$B137,T$14:T$18)*T$38</f>
        <v>0</v>
      </c>
      <c r="U137" s="6">
        <f>Капзатраты_Выручка!U77*SUMIF($B$14:$B$18,$B137,U$14:U$18)*U$38</f>
        <v>0</v>
      </c>
      <c r="V137" s="6">
        <f>Капзатраты_Выручка!V77*SUMIF($B$14:$B$18,$B137,V$14:V$18)*V$38</f>
        <v>0</v>
      </c>
      <c r="W137" s="6">
        <f>Капзатраты_Выручка!W77*SUMIF($B$14:$B$18,$B137,W$14:W$18)*W$38</f>
        <v>0</v>
      </c>
      <c r="X137" s="6">
        <f>Капзатраты_Выручка!X77*SUMIF($B$14:$B$18,$B137,X$14:X$18)*X$38</f>
        <v>0</v>
      </c>
      <c r="Y137" s="6">
        <f>Капзатраты_Выручка!Y77*SUMIF($B$14:$B$18,$B137,Y$14:Y$18)*Y$38</f>
        <v>0</v>
      </c>
      <c r="Z137" s="6">
        <f>Капзатраты_Выручка!Z77*SUMIF($B$14:$B$18,$B137,Z$14:Z$18)*Z$38</f>
        <v>0</v>
      </c>
      <c r="AA137" s="6">
        <f>Капзатраты_Выручка!AA77*SUMIF($B$14:$B$18,$B137,AA$14:AA$18)*AA$38</f>
        <v>0</v>
      </c>
      <c r="AB137" s="6">
        <f>Капзатраты_Выручка!AB77*SUMIF($B$14:$B$18,$B137,AB$14:AB$18)*AB$38</f>
        <v>0</v>
      </c>
      <c r="AC137" s="6">
        <f>Капзатраты_Выручка!AC77*SUMIF($B$14:$B$18,$B137,AC$14:AC$18)*AC$38</f>
        <v>0</v>
      </c>
      <c r="AD137" s="6">
        <f>Капзатраты_Выручка!AD77*SUMIF($B$14:$B$18,$B137,AD$14:AD$18)*AD$38</f>
        <v>0</v>
      </c>
      <c r="AE137" s="6">
        <f>Капзатраты_Выручка!AE77*SUMIF($B$14:$B$18,$B137,AE$14:AE$18)*AE$38</f>
        <v>0</v>
      </c>
      <c r="AF137" s="6">
        <f>Капзатраты_Выручка!AF77*SUMIF($B$14:$B$18,$B137,AF$14:AF$18)*AF$38</f>
        <v>0</v>
      </c>
      <c r="AG137" s="6">
        <f>Капзатраты_Выручка!AG77*SUMIF($B$14:$B$18,$B137,AG$14:AG$18)*AG$38</f>
        <v>0</v>
      </c>
      <c r="AH137" s="6">
        <f>Капзатраты_Выручка!AH77*SUMIF($B$14:$B$18,$B137,AH$14:AH$18)*AH$38</f>
        <v>0</v>
      </c>
      <c r="AI137" s="6">
        <f>Капзатраты_Выручка!AI77*SUMIF($B$14:$B$18,$B137,AI$14:AI$18)*AI$38</f>
        <v>0</v>
      </c>
      <c r="AJ137" s="6">
        <f>Капзатраты_Выручка!AJ77*SUMIF($B$14:$B$18,$B137,AJ$14:AJ$18)*AJ$38</f>
        <v>0</v>
      </c>
    </row>
    <row r="138" spans="1:124" outlineLevel="1">
      <c r="A138" s="5" t="str">
        <f>Капзатраты_Выручка!A78</f>
        <v>Расходы на электроэнергию и воду</v>
      </c>
      <c r="B138" s="228" t="s">
        <v>29</v>
      </c>
      <c r="C138" s="229">
        <v>1</v>
      </c>
      <c r="D138" s="11">
        <f t="shared" si="41"/>
        <v>1126943.6438935178</v>
      </c>
      <c r="E138" s="6">
        <f>Капзатраты_Выручка!E78*SUMIF($B$14:$B$18,$B138,E$14:E$18)*E$38</f>
        <v>0</v>
      </c>
      <c r="F138" s="6">
        <f>Капзатраты_Выручка!F78*SUMIF($B$14:$B$18,$B138,F$14:F$18)*F$38</f>
        <v>0</v>
      </c>
      <c r="G138" s="6">
        <f>Капзатраты_Выручка!G78*SUMIF($B$14:$B$18,$B138,G$14:G$18)*G$38</f>
        <v>97075.669999999969</v>
      </c>
      <c r="H138" s="6">
        <f>Капзатраты_Выручка!H78*SUMIF($B$14:$B$18,$B138,H$14:H$18)*H$38</f>
        <v>103138.01200999998</v>
      </c>
      <c r="I138" s="6">
        <f>Капзатраты_Выручка!I78*SUMIF($B$14:$B$18,$B138,I$14:I$18)*I$38</f>
        <v>109579.34318062996</v>
      </c>
      <c r="J138" s="6">
        <f>Капзатраты_Выручка!J78*SUMIF($B$14:$B$18,$B138,J$14:J$18)*J$38</f>
        <v>116423.37821777964</v>
      </c>
      <c r="K138" s="6">
        <f>Капзатраты_Выручка!K78*SUMIF($B$14:$B$18,$B138,K$14:K$18)*K$38</f>
        <v>123695.31696519211</v>
      </c>
      <c r="L138" s="6">
        <f>Капзатраты_Выручка!L78*SUMIF($B$14:$B$18,$B138,L$14:L$18)*L$38</f>
        <v>131421.93747927464</v>
      </c>
      <c r="M138" s="6">
        <f>Капзатраты_Выручка!M78*SUMIF($B$14:$B$18,$B138,M$14:M$18)*M$38</f>
        <v>139631.69494073448</v>
      </c>
      <c r="N138" s="6">
        <f>Капзатраты_Выручка!N78*SUMIF($B$14:$B$18,$B138,N$14:N$18)*N$38</f>
        <v>148354.82676928097</v>
      </c>
      <c r="O138" s="6">
        <f>Капзатраты_Выручка!O78*SUMIF($B$14:$B$18,$B138,O$14:O$18)*O$38</f>
        <v>157623.46433062624</v>
      </c>
      <c r="P138" s="6">
        <f>Капзатраты_Выручка!P78*SUMIF($B$14:$B$18,$B138,P$14:P$18)*P$38</f>
        <v>0</v>
      </c>
      <c r="Q138" s="6">
        <f>Капзатраты_Выручка!Q78*SUMIF($B$14:$B$18,$B138,Q$14:Q$18)*Q$38</f>
        <v>0</v>
      </c>
      <c r="R138" s="6">
        <f>Капзатраты_Выручка!R78*SUMIF($B$14:$B$18,$B138,R$14:R$18)*R$38</f>
        <v>0</v>
      </c>
      <c r="S138" s="6">
        <f>Капзатраты_Выручка!S78*SUMIF($B$14:$B$18,$B138,S$14:S$18)*S$38</f>
        <v>0</v>
      </c>
      <c r="T138" s="6">
        <f>Капзатраты_Выручка!T78*SUMIF($B$14:$B$18,$B138,T$14:T$18)*T$38</f>
        <v>0</v>
      </c>
      <c r="U138" s="6">
        <f>Капзатраты_Выручка!U78*SUMIF($B$14:$B$18,$B138,U$14:U$18)*U$38</f>
        <v>0</v>
      </c>
      <c r="V138" s="6">
        <f>Капзатраты_Выручка!V78*SUMIF($B$14:$B$18,$B138,V$14:V$18)*V$38</f>
        <v>0</v>
      </c>
      <c r="W138" s="6">
        <f>Капзатраты_Выручка!W78*SUMIF($B$14:$B$18,$B138,W$14:W$18)*W$38</f>
        <v>0</v>
      </c>
      <c r="X138" s="6">
        <f>Капзатраты_Выручка!X78*SUMIF($B$14:$B$18,$B138,X$14:X$18)*X$38</f>
        <v>0</v>
      </c>
      <c r="Y138" s="6">
        <f>Капзатраты_Выручка!Y78*SUMIF($B$14:$B$18,$B138,Y$14:Y$18)*Y$38</f>
        <v>0</v>
      </c>
      <c r="Z138" s="6">
        <f>Капзатраты_Выручка!Z78*SUMIF($B$14:$B$18,$B138,Z$14:Z$18)*Z$38</f>
        <v>0</v>
      </c>
      <c r="AA138" s="6">
        <f>Капзатраты_Выручка!AA78*SUMIF($B$14:$B$18,$B138,AA$14:AA$18)*AA$38</f>
        <v>0</v>
      </c>
      <c r="AB138" s="6">
        <f>Капзатраты_Выручка!AB78*SUMIF($B$14:$B$18,$B138,AB$14:AB$18)*AB$38</f>
        <v>0</v>
      </c>
      <c r="AC138" s="6">
        <f>Капзатраты_Выручка!AC78*SUMIF($B$14:$B$18,$B138,AC$14:AC$18)*AC$38</f>
        <v>0</v>
      </c>
      <c r="AD138" s="6">
        <f>Капзатраты_Выручка!AD78*SUMIF($B$14:$B$18,$B138,AD$14:AD$18)*AD$38</f>
        <v>0</v>
      </c>
      <c r="AE138" s="6">
        <f>Капзатраты_Выручка!AE78*SUMIF($B$14:$B$18,$B138,AE$14:AE$18)*AE$38</f>
        <v>0</v>
      </c>
      <c r="AF138" s="6">
        <f>Капзатраты_Выручка!AF78*SUMIF($B$14:$B$18,$B138,AF$14:AF$18)*AF$38</f>
        <v>0</v>
      </c>
      <c r="AG138" s="6">
        <f>Капзатраты_Выручка!AG78*SUMIF($B$14:$B$18,$B138,AG$14:AG$18)*AG$38</f>
        <v>0</v>
      </c>
      <c r="AH138" s="6">
        <f>Капзатраты_Выручка!AH78*SUMIF($B$14:$B$18,$B138,AH$14:AH$18)*AH$38</f>
        <v>0</v>
      </c>
      <c r="AI138" s="6">
        <f>Капзатраты_Выручка!AI78*SUMIF($B$14:$B$18,$B138,AI$14:AI$18)*AI$38</f>
        <v>0</v>
      </c>
      <c r="AJ138" s="6">
        <f>Капзатраты_Выручка!AJ78*SUMIF($B$14:$B$18,$B138,AJ$14:AJ$18)*AJ$38</f>
        <v>0</v>
      </c>
    </row>
    <row r="139" spans="1:124" outlineLevel="1">
      <c r="A139" s="5">
        <f>Капзатраты_Выручка!A79</f>
        <v>0</v>
      </c>
      <c r="B139" s="228" t="s">
        <v>29</v>
      </c>
      <c r="C139" s="229">
        <v>1</v>
      </c>
      <c r="D139" s="11">
        <f t="shared" si="41"/>
        <v>0</v>
      </c>
      <c r="E139" s="6">
        <f>Капзатраты_Выручка!E79*SUMIF($B$14:$B$18,$B139,E$14:E$18)*E$38</f>
        <v>0</v>
      </c>
      <c r="F139" s="6">
        <f>Капзатраты_Выручка!F79*SUMIF($B$14:$B$18,$B139,F$14:F$18)*F$38</f>
        <v>0</v>
      </c>
      <c r="G139" s="6">
        <f>Капзатраты_Выручка!G79*SUMIF($B$14:$B$18,$B139,G$14:G$18)*G$38</f>
        <v>0</v>
      </c>
      <c r="H139" s="6">
        <f>Капзатраты_Выручка!H79*SUMIF($B$14:$B$18,$B139,H$14:H$18)*H$38</f>
        <v>0</v>
      </c>
      <c r="I139" s="6">
        <f>Капзатраты_Выручка!I79*SUMIF($B$14:$B$18,$B139,I$14:I$18)*I$38</f>
        <v>0</v>
      </c>
      <c r="J139" s="6">
        <f>Капзатраты_Выручка!J79*SUMIF($B$14:$B$18,$B139,J$14:J$18)*J$38</f>
        <v>0</v>
      </c>
      <c r="K139" s="6">
        <f>Капзатраты_Выручка!K79*SUMIF($B$14:$B$18,$B139,K$14:K$18)*K$38</f>
        <v>0</v>
      </c>
      <c r="L139" s="6">
        <f>Капзатраты_Выручка!L79*SUMIF($B$14:$B$18,$B139,L$14:L$18)*L$38</f>
        <v>0</v>
      </c>
      <c r="M139" s="6">
        <f>Капзатраты_Выручка!M79*SUMIF($B$14:$B$18,$B139,M$14:M$18)*M$38</f>
        <v>0</v>
      </c>
      <c r="N139" s="6">
        <f>Капзатраты_Выручка!N79*SUMIF($B$14:$B$18,$B139,N$14:N$18)*N$38</f>
        <v>0</v>
      </c>
      <c r="O139" s="6">
        <f>Капзатраты_Выручка!O79*SUMIF($B$14:$B$18,$B139,O$14:O$18)*O$38</f>
        <v>0</v>
      </c>
      <c r="P139" s="6">
        <f>Капзатраты_Выручка!P79*SUMIF($B$14:$B$18,$B139,P$14:P$18)*P$38</f>
        <v>0</v>
      </c>
      <c r="Q139" s="6">
        <f>Капзатраты_Выручка!Q79*SUMIF($B$14:$B$18,$B139,Q$14:Q$18)*Q$38</f>
        <v>0</v>
      </c>
      <c r="R139" s="6">
        <f>Капзатраты_Выручка!R79*SUMIF($B$14:$B$18,$B139,R$14:R$18)*R$38</f>
        <v>0</v>
      </c>
      <c r="S139" s="6">
        <f>Капзатраты_Выручка!S79*SUMIF($B$14:$B$18,$B139,S$14:S$18)*S$38</f>
        <v>0</v>
      </c>
      <c r="T139" s="6">
        <f>Капзатраты_Выручка!T79*SUMIF($B$14:$B$18,$B139,T$14:T$18)*T$38</f>
        <v>0</v>
      </c>
      <c r="U139" s="6">
        <f>Капзатраты_Выручка!U79*SUMIF($B$14:$B$18,$B139,U$14:U$18)*U$38</f>
        <v>0</v>
      </c>
      <c r="V139" s="6">
        <f>Капзатраты_Выручка!V79*SUMIF($B$14:$B$18,$B139,V$14:V$18)*V$38</f>
        <v>0</v>
      </c>
      <c r="W139" s="6">
        <f>Капзатраты_Выручка!W79*SUMIF($B$14:$B$18,$B139,W$14:W$18)*W$38</f>
        <v>0</v>
      </c>
      <c r="X139" s="6">
        <f>Капзатраты_Выручка!X79*SUMIF($B$14:$B$18,$B139,X$14:X$18)*X$38</f>
        <v>0</v>
      </c>
      <c r="Y139" s="6">
        <f>Капзатраты_Выручка!Y79*SUMIF($B$14:$B$18,$B139,Y$14:Y$18)*Y$38</f>
        <v>0</v>
      </c>
      <c r="Z139" s="6">
        <f>Капзатраты_Выручка!Z79*SUMIF($B$14:$B$18,$B139,Z$14:Z$18)*Z$38</f>
        <v>0</v>
      </c>
      <c r="AA139" s="6">
        <f>Капзатраты_Выручка!AA79*SUMIF($B$14:$B$18,$B139,AA$14:AA$18)*AA$38</f>
        <v>0</v>
      </c>
      <c r="AB139" s="6">
        <f>Капзатраты_Выручка!AB79*SUMIF($B$14:$B$18,$B139,AB$14:AB$18)*AB$38</f>
        <v>0</v>
      </c>
      <c r="AC139" s="6">
        <f>Капзатраты_Выручка!AC79*SUMIF($B$14:$B$18,$B139,AC$14:AC$18)*AC$38</f>
        <v>0</v>
      </c>
      <c r="AD139" s="6">
        <f>Капзатраты_Выручка!AD79*SUMIF($B$14:$B$18,$B139,AD$14:AD$18)*AD$38</f>
        <v>0</v>
      </c>
      <c r="AE139" s="6">
        <f>Капзатраты_Выручка!AE79*SUMIF($B$14:$B$18,$B139,AE$14:AE$18)*AE$38</f>
        <v>0</v>
      </c>
      <c r="AF139" s="6">
        <f>Капзатраты_Выручка!AF79*SUMIF($B$14:$B$18,$B139,AF$14:AF$18)*AF$38</f>
        <v>0</v>
      </c>
      <c r="AG139" s="6">
        <f>Капзатраты_Выручка!AG79*SUMIF($B$14:$B$18,$B139,AG$14:AG$18)*AG$38</f>
        <v>0</v>
      </c>
      <c r="AH139" s="6">
        <f>Капзатраты_Выручка!AH79*SUMIF($B$14:$B$18,$B139,AH$14:AH$18)*AH$38</f>
        <v>0</v>
      </c>
      <c r="AI139" s="6">
        <f>Капзатраты_Выручка!AI79*SUMIF($B$14:$B$18,$B139,AI$14:AI$18)*AI$38</f>
        <v>0</v>
      </c>
      <c r="AJ139" s="6">
        <f>Капзатраты_Выручка!AJ79*SUMIF($B$14:$B$18,$B139,AJ$14:AJ$18)*AJ$38</f>
        <v>0</v>
      </c>
    </row>
    <row r="140" spans="1:124" outlineLevel="1">
      <c r="A140" s="5" t="str">
        <f>Капзатраты_Выручка!A80</f>
        <v>статья 1 прочих расходов - указать наименование</v>
      </c>
      <c r="B140" s="228" t="s">
        <v>2</v>
      </c>
      <c r="C140" s="385">
        <f>'Исходные данные'!C90</f>
        <v>0</v>
      </c>
      <c r="D140" s="11">
        <f t="shared" si="41"/>
        <v>0</v>
      </c>
      <c r="E140" s="6">
        <f>Капзатраты_Выручка!E80*SUMIF($B$14:$B$18,$B140,E$14:E$18)*E$38</f>
        <v>0</v>
      </c>
      <c r="F140" s="6">
        <f>Капзатраты_Выручка!F80*SUMIF($B$14:$B$18,$B140,F$14:F$18)*F$38</f>
        <v>0</v>
      </c>
      <c r="G140" s="6">
        <f>Капзатраты_Выручка!G80*SUMIF($B$14:$B$18,$B140,G$14:G$18)*G$38</f>
        <v>0</v>
      </c>
      <c r="H140" s="6">
        <f>Капзатраты_Выручка!H80*SUMIF($B$14:$B$18,$B140,H$14:H$18)*H$38</f>
        <v>0</v>
      </c>
      <c r="I140" s="6">
        <f>Капзатраты_Выручка!I80*SUMIF($B$14:$B$18,$B140,I$14:I$18)*I$38</f>
        <v>0</v>
      </c>
      <c r="J140" s="6">
        <f>Капзатраты_Выручка!J80*SUMIF($B$14:$B$18,$B140,J$14:J$18)*J$38</f>
        <v>0</v>
      </c>
      <c r="K140" s="6">
        <f>Капзатраты_Выручка!K80*SUMIF($B$14:$B$18,$B140,K$14:K$18)*K$38</f>
        <v>0</v>
      </c>
      <c r="L140" s="6">
        <f>Капзатраты_Выручка!L80*SUMIF($B$14:$B$18,$B140,L$14:L$18)*L$38</f>
        <v>0</v>
      </c>
      <c r="M140" s="6">
        <f>Капзатраты_Выручка!M80*SUMIF($B$14:$B$18,$B140,M$14:M$18)*M$38</f>
        <v>0</v>
      </c>
      <c r="N140" s="6">
        <f>Капзатраты_Выручка!N80*SUMIF($B$14:$B$18,$B140,N$14:N$18)*N$38</f>
        <v>0</v>
      </c>
      <c r="O140" s="6">
        <f>Капзатраты_Выручка!O80*SUMIF($B$14:$B$18,$B140,O$14:O$18)*O$38</f>
        <v>0</v>
      </c>
      <c r="P140" s="6">
        <f>Капзатраты_Выручка!P80*SUMIF($B$14:$B$18,$B140,P$14:P$18)*P$38</f>
        <v>0</v>
      </c>
      <c r="Q140" s="6">
        <f>Капзатраты_Выручка!Q80*SUMIF($B$14:$B$18,$B140,Q$14:Q$18)*Q$38</f>
        <v>0</v>
      </c>
      <c r="R140" s="6">
        <f>Капзатраты_Выручка!R80*SUMIF($B$14:$B$18,$B140,R$14:R$18)*R$38</f>
        <v>0</v>
      </c>
      <c r="S140" s="6">
        <f>Капзатраты_Выручка!S80*SUMIF($B$14:$B$18,$B140,S$14:S$18)*S$38</f>
        <v>0</v>
      </c>
      <c r="T140" s="6">
        <f>Капзатраты_Выручка!T80*SUMIF($B$14:$B$18,$B140,T$14:T$18)*T$38</f>
        <v>0</v>
      </c>
      <c r="U140" s="6">
        <f>Капзатраты_Выручка!U80*SUMIF($B$14:$B$18,$B140,U$14:U$18)*U$38</f>
        <v>0</v>
      </c>
      <c r="V140" s="6">
        <f>Капзатраты_Выручка!V80*SUMIF($B$14:$B$18,$B140,V$14:V$18)*V$38</f>
        <v>0</v>
      </c>
      <c r="W140" s="6">
        <f>Капзатраты_Выручка!W80*SUMIF($B$14:$B$18,$B140,W$14:W$18)*W$38</f>
        <v>0</v>
      </c>
      <c r="X140" s="6">
        <f>Капзатраты_Выручка!X80*SUMIF($B$14:$B$18,$B140,X$14:X$18)*X$38</f>
        <v>0</v>
      </c>
      <c r="Y140" s="6">
        <f>Капзатраты_Выручка!Y80*SUMIF($B$14:$B$18,$B140,Y$14:Y$18)*Y$38</f>
        <v>0</v>
      </c>
      <c r="Z140" s="6">
        <f>Капзатраты_Выручка!Z80*SUMIF($B$14:$B$18,$B140,Z$14:Z$18)*Z$38</f>
        <v>0</v>
      </c>
      <c r="AA140" s="6">
        <f>Капзатраты_Выручка!AA80*SUMIF($B$14:$B$18,$B140,AA$14:AA$18)*AA$38</f>
        <v>0</v>
      </c>
      <c r="AB140" s="6">
        <f>Капзатраты_Выручка!AB80*SUMIF($B$14:$B$18,$B140,AB$14:AB$18)*AB$38</f>
        <v>0</v>
      </c>
      <c r="AC140" s="6">
        <f>Капзатраты_Выручка!AC80*SUMIF($B$14:$B$18,$B140,AC$14:AC$18)*AC$38</f>
        <v>0</v>
      </c>
      <c r="AD140" s="6">
        <f>Капзатраты_Выручка!AD80*SUMIF($B$14:$B$18,$B140,AD$14:AD$18)*AD$38</f>
        <v>0</v>
      </c>
      <c r="AE140" s="6">
        <f>Капзатраты_Выручка!AE80*SUMIF($B$14:$B$18,$B140,AE$14:AE$18)*AE$38</f>
        <v>0</v>
      </c>
      <c r="AF140" s="6">
        <f>Капзатраты_Выручка!AF80*SUMIF($B$14:$B$18,$B140,AF$14:AF$18)*AF$38</f>
        <v>0</v>
      </c>
      <c r="AG140" s="6">
        <f>Капзатраты_Выручка!AG80*SUMIF($B$14:$B$18,$B140,AG$14:AG$18)*AG$38</f>
        <v>0</v>
      </c>
      <c r="AH140" s="6">
        <f>Капзатраты_Выручка!AH80*SUMIF($B$14:$B$18,$B140,AH$14:AH$18)*AH$38</f>
        <v>0</v>
      </c>
      <c r="AI140" s="6">
        <f>Капзатраты_Выручка!AI80*SUMIF($B$14:$B$18,$B140,AI$14:AI$18)*AI$38</f>
        <v>0</v>
      </c>
      <c r="AJ140" s="6">
        <f>Капзатраты_Выручка!AJ80*SUMIF($B$14:$B$18,$B140,AJ$14:AJ$18)*AJ$38</f>
        <v>0</v>
      </c>
    </row>
    <row r="141" spans="1:124" outlineLevel="1">
      <c r="A141" s="5" t="str">
        <f>Капзатраты_Выручка!A81</f>
        <v>статья 2 прочих расходов</v>
      </c>
      <c r="B141" s="228" t="s">
        <v>2</v>
      </c>
      <c r="C141" s="385">
        <f>'Исходные данные'!C91</f>
        <v>0</v>
      </c>
      <c r="D141" s="11">
        <f t="shared" si="41"/>
        <v>0</v>
      </c>
      <c r="E141" s="6">
        <f>Капзатраты_Выручка!E81*SUMIF($B$14:$B$18,$B141,E$14:E$18)*E$38</f>
        <v>0</v>
      </c>
      <c r="F141" s="6">
        <f>Капзатраты_Выручка!F81*SUMIF($B$14:$B$18,$B141,F$14:F$18)*F$38</f>
        <v>0</v>
      </c>
      <c r="G141" s="6">
        <f>Капзатраты_Выручка!G81*SUMIF($B$14:$B$18,$B141,G$14:G$18)*G$38</f>
        <v>0</v>
      </c>
      <c r="H141" s="6">
        <f>Капзатраты_Выручка!H81*SUMIF($B$14:$B$18,$B141,H$14:H$18)*H$38</f>
        <v>0</v>
      </c>
      <c r="I141" s="6">
        <f>Капзатраты_Выручка!I81*SUMIF($B$14:$B$18,$B141,I$14:I$18)*I$38</f>
        <v>0</v>
      </c>
      <c r="J141" s="6">
        <f>Капзатраты_Выручка!J81*SUMIF($B$14:$B$18,$B141,J$14:J$18)*J$38</f>
        <v>0</v>
      </c>
      <c r="K141" s="6">
        <f>Капзатраты_Выручка!K81*SUMIF($B$14:$B$18,$B141,K$14:K$18)*K$38</f>
        <v>0</v>
      </c>
      <c r="L141" s="6">
        <f>Капзатраты_Выручка!L81*SUMIF($B$14:$B$18,$B141,L$14:L$18)*L$38</f>
        <v>0</v>
      </c>
      <c r="M141" s="6">
        <f>Капзатраты_Выручка!M81*SUMIF($B$14:$B$18,$B141,M$14:M$18)*M$38</f>
        <v>0</v>
      </c>
      <c r="N141" s="6">
        <f>Капзатраты_Выручка!N81*SUMIF($B$14:$B$18,$B141,N$14:N$18)*N$38</f>
        <v>0</v>
      </c>
      <c r="O141" s="6">
        <f>Капзатраты_Выручка!O81*SUMIF($B$14:$B$18,$B141,O$14:O$18)*O$38</f>
        <v>0</v>
      </c>
      <c r="P141" s="6">
        <f>Капзатраты_Выручка!P81*SUMIF($B$14:$B$18,$B141,P$14:P$18)*P$38</f>
        <v>0</v>
      </c>
      <c r="Q141" s="6">
        <f>Капзатраты_Выручка!Q81*SUMIF($B$14:$B$18,$B141,Q$14:Q$18)*Q$38</f>
        <v>0</v>
      </c>
      <c r="R141" s="6">
        <f>Капзатраты_Выручка!R81*SUMIF($B$14:$B$18,$B141,R$14:R$18)*R$38</f>
        <v>0</v>
      </c>
      <c r="S141" s="6">
        <f>Капзатраты_Выручка!S81*SUMIF($B$14:$B$18,$B141,S$14:S$18)*S$38</f>
        <v>0</v>
      </c>
      <c r="T141" s="6">
        <f>Капзатраты_Выручка!T81*SUMIF($B$14:$B$18,$B141,T$14:T$18)*T$38</f>
        <v>0</v>
      </c>
      <c r="U141" s="6">
        <f>Капзатраты_Выручка!U81*SUMIF($B$14:$B$18,$B141,U$14:U$18)*U$38</f>
        <v>0</v>
      </c>
      <c r="V141" s="6">
        <f>Капзатраты_Выручка!V81*SUMIF($B$14:$B$18,$B141,V$14:V$18)*V$38</f>
        <v>0</v>
      </c>
      <c r="W141" s="6">
        <f>Капзатраты_Выручка!W81*SUMIF($B$14:$B$18,$B141,W$14:W$18)*W$38</f>
        <v>0</v>
      </c>
      <c r="X141" s="6">
        <f>Капзатраты_Выручка!X81*SUMIF($B$14:$B$18,$B141,X$14:X$18)*X$38</f>
        <v>0</v>
      </c>
      <c r="Y141" s="6">
        <f>Капзатраты_Выручка!Y81*SUMIF($B$14:$B$18,$B141,Y$14:Y$18)*Y$38</f>
        <v>0</v>
      </c>
      <c r="Z141" s="6">
        <f>Капзатраты_Выручка!Z81*SUMIF($B$14:$B$18,$B141,Z$14:Z$18)*Z$38</f>
        <v>0</v>
      </c>
      <c r="AA141" s="6">
        <f>Капзатраты_Выручка!AA81*SUMIF($B$14:$B$18,$B141,AA$14:AA$18)*AA$38</f>
        <v>0</v>
      </c>
      <c r="AB141" s="6">
        <f>Капзатраты_Выручка!AB81*SUMIF($B$14:$B$18,$B141,AB$14:AB$18)*AB$38</f>
        <v>0</v>
      </c>
      <c r="AC141" s="6">
        <f>Капзатраты_Выручка!AC81*SUMIF($B$14:$B$18,$B141,AC$14:AC$18)*AC$38</f>
        <v>0</v>
      </c>
      <c r="AD141" s="6">
        <f>Капзатраты_Выручка!AD81*SUMIF($B$14:$B$18,$B141,AD$14:AD$18)*AD$38</f>
        <v>0</v>
      </c>
      <c r="AE141" s="6">
        <f>Капзатраты_Выручка!AE81*SUMIF($B$14:$B$18,$B141,AE$14:AE$18)*AE$38</f>
        <v>0</v>
      </c>
      <c r="AF141" s="6">
        <f>Капзатраты_Выручка!AF81*SUMIF($B$14:$B$18,$B141,AF$14:AF$18)*AF$38</f>
        <v>0</v>
      </c>
      <c r="AG141" s="6">
        <f>Капзатраты_Выручка!AG81*SUMIF($B$14:$B$18,$B141,AG$14:AG$18)*AG$38</f>
        <v>0</v>
      </c>
      <c r="AH141" s="6">
        <f>Капзатраты_Выручка!AH81*SUMIF($B$14:$B$18,$B141,AH$14:AH$18)*AH$38</f>
        <v>0</v>
      </c>
      <c r="AI141" s="6">
        <f>Капзатраты_Выручка!AI81*SUMIF($B$14:$B$18,$B141,AI$14:AI$18)*AI$38</f>
        <v>0</v>
      </c>
      <c r="AJ141" s="6">
        <f>Капзатраты_Выручка!AJ81*SUMIF($B$14:$B$18,$B141,AJ$14:AJ$18)*AJ$38</f>
        <v>0</v>
      </c>
    </row>
    <row r="142" spans="1:124" outlineLevel="1">
      <c r="A142" s="5" t="str">
        <f>Капзатраты_Выручка!A82</f>
        <v>статья 3 прочих расходов</v>
      </c>
      <c r="B142" s="228" t="s">
        <v>2</v>
      </c>
      <c r="C142" s="385">
        <f>'Исходные данные'!C92</f>
        <v>1</v>
      </c>
      <c r="D142" s="11">
        <f t="shared" si="41"/>
        <v>0</v>
      </c>
      <c r="E142" s="6">
        <f>Капзатраты_Выручка!E82*SUMIF($B$14:$B$18,$B142,E$14:E$18)*E$38</f>
        <v>0</v>
      </c>
      <c r="F142" s="6">
        <f>Капзатраты_Выручка!F82*SUMIF($B$14:$B$18,$B142,F$14:F$18)*F$38</f>
        <v>0</v>
      </c>
      <c r="G142" s="6">
        <f>Капзатраты_Выручка!G82*SUMIF($B$14:$B$18,$B142,G$14:G$18)*G$38</f>
        <v>0</v>
      </c>
      <c r="H142" s="6">
        <f>Капзатраты_Выручка!H82*SUMIF($B$14:$B$18,$B142,H$14:H$18)*H$38</f>
        <v>0</v>
      </c>
      <c r="I142" s="6">
        <f>Капзатраты_Выручка!I82*SUMIF($B$14:$B$18,$B142,I$14:I$18)*I$38</f>
        <v>0</v>
      </c>
      <c r="J142" s="6">
        <f>Капзатраты_Выручка!J82*SUMIF($B$14:$B$18,$B142,J$14:J$18)*J$38</f>
        <v>0</v>
      </c>
      <c r="K142" s="6">
        <f>Капзатраты_Выручка!K82*SUMIF($B$14:$B$18,$B142,K$14:K$18)*K$38</f>
        <v>0</v>
      </c>
      <c r="L142" s="6">
        <f>Капзатраты_Выручка!L82*SUMIF($B$14:$B$18,$B142,L$14:L$18)*L$38</f>
        <v>0</v>
      </c>
      <c r="M142" s="6">
        <f>Капзатраты_Выручка!M82*SUMIF($B$14:$B$18,$B142,M$14:M$18)*M$38</f>
        <v>0</v>
      </c>
      <c r="N142" s="6">
        <f>Капзатраты_Выручка!N82*SUMIF($B$14:$B$18,$B142,N$14:N$18)*N$38</f>
        <v>0</v>
      </c>
      <c r="O142" s="6">
        <f>Капзатраты_Выручка!O82*SUMIF($B$14:$B$18,$B142,O$14:O$18)*O$38</f>
        <v>0</v>
      </c>
      <c r="P142" s="6">
        <f>Капзатраты_Выручка!P82*SUMIF($B$14:$B$18,$B142,P$14:P$18)*P$38</f>
        <v>0</v>
      </c>
      <c r="Q142" s="6">
        <f>Капзатраты_Выручка!Q82*SUMIF($B$14:$B$18,$B142,Q$14:Q$18)*Q$38</f>
        <v>0</v>
      </c>
      <c r="R142" s="6">
        <f>Капзатраты_Выручка!R82*SUMIF($B$14:$B$18,$B142,R$14:R$18)*R$38</f>
        <v>0</v>
      </c>
      <c r="S142" s="6">
        <f>Капзатраты_Выручка!S82*SUMIF($B$14:$B$18,$B142,S$14:S$18)*S$38</f>
        <v>0</v>
      </c>
      <c r="T142" s="6">
        <f>Капзатраты_Выручка!T82*SUMIF($B$14:$B$18,$B142,T$14:T$18)*T$38</f>
        <v>0</v>
      </c>
      <c r="U142" s="6">
        <f>Капзатраты_Выручка!U82*SUMIF($B$14:$B$18,$B142,U$14:U$18)*U$38</f>
        <v>0</v>
      </c>
      <c r="V142" s="6">
        <f>Капзатраты_Выручка!V82*SUMIF($B$14:$B$18,$B142,V$14:V$18)*V$38</f>
        <v>0</v>
      </c>
      <c r="W142" s="6">
        <f>Капзатраты_Выручка!W82*SUMIF($B$14:$B$18,$B142,W$14:W$18)*W$38</f>
        <v>0</v>
      </c>
      <c r="X142" s="6">
        <f>Капзатраты_Выручка!X82*SUMIF($B$14:$B$18,$B142,X$14:X$18)*X$38</f>
        <v>0</v>
      </c>
      <c r="Y142" s="6">
        <f>Капзатраты_Выручка!Y82*SUMIF($B$14:$B$18,$B142,Y$14:Y$18)*Y$38</f>
        <v>0</v>
      </c>
      <c r="Z142" s="6">
        <f>Капзатраты_Выручка!Z82*SUMIF($B$14:$B$18,$B142,Z$14:Z$18)*Z$38</f>
        <v>0</v>
      </c>
      <c r="AA142" s="6">
        <f>Капзатраты_Выручка!AA82*SUMIF($B$14:$B$18,$B142,AA$14:AA$18)*AA$38</f>
        <v>0</v>
      </c>
      <c r="AB142" s="6">
        <f>Капзатраты_Выручка!AB82*SUMIF($B$14:$B$18,$B142,AB$14:AB$18)*AB$38</f>
        <v>0</v>
      </c>
      <c r="AC142" s="6">
        <f>Капзатраты_Выручка!AC82*SUMIF($B$14:$B$18,$B142,AC$14:AC$18)*AC$38</f>
        <v>0</v>
      </c>
      <c r="AD142" s="6">
        <f>Капзатраты_Выручка!AD82*SUMIF($B$14:$B$18,$B142,AD$14:AD$18)*AD$38</f>
        <v>0</v>
      </c>
      <c r="AE142" s="6">
        <f>Капзатраты_Выручка!AE82*SUMIF($B$14:$B$18,$B142,AE$14:AE$18)*AE$38</f>
        <v>0</v>
      </c>
      <c r="AF142" s="6">
        <f>Капзатраты_Выручка!AF82*SUMIF($B$14:$B$18,$B142,AF$14:AF$18)*AF$38</f>
        <v>0</v>
      </c>
      <c r="AG142" s="6">
        <f>Капзатраты_Выручка!AG82*SUMIF($B$14:$B$18,$B142,AG$14:AG$18)*AG$38</f>
        <v>0</v>
      </c>
      <c r="AH142" s="6">
        <f>Капзатраты_Выручка!AH82*SUMIF($B$14:$B$18,$B142,AH$14:AH$18)*AH$38</f>
        <v>0</v>
      </c>
      <c r="AI142" s="6">
        <f>Капзатраты_Выручка!AI82*SUMIF($B$14:$B$18,$B142,AI$14:AI$18)*AI$38</f>
        <v>0</v>
      </c>
      <c r="AJ142" s="6">
        <f>Капзатраты_Выручка!AJ82*SUMIF($B$14:$B$18,$B142,AJ$14:AJ$18)*AJ$38</f>
        <v>0</v>
      </c>
    </row>
    <row r="143" spans="1:124" outlineLevel="1">
      <c r="A143" s="5" t="str">
        <f>Капзатраты_Выручка!A83</f>
        <v>статья 4 прочих расходов</v>
      </c>
      <c r="B143" s="228" t="s">
        <v>2</v>
      </c>
      <c r="C143" s="385">
        <f>'Исходные данные'!C93</f>
        <v>1</v>
      </c>
      <c r="D143" s="11">
        <f t="shared" si="41"/>
        <v>0</v>
      </c>
      <c r="E143" s="6">
        <f>Капзатраты_Выручка!E83*SUMIF($B$14:$B$18,$B143,E$14:E$18)*E$38</f>
        <v>0</v>
      </c>
      <c r="F143" s="6">
        <f>Капзатраты_Выручка!F83*SUMIF($B$14:$B$18,$B143,F$14:F$18)*F$38</f>
        <v>0</v>
      </c>
      <c r="G143" s="6">
        <f>Капзатраты_Выручка!G83*SUMIF($B$14:$B$18,$B143,G$14:G$18)*G$38</f>
        <v>0</v>
      </c>
      <c r="H143" s="6">
        <f>Капзатраты_Выручка!H83*SUMIF($B$14:$B$18,$B143,H$14:H$18)*H$38</f>
        <v>0</v>
      </c>
      <c r="I143" s="6">
        <f>Капзатраты_Выручка!I83*SUMIF($B$14:$B$18,$B143,I$14:I$18)*I$38</f>
        <v>0</v>
      </c>
      <c r="J143" s="6">
        <f>Капзатраты_Выручка!J83*SUMIF($B$14:$B$18,$B143,J$14:J$18)*J$38</f>
        <v>0</v>
      </c>
      <c r="K143" s="6">
        <f>Капзатраты_Выручка!K83*SUMIF($B$14:$B$18,$B143,K$14:K$18)*K$38</f>
        <v>0</v>
      </c>
      <c r="L143" s="6">
        <f>Капзатраты_Выручка!L83*SUMIF($B$14:$B$18,$B143,L$14:L$18)*L$38</f>
        <v>0</v>
      </c>
      <c r="M143" s="6">
        <f>Капзатраты_Выручка!M83*SUMIF($B$14:$B$18,$B143,M$14:M$18)*M$38</f>
        <v>0</v>
      </c>
      <c r="N143" s="6">
        <f>Капзатраты_Выручка!N83*SUMIF($B$14:$B$18,$B143,N$14:N$18)*N$38</f>
        <v>0</v>
      </c>
      <c r="O143" s="6">
        <f>Капзатраты_Выручка!O83*SUMIF($B$14:$B$18,$B143,O$14:O$18)*O$38</f>
        <v>0</v>
      </c>
      <c r="P143" s="6">
        <f>Капзатраты_Выручка!P83*SUMIF($B$14:$B$18,$B143,P$14:P$18)*P$38</f>
        <v>0</v>
      </c>
      <c r="Q143" s="6">
        <f>Капзатраты_Выручка!Q83*SUMIF($B$14:$B$18,$B143,Q$14:Q$18)*Q$38</f>
        <v>0</v>
      </c>
      <c r="R143" s="6">
        <f>Капзатраты_Выручка!R83*SUMIF($B$14:$B$18,$B143,R$14:R$18)*R$38</f>
        <v>0</v>
      </c>
      <c r="S143" s="6">
        <f>Капзатраты_Выручка!S83*SUMIF($B$14:$B$18,$B143,S$14:S$18)*S$38</f>
        <v>0</v>
      </c>
      <c r="T143" s="6">
        <f>Капзатраты_Выручка!T83*SUMIF($B$14:$B$18,$B143,T$14:T$18)*T$38</f>
        <v>0</v>
      </c>
      <c r="U143" s="6">
        <f>Капзатраты_Выручка!U83*SUMIF($B$14:$B$18,$B143,U$14:U$18)*U$38</f>
        <v>0</v>
      </c>
      <c r="V143" s="6">
        <f>Капзатраты_Выручка!V83*SUMIF($B$14:$B$18,$B143,V$14:V$18)*V$38</f>
        <v>0</v>
      </c>
      <c r="W143" s="6">
        <f>Капзатраты_Выручка!W83*SUMIF($B$14:$B$18,$B143,W$14:W$18)*W$38</f>
        <v>0</v>
      </c>
      <c r="X143" s="6">
        <f>Капзатраты_Выручка!X83*SUMIF($B$14:$B$18,$B143,X$14:X$18)*X$38</f>
        <v>0</v>
      </c>
      <c r="Y143" s="6">
        <f>Капзатраты_Выручка!Y83*SUMIF($B$14:$B$18,$B143,Y$14:Y$18)*Y$38</f>
        <v>0</v>
      </c>
      <c r="Z143" s="6">
        <f>Капзатраты_Выручка!Z83*SUMIF($B$14:$B$18,$B143,Z$14:Z$18)*Z$38</f>
        <v>0</v>
      </c>
      <c r="AA143" s="6">
        <f>Капзатраты_Выручка!AA83*SUMIF($B$14:$B$18,$B143,AA$14:AA$18)*AA$38</f>
        <v>0</v>
      </c>
      <c r="AB143" s="6">
        <f>Капзатраты_Выручка!AB83*SUMIF($B$14:$B$18,$B143,AB$14:AB$18)*AB$38</f>
        <v>0</v>
      </c>
      <c r="AC143" s="6">
        <f>Капзатраты_Выручка!AC83*SUMIF($B$14:$B$18,$B143,AC$14:AC$18)*AC$38</f>
        <v>0</v>
      </c>
      <c r="AD143" s="6">
        <f>Капзатраты_Выручка!AD83*SUMIF($B$14:$B$18,$B143,AD$14:AD$18)*AD$38</f>
        <v>0</v>
      </c>
      <c r="AE143" s="6">
        <f>Капзатраты_Выручка!AE83*SUMIF($B$14:$B$18,$B143,AE$14:AE$18)*AE$38</f>
        <v>0</v>
      </c>
      <c r="AF143" s="6">
        <f>Капзатраты_Выручка!AF83*SUMIF($B$14:$B$18,$B143,AF$14:AF$18)*AF$38</f>
        <v>0</v>
      </c>
      <c r="AG143" s="6">
        <f>Капзатраты_Выручка!AG83*SUMIF($B$14:$B$18,$B143,AG$14:AG$18)*AG$38</f>
        <v>0</v>
      </c>
      <c r="AH143" s="6">
        <f>Капзатраты_Выручка!AH83*SUMIF($B$14:$B$18,$B143,AH$14:AH$18)*AH$38</f>
        <v>0</v>
      </c>
      <c r="AI143" s="6">
        <f>Капзатраты_Выручка!AI83*SUMIF($B$14:$B$18,$B143,AI$14:AI$18)*AI$38</f>
        <v>0</v>
      </c>
      <c r="AJ143" s="6">
        <f>Капзатраты_Выручка!AJ83*SUMIF($B$14:$B$18,$B143,AJ$14:AJ$18)*AJ$38</f>
        <v>0</v>
      </c>
    </row>
    <row r="144" spans="1:124" outlineLevel="1">
      <c r="A144" s="5" t="str">
        <f>Капзатраты_Выручка!A84</f>
        <v>статья 5 прочих расходов</v>
      </c>
      <c r="B144" s="228" t="s">
        <v>2</v>
      </c>
      <c r="C144" s="385">
        <f>'Исходные данные'!C94</f>
        <v>1</v>
      </c>
      <c r="D144" s="11">
        <f t="shared" si="41"/>
        <v>0</v>
      </c>
      <c r="E144" s="6">
        <f>Капзатраты_Выручка!E84*SUMIF($B$14:$B$18,$B144,E$14:E$18)*E$38</f>
        <v>0</v>
      </c>
      <c r="F144" s="6">
        <f>Капзатраты_Выручка!F84*SUMIF($B$14:$B$18,$B144,F$14:F$18)*F$38</f>
        <v>0</v>
      </c>
      <c r="G144" s="6">
        <f>Капзатраты_Выручка!G84*SUMIF($B$14:$B$18,$B144,G$14:G$18)*G$38</f>
        <v>0</v>
      </c>
      <c r="H144" s="6">
        <f>Капзатраты_Выручка!H84*SUMIF($B$14:$B$18,$B144,H$14:H$18)*H$38</f>
        <v>0</v>
      </c>
      <c r="I144" s="6">
        <f>Капзатраты_Выручка!I84*SUMIF($B$14:$B$18,$B144,I$14:I$18)*I$38</f>
        <v>0</v>
      </c>
      <c r="J144" s="6">
        <f>Капзатраты_Выручка!J84*SUMIF($B$14:$B$18,$B144,J$14:J$18)*J$38</f>
        <v>0</v>
      </c>
      <c r="K144" s="6">
        <f>Капзатраты_Выручка!K84*SUMIF($B$14:$B$18,$B144,K$14:K$18)*K$38</f>
        <v>0</v>
      </c>
      <c r="L144" s="6">
        <f>Капзатраты_Выручка!L84*SUMIF($B$14:$B$18,$B144,L$14:L$18)*L$38</f>
        <v>0</v>
      </c>
      <c r="M144" s="6">
        <f>Капзатраты_Выручка!M84*SUMIF($B$14:$B$18,$B144,M$14:M$18)*M$38</f>
        <v>0</v>
      </c>
      <c r="N144" s="6">
        <f>Капзатраты_Выручка!N84*SUMIF($B$14:$B$18,$B144,N$14:N$18)*N$38</f>
        <v>0</v>
      </c>
      <c r="O144" s="6">
        <f>Капзатраты_Выручка!O84*SUMIF($B$14:$B$18,$B144,O$14:O$18)*O$38</f>
        <v>0</v>
      </c>
      <c r="P144" s="6">
        <f>Капзатраты_Выручка!P84*SUMIF($B$14:$B$18,$B144,P$14:P$18)*P$38</f>
        <v>0</v>
      </c>
      <c r="Q144" s="6">
        <f>Капзатраты_Выручка!Q84*SUMIF($B$14:$B$18,$B144,Q$14:Q$18)*Q$38</f>
        <v>0</v>
      </c>
      <c r="R144" s="6">
        <f>Капзатраты_Выручка!R84*SUMIF($B$14:$B$18,$B144,R$14:R$18)*R$38</f>
        <v>0</v>
      </c>
      <c r="S144" s="6">
        <f>Капзатраты_Выручка!S84*SUMIF($B$14:$B$18,$B144,S$14:S$18)*S$38</f>
        <v>0</v>
      </c>
      <c r="T144" s="6">
        <f>Капзатраты_Выручка!T84*SUMIF($B$14:$B$18,$B144,T$14:T$18)*T$38</f>
        <v>0</v>
      </c>
      <c r="U144" s="6">
        <f>Капзатраты_Выручка!U84*SUMIF($B$14:$B$18,$B144,U$14:U$18)*U$38</f>
        <v>0</v>
      </c>
      <c r="V144" s="6">
        <f>Капзатраты_Выручка!V84*SUMIF($B$14:$B$18,$B144,V$14:V$18)*V$38</f>
        <v>0</v>
      </c>
      <c r="W144" s="6">
        <f>Капзатраты_Выручка!W84*SUMIF($B$14:$B$18,$B144,W$14:W$18)*W$38</f>
        <v>0</v>
      </c>
      <c r="X144" s="6">
        <f>Капзатраты_Выручка!X84*SUMIF($B$14:$B$18,$B144,X$14:X$18)*X$38</f>
        <v>0</v>
      </c>
      <c r="Y144" s="6">
        <f>Капзатраты_Выручка!Y84*SUMIF($B$14:$B$18,$B144,Y$14:Y$18)*Y$38</f>
        <v>0</v>
      </c>
      <c r="Z144" s="6">
        <f>Капзатраты_Выручка!Z84*SUMIF($B$14:$B$18,$B144,Z$14:Z$18)*Z$38</f>
        <v>0</v>
      </c>
      <c r="AA144" s="6">
        <f>Капзатраты_Выручка!AA84*SUMIF($B$14:$B$18,$B144,AA$14:AA$18)*AA$38</f>
        <v>0</v>
      </c>
      <c r="AB144" s="6">
        <f>Капзатраты_Выручка!AB84*SUMIF($B$14:$B$18,$B144,AB$14:AB$18)*AB$38</f>
        <v>0</v>
      </c>
      <c r="AC144" s="6">
        <f>Капзатраты_Выручка!AC84*SUMIF($B$14:$B$18,$B144,AC$14:AC$18)*AC$38</f>
        <v>0</v>
      </c>
      <c r="AD144" s="6">
        <f>Капзатраты_Выручка!AD84*SUMIF($B$14:$B$18,$B144,AD$14:AD$18)*AD$38</f>
        <v>0</v>
      </c>
      <c r="AE144" s="6">
        <f>Капзатраты_Выручка!AE84*SUMIF($B$14:$B$18,$B144,AE$14:AE$18)*AE$38</f>
        <v>0</v>
      </c>
      <c r="AF144" s="6">
        <f>Капзатраты_Выручка!AF84*SUMIF($B$14:$B$18,$B144,AF$14:AF$18)*AF$38</f>
        <v>0</v>
      </c>
      <c r="AG144" s="6">
        <f>Капзатраты_Выручка!AG84*SUMIF($B$14:$B$18,$B144,AG$14:AG$18)*AG$38</f>
        <v>0</v>
      </c>
      <c r="AH144" s="6">
        <f>Капзатраты_Выручка!AH84*SUMIF($B$14:$B$18,$B144,AH$14:AH$18)*AH$38</f>
        <v>0</v>
      </c>
      <c r="AI144" s="6">
        <f>Капзатраты_Выручка!AI84*SUMIF($B$14:$B$18,$B144,AI$14:AI$18)*AI$38</f>
        <v>0</v>
      </c>
      <c r="AJ144" s="6">
        <f>Капзатраты_Выручка!AJ84*SUMIF($B$14:$B$18,$B144,AJ$14:AJ$18)*AJ$38</f>
        <v>0</v>
      </c>
    </row>
    <row r="145" spans="1:124" outlineLevel="1">
      <c r="B145" s="228" t="s">
        <v>2</v>
      </c>
      <c r="C145" s="229">
        <v>1</v>
      </c>
      <c r="D145" s="11">
        <f t="shared" si="41"/>
        <v>0</v>
      </c>
    </row>
    <row r="146" spans="1:124" outlineLevel="1">
      <c r="B146" s="228" t="s">
        <v>2</v>
      </c>
      <c r="C146" s="229">
        <v>1</v>
      </c>
      <c r="D146" s="11">
        <f t="shared" si="41"/>
        <v>0</v>
      </c>
    </row>
    <row r="147" spans="1:124" outlineLevel="1">
      <c r="B147" s="5"/>
      <c r="C147" s="5"/>
      <c r="D147" s="5"/>
    </row>
    <row r="148" spans="1:124" outlineLevel="1">
      <c r="A148" s="14" t="s">
        <v>18</v>
      </c>
      <c r="B148" s="15"/>
      <c r="C148" s="15"/>
      <c r="D148" s="15">
        <f ca="1">SUM(E148:DT148)</f>
        <v>9197811.5258356184</v>
      </c>
      <c r="E148" s="16">
        <f t="shared" ref="E148:AJ148" ca="1" si="42">SUM(E134:E147)</f>
        <v>0</v>
      </c>
      <c r="F148" s="16">
        <f t="shared" ca="1" si="42"/>
        <v>0</v>
      </c>
      <c r="G148" s="16">
        <f t="shared" ca="1" si="42"/>
        <v>828574.90338295966</v>
      </c>
      <c r="H148" s="16">
        <f t="shared" ca="1" si="42"/>
        <v>871483.49674230954</v>
      </c>
      <c r="I148" s="16">
        <f t="shared" ca="1" si="42"/>
        <v>916483.90377448814</v>
      </c>
      <c r="J148" s="16">
        <f t="shared" ca="1" si="42"/>
        <v>963781.38264363294</v>
      </c>
      <c r="K148" s="16">
        <f t="shared" ca="1" si="42"/>
        <v>1013496.0291606276</v>
      </c>
      <c r="L148" s="16">
        <f t="shared" ca="1" si="42"/>
        <v>1065747.3619066067</v>
      </c>
      <c r="M148" s="16">
        <f t="shared" ca="1" si="42"/>
        <v>1120664.5360829695</v>
      </c>
      <c r="N148" s="16">
        <f t="shared" ca="1" si="42"/>
        <v>1178409.6119726596</v>
      </c>
      <c r="O148" s="16">
        <f t="shared" ca="1" si="42"/>
        <v>1239170.3001693627</v>
      </c>
      <c r="P148" s="16">
        <f t="shared" ca="1" si="42"/>
        <v>0</v>
      </c>
      <c r="Q148" s="16">
        <f t="shared" ca="1" si="42"/>
        <v>0</v>
      </c>
      <c r="R148" s="16">
        <f t="shared" ca="1" si="42"/>
        <v>0</v>
      </c>
      <c r="S148" s="16">
        <f t="shared" ca="1" si="42"/>
        <v>0</v>
      </c>
      <c r="T148" s="16">
        <f t="shared" ca="1" si="42"/>
        <v>0</v>
      </c>
      <c r="U148" s="16">
        <f t="shared" ca="1" si="42"/>
        <v>0</v>
      </c>
      <c r="V148" s="16">
        <f t="shared" ca="1" si="42"/>
        <v>0</v>
      </c>
      <c r="W148" s="16">
        <f t="shared" ca="1" si="42"/>
        <v>0</v>
      </c>
      <c r="X148" s="16">
        <f t="shared" ca="1" si="42"/>
        <v>0</v>
      </c>
      <c r="Y148" s="16">
        <f t="shared" ca="1" si="42"/>
        <v>0</v>
      </c>
      <c r="Z148" s="16">
        <f t="shared" ca="1" si="42"/>
        <v>0</v>
      </c>
      <c r="AA148" s="16">
        <f t="shared" ca="1" si="42"/>
        <v>0</v>
      </c>
      <c r="AB148" s="16">
        <f t="shared" ca="1" si="42"/>
        <v>0</v>
      </c>
      <c r="AC148" s="16">
        <f t="shared" ca="1" si="42"/>
        <v>0</v>
      </c>
      <c r="AD148" s="16">
        <f t="shared" ca="1" si="42"/>
        <v>0</v>
      </c>
      <c r="AE148" s="16">
        <f t="shared" ca="1" si="42"/>
        <v>0</v>
      </c>
      <c r="AF148" s="16">
        <f t="shared" ca="1" si="42"/>
        <v>0</v>
      </c>
      <c r="AG148" s="16">
        <f t="shared" ca="1" si="42"/>
        <v>0</v>
      </c>
      <c r="AH148" s="16">
        <f t="shared" ca="1" si="42"/>
        <v>0</v>
      </c>
      <c r="AI148" s="16">
        <f t="shared" ca="1" si="42"/>
        <v>0</v>
      </c>
      <c r="AJ148" s="16">
        <f t="shared" ca="1" si="42"/>
        <v>0</v>
      </c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</row>
    <row r="149" spans="1:124" s="1" customFormat="1" outlineLevel="1">
      <c r="A149" s="2" t="s">
        <v>8</v>
      </c>
      <c r="B149" s="6"/>
      <c r="C149" s="6"/>
      <c r="D149" s="6">
        <f ca="1">SUM(E149:DT149)</f>
        <v>1839562.3051671234</v>
      </c>
      <c r="E149" s="6">
        <f ca="1">(SUMPRODUCT(Расчет_С_Фондом!E$135:E$147,Расчет_С_Фондом!$C$135:$C$147))*Расчет_С_Фондом!E305</f>
        <v>0</v>
      </c>
      <c r="F149" s="6">
        <f ca="1">(SUMPRODUCT(Расчет_С_Фондом!F$135:F$147,Расчет_С_Фондом!$C$135:$C$147))*Расчет_С_Фондом!F305</f>
        <v>0</v>
      </c>
      <c r="G149" s="6">
        <f ca="1">(SUMPRODUCT(Расчет_С_Фондом!G$135:G$147,Расчет_С_Фондом!$C$135:$C$147))*Расчет_С_Фондом!G305</f>
        <v>165714.98067659195</v>
      </c>
      <c r="H149" s="6">
        <f ca="1">(SUMPRODUCT(Расчет_С_Фондом!H$135:H$147,Расчет_С_Фондом!$C$135:$C$147))*Расчет_С_Фондом!H305</f>
        <v>174296.69934846193</v>
      </c>
      <c r="I149" s="6">
        <f ca="1">(SUMPRODUCT(Расчет_С_Фондом!I$135:I$147,Расчет_С_Фондом!$C$135:$C$147))*Расчет_С_Фондом!I305</f>
        <v>183296.78075489763</v>
      </c>
      <c r="J149" s="6">
        <f ca="1">(SUMPRODUCT(Расчет_С_Фондом!J$135:J$147,Расчет_С_Фондом!$C$135:$C$147))*Расчет_С_Фондом!J305</f>
        <v>192756.27652872659</v>
      </c>
      <c r="K149" s="6">
        <f ca="1">(SUMPRODUCT(Расчет_С_Фондом!K$135:K$147,Расчет_С_Фондом!$C$135:$C$147))*Расчет_С_Фондом!K305</f>
        <v>202699.20583212553</v>
      </c>
      <c r="L149" s="6">
        <f ca="1">(SUMPRODUCT(Расчет_С_Фондом!L$135:L$147,Расчет_С_Фондом!$C$135:$C$147))*Расчет_С_Фондом!L305</f>
        <v>213149.47238132136</v>
      </c>
      <c r="M149" s="6">
        <f ca="1">(SUMPRODUCT(Расчет_С_Фондом!M$135:M$147,Расчет_С_Фондом!$C$135:$C$147))*Расчет_С_Фондом!M305</f>
        <v>224132.90721659391</v>
      </c>
      <c r="N149" s="6">
        <f ca="1">(SUMPRODUCT(Расчет_С_Фондом!N$135:N$147,Расчет_С_Фондом!$C$135:$C$147))*Расчет_С_Фондом!N305</f>
        <v>235681.92239453192</v>
      </c>
      <c r="O149" s="6">
        <f ca="1">(SUMPRODUCT(Расчет_С_Фондом!O$135:O$147,Расчет_С_Фондом!$C$135:$C$147))*Расчет_С_Фондом!O305</f>
        <v>247834.06003387255</v>
      </c>
      <c r="P149" s="6">
        <f ca="1">(SUMPRODUCT(Расчет_С_Фондом!P$135:P$147,Расчет_С_Фондом!$C$135:$C$147))*Расчет_С_Фондом!P305</f>
        <v>0</v>
      </c>
      <c r="Q149" s="6">
        <f ca="1">(SUMPRODUCT(Расчет_С_Фондом!Q$135:Q$147,Расчет_С_Фондом!$C$135:$C$147))*Расчет_С_Фондом!Q305</f>
        <v>0</v>
      </c>
      <c r="R149" s="6">
        <f ca="1">(SUMPRODUCT(Расчет_С_Фондом!R$135:R$147,Расчет_С_Фондом!$C$135:$C$147))*Расчет_С_Фондом!R305</f>
        <v>0</v>
      </c>
      <c r="S149" s="6">
        <f ca="1">(SUMPRODUCT(Расчет_С_Фондом!S$135:S$147,Расчет_С_Фондом!$C$135:$C$147))*Расчет_С_Фондом!S305</f>
        <v>0</v>
      </c>
      <c r="T149" s="6">
        <f ca="1">(SUMPRODUCT(Расчет_С_Фондом!T$135:T$147,Расчет_С_Фондом!$C$135:$C$147))*Расчет_С_Фондом!T305</f>
        <v>0</v>
      </c>
      <c r="U149" s="6">
        <f ca="1">(SUMPRODUCT(Расчет_С_Фондом!U$135:U$147,Расчет_С_Фондом!$C$135:$C$147))*Расчет_С_Фондом!U305</f>
        <v>0</v>
      </c>
      <c r="V149" s="6">
        <f ca="1">(SUMPRODUCT(Расчет_С_Фондом!V$135:V$147,Расчет_С_Фондом!$C$135:$C$147))*Расчет_С_Фондом!V305</f>
        <v>0</v>
      </c>
      <c r="W149" s="6">
        <f ca="1">(SUMPRODUCT(Расчет_С_Фондом!W$135:W$147,Расчет_С_Фондом!$C$135:$C$147))*Расчет_С_Фондом!W305</f>
        <v>0</v>
      </c>
      <c r="X149" s="6">
        <f ca="1">(SUMPRODUCT(Расчет_С_Фондом!X$135:X$147,Расчет_С_Фондом!$C$135:$C$147))*Расчет_С_Фондом!X305</f>
        <v>0</v>
      </c>
      <c r="Y149" s="6">
        <f ca="1">(SUMPRODUCT(Расчет_С_Фондом!Y$135:Y$147,Расчет_С_Фондом!$C$135:$C$147))*Расчет_С_Фондом!Y305</f>
        <v>0</v>
      </c>
      <c r="Z149" s="6">
        <f ca="1">(SUMPRODUCT(Расчет_С_Фондом!Z$135:Z$147,Расчет_С_Фондом!$C$135:$C$147))*Расчет_С_Фондом!Z305</f>
        <v>0</v>
      </c>
      <c r="AA149" s="6">
        <f ca="1">(SUMPRODUCT(Расчет_С_Фондом!AA$135:AA$147,Расчет_С_Фондом!$C$135:$C$147))*Расчет_С_Фондом!AA305</f>
        <v>0</v>
      </c>
      <c r="AB149" s="6">
        <f ca="1">(SUMPRODUCT(Расчет_С_Фондом!AB$135:AB$147,Расчет_С_Фондом!$C$135:$C$147))*Расчет_С_Фондом!AB305</f>
        <v>0</v>
      </c>
      <c r="AC149" s="6">
        <f ca="1">(SUMPRODUCT(Расчет_С_Фондом!AC$135:AC$147,Расчет_С_Фондом!$C$135:$C$147))*Расчет_С_Фондом!AC305</f>
        <v>0</v>
      </c>
      <c r="AD149" s="6">
        <f ca="1">(SUMPRODUCT(Расчет_С_Фондом!AD$135:AD$147,Расчет_С_Фондом!$C$135:$C$147))*Расчет_С_Фондом!AD305</f>
        <v>0</v>
      </c>
      <c r="AE149" s="6">
        <f ca="1">(SUMPRODUCT(Расчет_С_Фондом!AE$135:AE$147,Расчет_С_Фондом!$C$135:$C$147))*Расчет_С_Фондом!AE305</f>
        <v>0</v>
      </c>
      <c r="AF149" s="6">
        <f ca="1">(SUMPRODUCT(Расчет_С_Фондом!AF$135:AF$147,Расчет_С_Фондом!$C$135:$C$147))*Расчет_С_Фондом!AF305</f>
        <v>0</v>
      </c>
      <c r="AG149" s="6">
        <f ca="1">(SUMPRODUCT(Расчет_С_Фондом!AG$135:AG$147,Расчет_С_Фондом!$C$135:$C$147))*Расчет_С_Фондом!AG305</f>
        <v>0</v>
      </c>
      <c r="AH149" s="6">
        <f ca="1">(SUMPRODUCT(Расчет_С_Фондом!AH$135:AH$147,Расчет_С_Фондом!$C$135:$C$147))*Расчет_С_Фондом!AH305</f>
        <v>0</v>
      </c>
      <c r="AI149" s="6">
        <f ca="1">(SUMPRODUCT(Расчет_С_Фондом!AI$135:AI$147,Расчет_С_Фондом!$C$135:$C$147))*Расчет_С_Фондом!AI305</f>
        <v>0</v>
      </c>
      <c r="AJ149" s="6">
        <f ca="1">(SUMPRODUCT(Расчет_С_Фондом!AJ$135:AJ$147,Расчет_С_Фондом!$C$135:$C$147))*Расчет_С_Фондом!AJ305</f>
        <v>0</v>
      </c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</row>
    <row r="151" spans="1:124" s="374" customFormat="1">
      <c r="A151" s="372" t="s">
        <v>355</v>
      </c>
      <c r="B151" s="373"/>
      <c r="C151" s="373"/>
      <c r="D151" s="373"/>
      <c r="E151" s="373"/>
      <c r="F151" s="373"/>
      <c r="G151" s="373"/>
      <c r="H151" s="373"/>
      <c r="I151" s="373"/>
      <c r="J151" s="373"/>
      <c r="K151" s="373"/>
      <c r="L151" s="373"/>
      <c r="M151" s="373"/>
      <c r="N151" s="373"/>
      <c r="O151" s="373"/>
      <c r="P151" s="373"/>
      <c r="Q151" s="373"/>
      <c r="R151" s="373"/>
      <c r="S151" s="373"/>
      <c r="T151" s="373"/>
      <c r="U151" s="373"/>
      <c r="V151" s="373"/>
      <c r="W151" s="373"/>
      <c r="X151" s="373"/>
      <c r="Y151" s="373"/>
      <c r="Z151" s="373"/>
      <c r="AA151" s="373"/>
      <c r="AB151" s="373"/>
      <c r="AC151" s="373"/>
      <c r="AD151" s="373"/>
      <c r="AE151" s="373"/>
      <c r="AF151" s="373"/>
      <c r="AG151" s="373"/>
      <c r="AH151" s="373"/>
      <c r="AI151" s="373"/>
      <c r="AJ151" s="373"/>
      <c r="AK151" s="373"/>
      <c r="AL151" s="373"/>
      <c r="AM151" s="373"/>
      <c r="AN151" s="373"/>
      <c r="AO151" s="373"/>
      <c r="AP151" s="373"/>
      <c r="AQ151" s="373"/>
      <c r="AR151" s="373"/>
      <c r="AS151" s="373"/>
      <c r="AT151" s="373"/>
      <c r="AU151" s="373"/>
      <c r="AV151" s="373"/>
      <c r="AW151" s="373"/>
      <c r="AX151" s="373"/>
      <c r="AY151" s="373"/>
      <c r="AZ151" s="373"/>
      <c r="BA151" s="373"/>
      <c r="BB151" s="373"/>
      <c r="BC151" s="373"/>
      <c r="BD151" s="373"/>
      <c r="BE151" s="373"/>
      <c r="BF151" s="373"/>
      <c r="BG151" s="373"/>
      <c r="BH151" s="373"/>
      <c r="BI151" s="373"/>
      <c r="BJ151" s="373"/>
      <c r="BK151" s="373"/>
      <c r="BL151" s="373"/>
      <c r="BM151" s="373"/>
      <c r="BN151" s="373"/>
      <c r="BO151" s="373"/>
      <c r="BP151" s="373"/>
      <c r="BQ151" s="373"/>
      <c r="BR151" s="373"/>
      <c r="BS151" s="373"/>
      <c r="BT151" s="373"/>
      <c r="BU151" s="373"/>
      <c r="BV151" s="373"/>
      <c r="BW151" s="373"/>
      <c r="BX151" s="373"/>
      <c r="BY151" s="373"/>
      <c r="BZ151" s="373"/>
      <c r="CA151" s="373"/>
      <c r="CB151" s="373"/>
      <c r="CC151" s="373"/>
      <c r="CD151" s="373"/>
      <c r="CE151" s="373"/>
      <c r="CF151" s="373"/>
      <c r="CG151" s="373"/>
      <c r="CH151" s="373"/>
      <c r="CI151" s="373"/>
      <c r="CJ151" s="373"/>
      <c r="CK151" s="373"/>
      <c r="CL151" s="373"/>
      <c r="CM151" s="373"/>
      <c r="CN151" s="373"/>
      <c r="CO151" s="373"/>
      <c r="CP151" s="373"/>
      <c r="CQ151" s="373"/>
      <c r="CR151" s="373"/>
      <c r="CS151" s="373"/>
      <c r="CT151" s="373"/>
      <c r="CU151" s="373"/>
      <c r="CV151" s="373"/>
      <c r="CW151" s="373"/>
      <c r="CX151" s="373"/>
      <c r="CY151" s="373"/>
      <c r="CZ151" s="373"/>
      <c r="DA151" s="373"/>
      <c r="DB151" s="373"/>
      <c r="DC151" s="373"/>
      <c r="DD151" s="373"/>
      <c r="DE151" s="373"/>
      <c r="DF151" s="373"/>
      <c r="DG151" s="373"/>
      <c r="DH151" s="373"/>
      <c r="DI151" s="373"/>
      <c r="DJ151" s="373"/>
      <c r="DK151" s="373"/>
      <c r="DL151" s="373"/>
      <c r="DM151" s="373"/>
      <c r="DN151" s="373"/>
      <c r="DO151" s="373"/>
      <c r="DP151" s="373"/>
      <c r="DQ151" s="373"/>
      <c r="DR151" s="373"/>
      <c r="DS151" s="373"/>
      <c r="DT151" s="373"/>
    </row>
    <row r="152" spans="1:124" outlineLevel="1"/>
    <row r="153" spans="1:124" s="217" customFormat="1" outlineLevel="1">
      <c r="A153" s="215" t="s">
        <v>17</v>
      </c>
      <c r="B153" s="216"/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  <c r="DE153" s="216"/>
      <c r="DF153" s="216"/>
      <c r="DG153" s="216"/>
      <c r="DH153" s="216"/>
      <c r="DI153" s="216"/>
      <c r="DJ153" s="216"/>
      <c r="DK153" s="216"/>
      <c r="DL153" s="216"/>
      <c r="DM153" s="216"/>
      <c r="DN153" s="216"/>
      <c r="DO153" s="216"/>
      <c r="DP153" s="216"/>
      <c r="DQ153" s="216"/>
      <c r="DR153" s="216"/>
      <c r="DS153" s="216"/>
      <c r="DT153" s="216"/>
    </row>
    <row r="154" spans="1:124" s="76" customFormat="1" outlineLevel="1">
      <c r="A154" s="77" t="s">
        <v>138</v>
      </c>
      <c r="B154" s="75" t="s">
        <v>26</v>
      </c>
      <c r="C154" s="75" t="s">
        <v>8</v>
      </c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75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5"/>
      <c r="DC154" s="75"/>
      <c r="DD154" s="75"/>
      <c r="DE154" s="75"/>
      <c r="DF154" s="75"/>
      <c r="DG154" s="75"/>
      <c r="DH154" s="75"/>
      <c r="DI154" s="75"/>
      <c r="DJ154" s="75"/>
      <c r="DK154" s="75"/>
      <c r="DL154" s="75"/>
      <c r="DM154" s="75"/>
      <c r="DN154" s="75"/>
      <c r="DO154" s="75"/>
      <c r="DP154" s="75"/>
      <c r="DQ154" s="75"/>
      <c r="DR154" s="75"/>
      <c r="DS154" s="75"/>
      <c r="DT154" s="75"/>
    </row>
    <row r="155" spans="1:124" outlineLevel="1">
      <c r="A155" s="5" t="str">
        <f>Капзатраты_Выручка!A28</f>
        <v>Реконструкция Объекта №1</v>
      </c>
      <c r="B155" s="391" t="s">
        <v>29</v>
      </c>
      <c r="C155" s="18">
        <f>'Исходные данные'!C100</f>
        <v>1</v>
      </c>
      <c r="D155" s="11">
        <f>SUM(E155:DT155)</f>
        <v>610000</v>
      </c>
      <c r="E155" s="6">
        <f>(Капзатраты_Выручка!E28)*(E$36&gt;0)*SUMIF($B$14:$B$18,$B155,E$14:E$18)</f>
        <v>305000</v>
      </c>
      <c r="F155" s="6">
        <f>(Капзатраты_Выручка!F28)*(F$36&gt;0)*SUMIF($B$14:$B$18,$B155,F$14:F$18)</f>
        <v>305000</v>
      </c>
      <c r="G155" s="6">
        <f>(Капзатраты_Выручка!G28)*(G$36&gt;0)*SUMIF($B$14:$B$18,$B155,G$14:G$18)</f>
        <v>0</v>
      </c>
      <c r="H155" s="6">
        <f>(Капзатраты_Выручка!H28)*(H$36&gt;0)*SUMIF($B$14:$B$18,$B155,H$14:H$18)</f>
        <v>0</v>
      </c>
      <c r="I155" s="6">
        <f>(Капзатраты_Выручка!I28)*(I$36&gt;0)*SUMIF($B$14:$B$18,$B155,I$14:I$18)</f>
        <v>0</v>
      </c>
      <c r="J155" s="6">
        <f>(Капзатраты_Выручка!J28)*(J$36&gt;0)*SUMIF($B$14:$B$18,$B155,J$14:J$18)</f>
        <v>0</v>
      </c>
      <c r="K155" s="6">
        <f>(Капзатраты_Выручка!K28)*(K$36&gt;0)*SUMIF($B$14:$B$18,$B155,K$14:K$18)</f>
        <v>0</v>
      </c>
      <c r="L155" s="6">
        <f>(Капзатраты_Выручка!L28)*(L$36&gt;0)*SUMIF($B$14:$B$18,$B155,L$14:L$18)</f>
        <v>0</v>
      </c>
      <c r="M155" s="6">
        <f>(Капзатраты_Выручка!M28)*(M$36&gt;0)*SUMIF($B$14:$B$18,$B155,M$14:M$18)</f>
        <v>0</v>
      </c>
      <c r="N155" s="6">
        <f>(Капзатраты_Выручка!N28)*(N$36&gt;0)*SUMIF($B$14:$B$18,$B155,N$14:N$18)</f>
        <v>0</v>
      </c>
      <c r="O155" s="6">
        <f>(Капзатраты_Выручка!O28)*(O$36&gt;0)*SUMIF($B$14:$B$18,$B155,O$14:O$18)</f>
        <v>0</v>
      </c>
      <c r="P155" s="6">
        <f>(Капзатраты_Выручка!P28)*(P$36&gt;0)*SUMIF($B$14:$B$18,$B155,P$14:P$18)</f>
        <v>0</v>
      </c>
      <c r="Q155" s="6">
        <f>(Капзатраты_Выручка!Q28)*(Q$36&gt;0)*SUMIF($B$14:$B$18,$B155,Q$14:Q$18)</f>
        <v>0</v>
      </c>
      <c r="R155" s="6">
        <f>(Капзатраты_Выручка!R28)*(R$36&gt;0)*SUMIF($B$14:$B$18,$B155,R$14:R$18)</f>
        <v>0</v>
      </c>
      <c r="S155" s="6">
        <f>(Капзатраты_Выручка!S28)*(S$36&gt;0)*SUMIF($B$14:$B$18,$B155,S$14:S$18)</f>
        <v>0</v>
      </c>
      <c r="T155" s="6">
        <f>(Капзатраты_Выручка!T28)*(T$36&gt;0)*SUMIF($B$14:$B$18,$B155,T$14:T$18)</f>
        <v>0</v>
      </c>
      <c r="U155" s="6">
        <f>(Капзатраты_Выручка!U28)*(U$36&gt;0)*SUMIF($B$14:$B$18,$B155,U$14:U$18)</f>
        <v>0</v>
      </c>
      <c r="V155" s="6">
        <f>(Капзатраты_Выручка!V28)*(V$36&gt;0)*SUMIF($B$14:$B$18,$B155,V$14:V$18)</f>
        <v>0</v>
      </c>
      <c r="W155" s="6">
        <f>(Капзатраты_Выручка!W28)*(W$36&gt;0)*SUMIF($B$14:$B$18,$B155,W$14:W$18)</f>
        <v>0</v>
      </c>
      <c r="X155" s="6">
        <f>(Капзатраты_Выручка!X28)*(X$36&gt;0)*SUMIF($B$14:$B$18,$B155,X$14:X$18)</f>
        <v>0</v>
      </c>
      <c r="Y155" s="6">
        <f>(Капзатраты_Выручка!Y28)*(Y$36&gt;0)*SUMIF($B$14:$B$18,$B155,Y$14:Y$18)</f>
        <v>0</v>
      </c>
      <c r="Z155" s="6">
        <f>(Капзатраты_Выручка!Z28)*(Z$36&gt;0)*SUMIF($B$14:$B$18,$B155,Z$14:Z$18)</f>
        <v>0</v>
      </c>
      <c r="AA155" s="6">
        <f>(Капзатраты_Выручка!AA28)*(AA$36&gt;0)*SUMIF($B$14:$B$18,$B155,AA$14:AA$18)</f>
        <v>0</v>
      </c>
      <c r="AB155" s="6">
        <f>(Капзатраты_Выручка!AB28)*(AB$36&gt;0)*SUMIF($B$14:$B$18,$B155,AB$14:AB$18)</f>
        <v>0</v>
      </c>
      <c r="AC155" s="6">
        <f>(Капзатраты_Выручка!AC28)*(AC$36&gt;0)*SUMIF($B$14:$B$18,$B155,AC$14:AC$18)</f>
        <v>0</v>
      </c>
      <c r="AD155" s="6">
        <f>(Капзатраты_Выручка!AD28)*(AD$36&gt;0)*SUMIF($B$14:$B$18,$B155,AD$14:AD$18)</f>
        <v>0</v>
      </c>
      <c r="AE155" s="6">
        <f>(Капзатраты_Выручка!AE28)*(AE$36&gt;0)*SUMIF($B$14:$B$18,$B155,AE$14:AE$18)</f>
        <v>0</v>
      </c>
      <c r="AF155" s="6">
        <f>(Капзатраты_Выручка!AF28)*(AF$36&gt;0)*SUMIF($B$14:$B$18,$B155,AF$14:AF$18)</f>
        <v>0</v>
      </c>
      <c r="AG155" s="6">
        <f>(Капзатраты_Выручка!AG28)*(AG$36&gt;0)*SUMIF($B$14:$B$18,$B155,AG$14:AG$18)</f>
        <v>0</v>
      </c>
      <c r="AH155" s="6">
        <f>(Капзатраты_Выручка!AH28)*(AH$36&gt;0)*SUMIF($B$14:$B$18,$B155,AH$14:AH$18)</f>
        <v>0</v>
      </c>
      <c r="AI155" s="6">
        <f>(Капзатраты_Выручка!AI28)*(AI$36&gt;0)*SUMIF($B$14:$B$18,$B155,AI$14:AI$18)</f>
        <v>0</v>
      </c>
      <c r="AJ155" s="6">
        <f>(Капзатраты_Выручка!AJ28)*(AJ$36&gt;0)*SUMIF($B$14:$B$18,$B155,AJ$14:AJ$18)</f>
        <v>0</v>
      </c>
    </row>
    <row r="156" spans="1:124" outlineLevel="1">
      <c r="A156" s="5" t="str">
        <f>Капзатраты_Выручка!A29</f>
        <v>-</v>
      </c>
      <c r="B156" s="391" t="s">
        <v>29</v>
      </c>
      <c r="C156" s="18">
        <f>'Исходные данные'!C101</f>
        <v>1</v>
      </c>
      <c r="D156" s="285">
        <f t="shared" ref="D156:D170" si="43">SUM(E156:DT156)</f>
        <v>0</v>
      </c>
      <c r="E156" s="6">
        <f>(Капзатраты_Выручка!E29)*(E$36&gt;0)*SUMIF($B$14:$B$18,$B156,E$14:E$18)</f>
        <v>0</v>
      </c>
      <c r="F156" s="6">
        <f>(Капзатраты_Выручка!F29)*(F$36&gt;0)*SUMIF($B$14:$B$18,$B156,F$14:F$18)</f>
        <v>0</v>
      </c>
      <c r="G156" s="6">
        <f>(Капзатраты_Выручка!G29)*(G$36&gt;0)*SUMIF($B$14:$B$18,$B156,G$14:G$18)</f>
        <v>0</v>
      </c>
      <c r="H156" s="6">
        <f>(Капзатраты_Выручка!H29)*(H$36&gt;0)*SUMIF($B$14:$B$18,$B156,H$14:H$18)</f>
        <v>0</v>
      </c>
      <c r="I156" s="6">
        <f>(Капзатраты_Выручка!I29)*(I$36&gt;0)*SUMIF($B$14:$B$18,$B156,I$14:I$18)</f>
        <v>0</v>
      </c>
      <c r="J156" s="6">
        <f>(Капзатраты_Выручка!J29)*(J$36&gt;0)*SUMIF($B$14:$B$18,$B156,J$14:J$18)</f>
        <v>0</v>
      </c>
      <c r="K156" s="6">
        <f>(Капзатраты_Выручка!K29)*(K$36&gt;0)*SUMIF($B$14:$B$18,$B156,K$14:K$18)</f>
        <v>0</v>
      </c>
      <c r="L156" s="6">
        <f>(Капзатраты_Выручка!L29)*(L$36&gt;0)*SUMIF($B$14:$B$18,$B156,L$14:L$18)</f>
        <v>0</v>
      </c>
      <c r="M156" s="6">
        <f>(Капзатраты_Выручка!M29)*(M$36&gt;0)*SUMIF($B$14:$B$18,$B156,M$14:M$18)</f>
        <v>0</v>
      </c>
      <c r="N156" s="6">
        <f>(Капзатраты_Выручка!N29)*(N$36&gt;0)*SUMIF($B$14:$B$18,$B156,N$14:N$18)</f>
        <v>0</v>
      </c>
      <c r="O156" s="6">
        <f>(Капзатраты_Выручка!O29)*(O$36&gt;0)*SUMIF($B$14:$B$18,$B156,O$14:O$18)</f>
        <v>0</v>
      </c>
      <c r="P156" s="6">
        <f>(Капзатраты_Выручка!P29)*(P$36&gt;0)*SUMIF($B$14:$B$18,$B156,P$14:P$18)</f>
        <v>0</v>
      </c>
      <c r="Q156" s="6">
        <f>(Капзатраты_Выручка!Q29)*(Q$36&gt;0)*SUMIF($B$14:$B$18,$B156,Q$14:Q$18)</f>
        <v>0</v>
      </c>
      <c r="R156" s="6">
        <f>(Капзатраты_Выручка!R29)*(R$36&gt;0)*SUMIF($B$14:$B$18,$B156,R$14:R$18)</f>
        <v>0</v>
      </c>
      <c r="S156" s="6">
        <f>(Капзатраты_Выручка!S29)*(S$36&gt;0)*SUMIF($B$14:$B$18,$B156,S$14:S$18)</f>
        <v>0</v>
      </c>
      <c r="T156" s="6">
        <f>(Капзатраты_Выручка!T29)*(T$36&gt;0)*SUMIF($B$14:$B$18,$B156,T$14:T$18)</f>
        <v>0</v>
      </c>
      <c r="U156" s="6">
        <f>(Капзатраты_Выручка!U29)*(U$36&gt;0)*SUMIF($B$14:$B$18,$B156,U$14:U$18)</f>
        <v>0</v>
      </c>
      <c r="V156" s="6">
        <f>(Капзатраты_Выручка!V29)*(V$36&gt;0)*SUMIF($B$14:$B$18,$B156,V$14:V$18)</f>
        <v>0</v>
      </c>
      <c r="W156" s="6">
        <f>(Капзатраты_Выручка!W29)*(W$36&gt;0)*SUMIF($B$14:$B$18,$B156,W$14:W$18)</f>
        <v>0</v>
      </c>
      <c r="X156" s="6">
        <f>(Капзатраты_Выручка!X29)*(X$36&gt;0)*SUMIF($B$14:$B$18,$B156,X$14:X$18)</f>
        <v>0</v>
      </c>
      <c r="Y156" s="6">
        <f>(Капзатраты_Выручка!Y29)*(Y$36&gt;0)*SUMIF($B$14:$B$18,$B156,Y$14:Y$18)</f>
        <v>0</v>
      </c>
      <c r="Z156" s="6">
        <f>(Капзатраты_Выручка!Z29)*(Z$36&gt;0)*SUMIF($B$14:$B$18,$B156,Z$14:Z$18)</f>
        <v>0</v>
      </c>
      <c r="AA156" s="6">
        <f>(Капзатраты_Выручка!AA29)*(AA$36&gt;0)*SUMIF($B$14:$B$18,$B156,AA$14:AA$18)</f>
        <v>0</v>
      </c>
      <c r="AB156" s="6">
        <f>(Капзатраты_Выручка!AB29)*(AB$36&gt;0)*SUMIF($B$14:$B$18,$B156,AB$14:AB$18)</f>
        <v>0</v>
      </c>
      <c r="AC156" s="6">
        <f>(Капзатраты_Выручка!AC29)*(AC$36&gt;0)*SUMIF($B$14:$B$18,$B156,AC$14:AC$18)</f>
        <v>0</v>
      </c>
      <c r="AD156" s="6">
        <f>(Капзатраты_Выручка!AD29)*(AD$36&gt;0)*SUMIF($B$14:$B$18,$B156,AD$14:AD$18)</f>
        <v>0</v>
      </c>
      <c r="AE156" s="6">
        <f>(Капзатраты_Выручка!AE29)*(AE$36&gt;0)*SUMIF($B$14:$B$18,$B156,AE$14:AE$18)</f>
        <v>0</v>
      </c>
      <c r="AF156" s="6">
        <f>(Капзатраты_Выручка!AF29)*(AF$36&gt;0)*SUMIF($B$14:$B$18,$B156,AF$14:AF$18)</f>
        <v>0</v>
      </c>
      <c r="AG156" s="6">
        <f>(Капзатраты_Выручка!AG29)*(AG$36&gt;0)*SUMIF($B$14:$B$18,$B156,AG$14:AG$18)</f>
        <v>0</v>
      </c>
      <c r="AH156" s="6">
        <f>(Капзатраты_Выручка!AH29)*(AH$36&gt;0)*SUMIF($B$14:$B$18,$B156,AH$14:AH$18)</f>
        <v>0</v>
      </c>
      <c r="AI156" s="6">
        <f>(Капзатраты_Выручка!AI29)*(AI$36&gt;0)*SUMIF($B$14:$B$18,$B156,AI$14:AI$18)</f>
        <v>0</v>
      </c>
      <c r="AJ156" s="6">
        <f>(Капзатраты_Выручка!AJ29)*(AJ$36&gt;0)*SUMIF($B$14:$B$18,$B156,AJ$14:AJ$18)</f>
        <v>0</v>
      </c>
    </row>
    <row r="157" spans="1:124" outlineLevel="2">
      <c r="A157" s="5" t="str">
        <f>Капзатраты_Выручка!A30</f>
        <v>-</v>
      </c>
      <c r="B157" s="391" t="s">
        <v>29</v>
      </c>
      <c r="C157" s="18">
        <f>'Исходные данные'!C102</f>
        <v>1</v>
      </c>
      <c r="D157" s="285">
        <f t="shared" si="43"/>
        <v>0</v>
      </c>
      <c r="E157" s="6">
        <f>(Капзатраты_Выручка!E30)*(E$36&gt;0)*SUMIF($B$14:$B$18,$B157,E$14:E$18)</f>
        <v>0</v>
      </c>
      <c r="F157" s="6">
        <f>(Капзатраты_Выручка!F30)*(F$36&gt;0)*SUMIF($B$14:$B$18,$B157,F$14:F$18)</f>
        <v>0</v>
      </c>
      <c r="G157" s="6">
        <f>(Капзатраты_Выручка!G30)*(G$36&gt;0)*SUMIF($B$14:$B$18,$B157,G$14:G$18)</f>
        <v>0</v>
      </c>
      <c r="H157" s="6">
        <f>(Капзатраты_Выручка!H30)*(H$36&gt;0)*SUMIF($B$14:$B$18,$B157,H$14:H$18)</f>
        <v>0</v>
      </c>
      <c r="I157" s="6">
        <f>(Капзатраты_Выручка!I30)*(I$36&gt;0)*SUMIF($B$14:$B$18,$B157,I$14:I$18)</f>
        <v>0</v>
      </c>
      <c r="J157" s="6">
        <f>(Капзатраты_Выручка!J30)*(J$36&gt;0)*SUMIF($B$14:$B$18,$B157,J$14:J$18)</f>
        <v>0</v>
      </c>
      <c r="K157" s="6">
        <f>(Капзатраты_Выручка!K30)*(K$36&gt;0)*SUMIF($B$14:$B$18,$B157,K$14:K$18)</f>
        <v>0</v>
      </c>
      <c r="L157" s="6">
        <f>(Капзатраты_Выручка!L30)*(L$36&gt;0)*SUMIF($B$14:$B$18,$B157,L$14:L$18)</f>
        <v>0</v>
      </c>
      <c r="M157" s="6">
        <f>(Капзатраты_Выручка!M30)*(M$36&gt;0)*SUMIF($B$14:$B$18,$B157,M$14:M$18)</f>
        <v>0</v>
      </c>
      <c r="N157" s="6">
        <f>(Капзатраты_Выручка!N30)*(N$36&gt;0)*SUMIF($B$14:$B$18,$B157,N$14:N$18)</f>
        <v>0</v>
      </c>
      <c r="O157" s="6">
        <f>(Капзатраты_Выручка!O30)*(O$36&gt;0)*SUMIF($B$14:$B$18,$B157,O$14:O$18)</f>
        <v>0</v>
      </c>
      <c r="P157" s="6">
        <f>(Капзатраты_Выручка!P30)*(P$36&gt;0)*SUMIF($B$14:$B$18,$B157,P$14:P$18)</f>
        <v>0</v>
      </c>
      <c r="Q157" s="6">
        <f>(Капзатраты_Выручка!Q30)*(Q$36&gt;0)*SUMIF($B$14:$B$18,$B157,Q$14:Q$18)</f>
        <v>0</v>
      </c>
      <c r="R157" s="6">
        <f>(Капзатраты_Выручка!R30)*(R$36&gt;0)*SUMIF($B$14:$B$18,$B157,R$14:R$18)</f>
        <v>0</v>
      </c>
      <c r="S157" s="6">
        <f>(Капзатраты_Выручка!S30)*(S$36&gt;0)*SUMIF($B$14:$B$18,$B157,S$14:S$18)</f>
        <v>0</v>
      </c>
      <c r="T157" s="6">
        <f>(Капзатраты_Выручка!T30)*(T$36&gt;0)*SUMIF($B$14:$B$18,$B157,T$14:T$18)</f>
        <v>0</v>
      </c>
      <c r="U157" s="6">
        <f>(Капзатраты_Выручка!U30)*(U$36&gt;0)*SUMIF($B$14:$B$18,$B157,U$14:U$18)</f>
        <v>0</v>
      </c>
      <c r="V157" s="6">
        <f>(Капзатраты_Выручка!V30)*(V$36&gt;0)*SUMIF($B$14:$B$18,$B157,V$14:V$18)</f>
        <v>0</v>
      </c>
      <c r="W157" s="6">
        <f>(Капзатраты_Выручка!W30)*(W$36&gt;0)*SUMIF($B$14:$B$18,$B157,W$14:W$18)</f>
        <v>0</v>
      </c>
      <c r="X157" s="6">
        <f>(Капзатраты_Выручка!X30)*(X$36&gt;0)*SUMIF($B$14:$B$18,$B157,X$14:X$18)</f>
        <v>0</v>
      </c>
      <c r="Y157" s="6">
        <f>(Капзатраты_Выручка!Y30)*(Y$36&gt;0)*SUMIF($B$14:$B$18,$B157,Y$14:Y$18)</f>
        <v>0</v>
      </c>
      <c r="Z157" s="6">
        <f>(Капзатраты_Выручка!Z30)*(Z$36&gt;0)*SUMIF($B$14:$B$18,$B157,Z$14:Z$18)</f>
        <v>0</v>
      </c>
      <c r="AA157" s="6">
        <f>(Капзатраты_Выручка!AA30)*(AA$36&gt;0)*SUMIF($B$14:$B$18,$B157,AA$14:AA$18)</f>
        <v>0</v>
      </c>
      <c r="AB157" s="6">
        <f>(Капзатраты_Выручка!AB30)*(AB$36&gt;0)*SUMIF($B$14:$B$18,$B157,AB$14:AB$18)</f>
        <v>0</v>
      </c>
      <c r="AC157" s="6">
        <f>(Капзатраты_Выручка!AC30)*(AC$36&gt;0)*SUMIF($B$14:$B$18,$B157,AC$14:AC$18)</f>
        <v>0</v>
      </c>
      <c r="AD157" s="6">
        <f>(Капзатраты_Выручка!AD30)*(AD$36&gt;0)*SUMIF($B$14:$B$18,$B157,AD$14:AD$18)</f>
        <v>0</v>
      </c>
      <c r="AE157" s="6">
        <f>(Капзатраты_Выручка!AE30)*(AE$36&gt;0)*SUMIF($B$14:$B$18,$B157,AE$14:AE$18)</f>
        <v>0</v>
      </c>
      <c r="AF157" s="6">
        <f>(Капзатраты_Выручка!AF30)*(AF$36&gt;0)*SUMIF($B$14:$B$18,$B157,AF$14:AF$18)</f>
        <v>0</v>
      </c>
      <c r="AG157" s="6">
        <f>(Капзатраты_Выручка!AG30)*(AG$36&gt;0)*SUMIF($B$14:$B$18,$B157,AG$14:AG$18)</f>
        <v>0</v>
      </c>
      <c r="AH157" s="6">
        <f>(Капзатраты_Выручка!AH30)*(AH$36&gt;0)*SUMIF($B$14:$B$18,$B157,AH$14:AH$18)</f>
        <v>0</v>
      </c>
      <c r="AI157" s="6">
        <f>(Капзатраты_Выручка!AI30)*(AI$36&gt;0)*SUMIF($B$14:$B$18,$B157,AI$14:AI$18)</f>
        <v>0</v>
      </c>
      <c r="AJ157" s="6">
        <f>(Капзатраты_Выручка!AJ30)*(AJ$36&gt;0)*SUMIF($B$14:$B$18,$B157,AJ$14:AJ$18)</f>
        <v>0</v>
      </c>
    </row>
    <row r="158" spans="1:124" outlineLevel="2">
      <c r="A158" s="5" t="str">
        <f>Капзатраты_Выручка!A31</f>
        <v>-</v>
      </c>
      <c r="B158" s="391" t="s">
        <v>29</v>
      </c>
      <c r="C158" s="18">
        <f>'Исходные данные'!C103</f>
        <v>1</v>
      </c>
      <c r="D158" s="285">
        <f t="shared" si="43"/>
        <v>0</v>
      </c>
      <c r="E158" s="6">
        <f>(Капзатраты_Выручка!E31)*(E$36&gt;0)*SUMIF($B$14:$B$18,$B158,E$14:E$18)</f>
        <v>0</v>
      </c>
      <c r="F158" s="6">
        <f>(Капзатраты_Выручка!F31)*(F$36&gt;0)*SUMIF($B$14:$B$18,$B158,F$14:F$18)</f>
        <v>0</v>
      </c>
      <c r="G158" s="6">
        <f>(Капзатраты_Выручка!G31)*(G$36&gt;0)*SUMIF($B$14:$B$18,$B158,G$14:G$18)</f>
        <v>0</v>
      </c>
      <c r="H158" s="6">
        <f>(Капзатраты_Выручка!H31)*(H$36&gt;0)*SUMIF($B$14:$B$18,$B158,H$14:H$18)</f>
        <v>0</v>
      </c>
      <c r="I158" s="6">
        <f>(Капзатраты_Выручка!I31)*(I$36&gt;0)*SUMIF($B$14:$B$18,$B158,I$14:I$18)</f>
        <v>0</v>
      </c>
      <c r="J158" s="6">
        <f>(Капзатраты_Выручка!J31)*(J$36&gt;0)*SUMIF($B$14:$B$18,$B158,J$14:J$18)</f>
        <v>0</v>
      </c>
      <c r="K158" s="6">
        <f>(Капзатраты_Выручка!K31)*(K$36&gt;0)*SUMIF($B$14:$B$18,$B158,K$14:K$18)</f>
        <v>0</v>
      </c>
      <c r="L158" s="6">
        <f>(Капзатраты_Выручка!L31)*(L$36&gt;0)*SUMIF($B$14:$B$18,$B158,L$14:L$18)</f>
        <v>0</v>
      </c>
      <c r="M158" s="6">
        <f>(Капзатраты_Выручка!M31)*(M$36&gt;0)*SUMIF($B$14:$B$18,$B158,M$14:M$18)</f>
        <v>0</v>
      </c>
      <c r="N158" s="6">
        <f>(Капзатраты_Выручка!N31)*(N$36&gt;0)*SUMIF($B$14:$B$18,$B158,N$14:N$18)</f>
        <v>0</v>
      </c>
      <c r="O158" s="6">
        <f>(Капзатраты_Выручка!O31)*(O$36&gt;0)*SUMIF($B$14:$B$18,$B158,O$14:O$18)</f>
        <v>0</v>
      </c>
      <c r="P158" s="6">
        <f>(Капзатраты_Выручка!P31)*(P$36&gt;0)*SUMIF($B$14:$B$18,$B158,P$14:P$18)</f>
        <v>0</v>
      </c>
      <c r="Q158" s="6">
        <f>(Капзатраты_Выручка!Q31)*(Q$36&gt;0)*SUMIF($B$14:$B$18,$B158,Q$14:Q$18)</f>
        <v>0</v>
      </c>
      <c r="R158" s="6">
        <f>(Капзатраты_Выручка!R31)*(R$36&gt;0)*SUMIF($B$14:$B$18,$B158,R$14:R$18)</f>
        <v>0</v>
      </c>
      <c r="S158" s="6">
        <f>(Капзатраты_Выручка!S31)*(S$36&gt;0)*SUMIF($B$14:$B$18,$B158,S$14:S$18)</f>
        <v>0</v>
      </c>
      <c r="T158" s="6">
        <f>(Капзатраты_Выручка!T31)*(T$36&gt;0)*SUMIF($B$14:$B$18,$B158,T$14:T$18)</f>
        <v>0</v>
      </c>
      <c r="U158" s="6">
        <f>(Капзатраты_Выручка!U31)*(U$36&gt;0)*SUMIF($B$14:$B$18,$B158,U$14:U$18)</f>
        <v>0</v>
      </c>
      <c r="V158" s="6">
        <f>(Капзатраты_Выручка!V31)*(V$36&gt;0)*SUMIF($B$14:$B$18,$B158,V$14:V$18)</f>
        <v>0</v>
      </c>
      <c r="W158" s="6">
        <f>(Капзатраты_Выручка!W31)*(W$36&gt;0)*SUMIF($B$14:$B$18,$B158,W$14:W$18)</f>
        <v>0</v>
      </c>
      <c r="X158" s="6">
        <f>(Капзатраты_Выручка!X31)*(X$36&gt;0)*SUMIF($B$14:$B$18,$B158,X$14:X$18)</f>
        <v>0</v>
      </c>
      <c r="Y158" s="6">
        <f>(Капзатраты_Выручка!Y31)*(Y$36&gt;0)*SUMIF($B$14:$B$18,$B158,Y$14:Y$18)</f>
        <v>0</v>
      </c>
      <c r="Z158" s="6">
        <f>(Капзатраты_Выручка!Z31)*(Z$36&gt;0)*SUMIF($B$14:$B$18,$B158,Z$14:Z$18)</f>
        <v>0</v>
      </c>
      <c r="AA158" s="6">
        <f>(Капзатраты_Выручка!AA31)*(AA$36&gt;0)*SUMIF($B$14:$B$18,$B158,AA$14:AA$18)</f>
        <v>0</v>
      </c>
      <c r="AB158" s="6">
        <f>(Капзатраты_Выручка!AB31)*(AB$36&gt;0)*SUMIF($B$14:$B$18,$B158,AB$14:AB$18)</f>
        <v>0</v>
      </c>
      <c r="AC158" s="6">
        <f>(Капзатраты_Выручка!AC31)*(AC$36&gt;0)*SUMIF($B$14:$B$18,$B158,AC$14:AC$18)</f>
        <v>0</v>
      </c>
      <c r="AD158" s="6">
        <f>(Капзатраты_Выручка!AD31)*(AD$36&gt;0)*SUMIF($B$14:$B$18,$B158,AD$14:AD$18)</f>
        <v>0</v>
      </c>
      <c r="AE158" s="6">
        <f>(Капзатраты_Выручка!AE31)*(AE$36&gt;0)*SUMIF($B$14:$B$18,$B158,AE$14:AE$18)</f>
        <v>0</v>
      </c>
      <c r="AF158" s="6">
        <f>(Капзатраты_Выручка!AF31)*(AF$36&gt;0)*SUMIF($B$14:$B$18,$B158,AF$14:AF$18)</f>
        <v>0</v>
      </c>
      <c r="AG158" s="6">
        <f>(Капзатраты_Выручка!AG31)*(AG$36&gt;0)*SUMIF($B$14:$B$18,$B158,AG$14:AG$18)</f>
        <v>0</v>
      </c>
      <c r="AH158" s="6">
        <f>(Капзатраты_Выручка!AH31)*(AH$36&gt;0)*SUMIF($B$14:$B$18,$B158,AH$14:AH$18)</f>
        <v>0</v>
      </c>
      <c r="AI158" s="6">
        <f>(Капзатраты_Выручка!AI31)*(AI$36&gt;0)*SUMIF($B$14:$B$18,$B158,AI$14:AI$18)</f>
        <v>0</v>
      </c>
      <c r="AJ158" s="6">
        <f>(Капзатраты_Выручка!AJ31)*(AJ$36&gt;0)*SUMIF($B$14:$B$18,$B158,AJ$14:AJ$18)</f>
        <v>0</v>
      </c>
    </row>
    <row r="159" spans="1:124" outlineLevel="2">
      <c r="A159" s="5" t="str">
        <f>Капзатраты_Выручка!A32</f>
        <v>-</v>
      </c>
      <c r="B159" s="391" t="s">
        <v>29</v>
      </c>
      <c r="C159" s="18">
        <f>'Исходные данные'!C104</f>
        <v>1</v>
      </c>
      <c r="D159" s="285">
        <f t="shared" si="43"/>
        <v>0</v>
      </c>
      <c r="E159" s="6">
        <f>(Капзатраты_Выручка!E32)*(E$36&gt;0)*SUMIF($B$14:$B$18,$B159,E$14:E$18)</f>
        <v>0</v>
      </c>
      <c r="F159" s="6">
        <f>(Капзатраты_Выручка!F32)*(F$36&gt;0)*SUMIF($B$14:$B$18,$B159,F$14:F$18)</f>
        <v>0</v>
      </c>
      <c r="G159" s="6">
        <f>(Капзатраты_Выручка!G32)*(G$36&gt;0)*SUMIF($B$14:$B$18,$B159,G$14:G$18)</f>
        <v>0</v>
      </c>
      <c r="H159" s="6">
        <f>(Капзатраты_Выручка!H32)*(H$36&gt;0)*SUMIF($B$14:$B$18,$B159,H$14:H$18)</f>
        <v>0</v>
      </c>
      <c r="I159" s="6">
        <f>(Капзатраты_Выручка!I32)*(I$36&gt;0)*SUMIF($B$14:$B$18,$B159,I$14:I$18)</f>
        <v>0</v>
      </c>
      <c r="J159" s="6">
        <f>(Капзатраты_Выручка!J32)*(J$36&gt;0)*SUMIF($B$14:$B$18,$B159,J$14:J$18)</f>
        <v>0</v>
      </c>
      <c r="K159" s="6">
        <f>(Капзатраты_Выручка!K32)*(K$36&gt;0)*SUMIF($B$14:$B$18,$B159,K$14:K$18)</f>
        <v>0</v>
      </c>
      <c r="L159" s="6">
        <f>(Капзатраты_Выручка!L32)*(L$36&gt;0)*SUMIF($B$14:$B$18,$B159,L$14:L$18)</f>
        <v>0</v>
      </c>
      <c r="M159" s="6">
        <f>(Капзатраты_Выручка!M32)*(M$36&gt;0)*SUMIF($B$14:$B$18,$B159,M$14:M$18)</f>
        <v>0</v>
      </c>
      <c r="N159" s="6">
        <f>(Капзатраты_Выручка!N32)*(N$36&gt;0)*SUMIF($B$14:$B$18,$B159,N$14:N$18)</f>
        <v>0</v>
      </c>
      <c r="O159" s="6">
        <f>(Капзатраты_Выручка!O32)*(O$36&gt;0)*SUMIF($B$14:$B$18,$B159,O$14:O$18)</f>
        <v>0</v>
      </c>
      <c r="P159" s="6">
        <f>(Капзатраты_Выручка!P32)*(P$36&gt;0)*SUMIF($B$14:$B$18,$B159,P$14:P$18)</f>
        <v>0</v>
      </c>
      <c r="Q159" s="6">
        <f>(Капзатраты_Выручка!Q32)*(Q$36&gt;0)*SUMIF($B$14:$B$18,$B159,Q$14:Q$18)</f>
        <v>0</v>
      </c>
      <c r="R159" s="6">
        <f>(Капзатраты_Выручка!R32)*(R$36&gt;0)*SUMIF($B$14:$B$18,$B159,R$14:R$18)</f>
        <v>0</v>
      </c>
      <c r="S159" s="6">
        <f>(Капзатраты_Выручка!S32)*(S$36&gt;0)*SUMIF($B$14:$B$18,$B159,S$14:S$18)</f>
        <v>0</v>
      </c>
      <c r="T159" s="6">
        <f>(Капзатраты_Выручка!T32)*(T$36&gt;0)*SUMIF($B$14:$B$18,$B159,T$14:T$18)</f>
        <v>0</v>
      </c>
      <c r="U159" s="6">
        <f>(Капзатраты_Выручка!U32)*(U$36&gt;0)*SUMIF($B$14:$B$18,$B159,U$14:U$18)</f>
        <v>0</v>
      </c>
      <c r="V159" s="6">
        <f>(Капзатраты_Выручка!V32)*(V$36&gt;0)*SUMIF($B$14:$B$18,$B159,V$14:V$18)</f>
        <v>0</v>
      </c>
      <c r="W159" s="6">
        <f>(Капзатраты_Выручка!W32)*(W$36&gt;0)*SUMIF($B$14:$B$18,$B159,W$14:W$18)</f>
        <v>0</v>
      </c>
      <c r="X159" s="6">
        <f>(Капзатраты_Выручка!X32)*(X$36&gt;0)*SUMIF($B$14:$B$18,$B159,X$14:X$18)</f>
        <v>0</v>
      </c>
      <c r="Y159" s="6">
        <f>(Капзатраты_Выручка!Y32)*(Y$36&gt;0)*SUMIF($B$14:$B$18,$B159,Y$14:Y$18)</f>
        <v>0</v>
      </c>
      <c r="Z159" s="6">
        <f>(Капзатраты_Выручка!Z32)*(Z$36&gt;0)*SUMIF($B$14:$B$18,$B159,Z$14:Z$18)</f>
        <v>0</v>
      </c>
      <c r="AA159" s="6">
        <f>(Капзатраты_Выручка!AA32)*(AA$36&gt;0)*SUMIF($B$14:$B$18,$B159,AA$14:AA$18)</f>
        <v>0</v>
      </c>
      <c r="AB159" s="6">
        <f>(Капзатраты_Выручка!AB32)*(AB$36&gt;0)*SUMIF($B$14:$B$18,$B159,AB$14:AB$18)</f>
        <v>0</v>
      </c>
      <c r="AC159" s="6">
        <f>(Капзатраты_Выручка!AC32)*(AC$36&gt;0)*SUMIF($B$14:$B$18,$B159,AC$14:AC$18)</f>
        <v>0</v>
      </c>
      <c r="AD159" s="6">
        <f>(Капзатраты_Выручка!AD32)*(AD$36&gt;0)*SUMIF($B$14:$B$18,$B159,AD$14:AD$18)</f>
        <v>0</v>
      </c>
      <c r="AE159" s="6">
        <f>(Капзатраты_Выручка!AE32)*(AE$36&gt;0)*SUMIF($B$14:$B$18,$B159,AE$14:AE$18)</f>
        <v>0</v>
      </c>
      <c r="AF159" s="6">
        <f>(Капзатраты_Выручка!AF32)*(AF$36&gt;0)*SUMIF($B$14:$B$18,$B159,AF$14:AF$18)</f>
        <v>0</v>
      </c>
      <c r="AG159" s="6">
        <f>(Капзатраты_Выручка!AG32)*(AG$36&gt;0)*SUMIF($B$14:$B$18,$B159,AG$14:AG$18)</f>
        <v>0</v>
      </c>
      <c r="AH159" s="6">
        <f>(Капзатраты_Выручка!AH32)*(AH$36&gt;0)*SUMIF($B$14:$B$18,$B159,AH$14:AH$18)</f>
        <v>0</v>
      </c>
      <c r="AI159" s="6">
        <f>(Капзатраты_Выручка!AI32)*(AI$36&gt;0)*SUMIF($B$14:$B$18,$B159,AI$14:AI$18)</f>
        <v>0</v>
      </c>
      <c r="AJ159" s="6">
        <f>(Капзатраты_Выручка!AJ32)*(AJ$36&gt;0)*SUMIF($B$14:$B$18,$B159,AJ$14:AJ$18)</f>
        <v>0</v>
      </c>
    </row>
    <row r="160" spans="1:124" outlineLevel="2">
      <c r="A160" s="5" t="str">
        <f>Капзатраты_Выручка!A33</f>
        <v>-</v>
      </c>
      <c r="B160" s="391" t="s">
        <v>29</v>
      </c>
      <c r="C160" s="18">
        <f>'Исходные данные'!C105</f>
        <v>1</v>
      </c>
      <c r="D160" s="285">
        <f t="shared" si="43"/>
        <v>0</v>
      </c>
      <c r="E160" s="6">
        <f>(Капзатраты_Выручка!E33)*(E$36&gt;0)*SUMIF($B$14:$B$18,$B160,E$14:E$18)</f>
        <v>0</v>
      </c>
      <c r="F160" s="6">
        <f>(Капзатраты_Выручка!F33)*(F$36&gt;0)*SUMIF($B$14:$B$18,$B160,F$14:F$18)</f>
        <v>0</v>
      </c>
      <c r="G160" s="6">
        <f>(Капзатраты_Выручка!G33)*(G$36&gt;0)*SUMIF($B$14:$B$18,$B160,G$14:G$18)</f>
        <v>0</v>
      </c>
      <c r="H160" s="6">
        <f>(Капзатраты_Выручка!H33)*(H$36&gt;0)*SUMIF($B$14:$B$18,$B160,H$14:H$18)</f>
        <v>0</v>
      </c>
      <c r="I160" s="6">
        <f>(Капзатраты_Выручка!I33)*(I$36&gt;0)*SUMIF($B$14:$B$18,$B160,I$14:I$18)</f>
        <v>0</v>
      </c>
      <c r="J160" s="6">
        <f>(Капзатраты_Выручка!J33)*(J$36&gt;0)*SUMIF($B$14:$B$18,$B160,J$14:J$18)</f>
        <v>0</v>
      </c>
      <c r="K160" s="6">
        <f>(Капзатраты_Выручка!K33)*(K$36&gt;0)*SUMIF($B$14:$B$18,$B160,K$14:K$18)</f>
        <v>0</v>
      </c>
      <c r="L160" s="6">
        <f>(Капзатраты_Выручка!L33)*(L$36&gt;0)*SUMIF($B$14:$B$18,$B160,L$14:L$18)</f>
        <v>0</v>
      </c>
      <c r="M160" s="6">
        <f>(Капзатраты_Выручка!M33)*(M$36&gt;0)*SUMIF($B$14:$B$18,$B160,M$14:M$18)</f>
        <v>0</v>
      </c>
      <c r="N160" s="6">
        <f>(Капзатраты_Выручка!N33)*(N$36&gt;0)*SUMIF($B$14:$B$18,$B160,N$14:N$18)</f>
        <v>0</v>
      </c>
      <c r="O160" s="6">
        <f>(Капзатраты_Выручка!O33)*(O$36&gt;0)*SUMIF($B$14:$B$18,$B160,O$14:O$18)</f>
        <v>0</v>
      </c>
      <c r="P160" s="6">
        <f>(Капзатраты_Выручка!P33)*(P$36&gt;0)*SUMIF($B$14:$B$18,$B160,P$14:P$18)</f>
        <v>0</v>
      </c>
      <c r="Q160" s="6">
        <f>(Капзатраты_Выручка!Q33)*(Q$36&gt;0)*SUMIF($B$14:$B$18,$B160,Q$14:Q$18)</f>
        <v>0</v>
      </c>
      <c r="R160" s="6">
        <f>(Капзатраты_Выручка!R33)*(R$36&gt;0)*SUMIF($B$14:$B$18,$B160,R$14:R$18)</f>
        <v>0</v>
      </c>
      <c r="S160" s="6">
        <f>(Капзатраты_Выручка!S33)*(S$36&gt;0)*SUMIF($B$14:$B$18,$B160,S$14:S$18)</f>
        <v>0</v>
      </c>
      <c r="T160" s="6">
        <f>(Капзатраты_Выручка!T33)*(T$36&gt;0)*SUMIF($B$14:$B$18,$B160,T$14:T$18)</f>
        <v>0</v>
      </c>
      <c r="U160" s="6">
        <f>(Капзатраты_Выручка!U33)*(U$36&gt;0)*SUMIF($B$14:$B$18,$B160,U$14:U$18)</f>
        <v>0</v>
      </c>
      <c r="V160" s="6">
        <f>(Капзатраты_Выручка!V33)*(V$36&gt;0)*SUMIF($B$14:$B$18,$B160,V$14:V$18)</f>
        <v>0</v>
      </c>
      <c r="W160" s="6">
        <f>(Капзатраты_Выручка!W33)*(W$36&gt;0)*SUMIF($B$14:$B$18,$B160,W$14:W$18)</f>
        <v>0</v>
      </c>
      <c r="X160" s="6">
        <f>(Капзатраты_Выручка!X33)*(X$36&gt;0)*SUMIF($B$14:$B$18,$B160,X$14:X$18)</f>
        <v>0</v>
      </c>
      <c r="Y160" s="6">
        <f>(Капзатраты_Выручка!Y33)*(Y$36&gt;0)*SUMIF($B$14:$B$18,$B160,Y$14:Y$18)</f>
        <v>0</v>
      </c>
      <c r="Z160" s="6">
        <f>(Капзатраты_Выручка!Z33)*(Z$36&gt;0)*SUMIF($B$14:$B$18,$B160,Z$14:Z$18)</f>
        <v>0</v>
      </c>
      <c r="AA160" s="6">
        <f>(Капзатраты_Выручка!AA33)*(AA$36&gt;0)*SUMIF($B$14:$B$18,$B160,AA$14:AA$18)</f>
        <v>0</v>
      </c>
      <c r="AB160" s="6">
        <f>(Капзатраты_Выручка!AB33)*(AB$36&gt;0)*SUMIF($B$14:$B$18,$B160,AB$14:AB$18)</f>
        <v>0</v>
      </c>
      <c r="AC160" s="6">
        <f>(Капзатраты_Выручка!AC33)*(AC$36&gt;0)*SUMIF($B$14:$B$18,$B160,AC$14:AC$18)</f>
        <v>0</v>
      </c>
      <c r="AD160" s="6">
        <f>(Капзатраты_Выручка!AD33)*(AD$36&gt;0)*SUMIF($B$14:$B$18,$B160,AD$14:AD$18)</f>
        <v>0</v>
      </c>
      <c r="AE160" s="6">
        <f>(Капзатраты_Выручка!AE33)*(AE$36&gt;0)*SUMIF($B$14:$B$18,$B160,AE$14:AE$18)</f>
        <v>0</v>
      </c>
      <c r="AF160" s="6">
        <f>(Капзатраты_Выручка!AF33)*(AF$36&gt;0)*SUMIF($B$14:$B$18,$B160,AF$14:AF$18)</f>
        <v>0</v>
      </c>
      <c r="AG160" s="6">
        <f>(Капзатраты_Выручка!AG33)*(AG$36&gt;0)*SUMIF($B$14:$B$18,$B160,AG$14:AG$18)</f>
        <v>0</v>
      </c>
      <c r="AH160" s="6">
        <f>(Капзатраты_Выручка!AH33)*(AH$36&gt;0)*SUMIF($B$14:$B$18,$B160,AH$14:AH$18)</f>
        <v>0</v>
      </c>
      <c r="AI160" s="6">
        <f>(Капзатраты_Выручка!AI33)*(AI$36&gt;0)*SUMIF($B$14:$B$18,$B160,AI$14:AI$18)</f>
        <v>0</v>
      </c>
      <c r="AJ160" s="6">
        <f>(Капзатраты_Выручка!AJ33)*(AJ$36&gt;0)*SUMIF($B$14:$B$18,$B160,AJ$14:AJ$18)</f>
        <v>0</v>
      </c>
    </row>
    <row r="161" spans="1:124" outlineLevel="2">
      <c r="A161" s="5" t="str">
        <f>Капзатраты_Выручка!A34</f>
        <v>-</v>
      </c>
      <c r="B161" s="391" t="s">
        <v>29</v>
      </c>
      <c r="C161" s="18">
        <f>'Исходные данные'!C106</f>
        <v>1</v>
      </c>
      <c r="D161" s="285">
        <f t="shared" si="43"/>
        <v>0</v>
      </c>
      <c r="E161" s="6">
        <f>(Капзатраты_Выручка!E34)*(E$36&gt;0)*SUMIF($B$14:$B$18,$B161,E$14:E$18)</f>
        <v>0</v>
      </c>
      <c r="F161" s="6">
        <f>(Капзатраты_Выручка!F34)*(F$36&gt;0)*SUMIF($B$14:$B$18,$B161,F$14:F$18)</f>
        <v>0</v>
      </c>
      <c r="G161" s="6">
        <f>(Капзатраты_Выручка!G34)*(G$36&gt;0)*SUMIF($B$14:$B$18,$B161,G$14:G$18)</f>
        <v>0</v>
      </c>
      <c r="H161" s="6">
        <f>(Капзатраты_Выручка!H34)*(H$36&gt;0)*SUMIF($B$14:$B$18,$B161,H$14:H$18)</f>
        <v>0</v>
      </c>
      <c r="I161" s="6">
        <f>(Капзатраты_Выручка!I34)*(I$36&gt;0)*SUMIF($B$14:$B$18,$B161,I$14:I$18)</f>
        <v>0</v>
      </c>
      <c r="J161" s="6">
        <f>(Капзатраты_Выручка!J34)*(J$36&gt;0)*SUMIF($B$14:$B$18,$B161,J$14:J$18)</f>
        <v>0</v>
      </c>
      <c r="K161" s="6">
        <f>(Капзатраты_Выручка!K34)*(K$36&gt;0)*SUMIF($B$14:$B$18,$B161,K$14:K$18)</f>
        <v>0</v>
      </c>
      <c r="L161" s="6">
        <f>(Капзатраты_Выручка!L34)*(L$36&gt;0)*SUMIF($B$14:$B$18,$B161,L$14:L$18)</f>
        <v>0</v>
      </c>
      <c r="M161" s="6">
        <f>(Капзатраты_Выручка!M34)*(M$36&gt;0)*SUMIF($B$14:$B$18,$B161,M$14:M$18)</f>
        <v>0</v>
      </c>
      <c r="N161" s="6">
        <f>(Капзатраты_Выручка!N34)*(N$36&gt;0)*SUMIF($B$14:$B$18,$B161,N$14:N$18)</f>
        <v>0</v>
      </c>
      <c r="O161" s="6">
        <f>(Капзатраты_Выручка!O34)*(O$36&gt;0)*SUMIF($B$14:$B$18,$B161,O$14:O$18)</f>
        <v>0</v>
      </c>
      <c r="P161" s="6">
        <f>(Капзатраты_Выручка!P34)*(P$36&gt;0)*SUMIF($B$14:$B$18,$B161,P$14:P$18)</f>
        <v>0</v>
      </c>
      <c r="Q161" s="6">
        <f>(Капзатраты_Выручка!Q34)*(Q$36&gt;0)*SUMIF($B$14:$B$18,$B161,Q$14:Q$18)</f>
        <v>0</v>
      </c>
      <c r="R161" s="6">
        <f>(Капзатраты_Выручка!R34)*(R$36&gt;0)*SUMIF($B$14:$B$18,$B161,R$14:R$18)</f>
        <v>0</v>
      </c>
      <c r="S161" s="6">
        <f>(Капзатраты_Выручка!S34)*(S$36&gt;0)*SUMIF($B$14:$B$18,$B161,S$14:S$18)</f>
        <v>0</v>
      </c>
      <c r="T161" s="6">
        <f>(Капзатраты_Выручка!T34)*(T$36&gt;0)*SUMIF($B$14:$B$18,$B161,T$14:T$18)</f>
        <v>0</v>
      </c>
      <c r="U161" s="6">
        <f>(Капзатраты_Выручка!U34)*(U$36&gt;0)*SUMIF($B$14:$B$18,$B161,U$14:U$18)</f>
        <v>0</v>
      </c>
      <c r="V161" s="6">
        <f>(Капзатраты_Выручка!V34)*(V$36&gt;0)*SUMIF($B$14:$B$18,$B161,V$14:V$18)</f>
        <v>0</v>
      </c>
      <c r="W161" s="6">
        <f>(Капзатраты_Выручка!W34)*(W$36&gt;0)*SUMIF($B$14:$B$18,$B161,W$14:W$18)</f>
        <v>0</v>
      </c>
      <c r="X161" s="6">
        <f>(Капзатраты_Выручка!X34)*(X$36&gt;0)*SUMIF($B$14:$B$18,$B161,X$14:X$18)</f>
        <v>0</v>
      </c>
      <c r="Y161" s="6">
        <f>(Капзатраты_Выручка!Y34)*(Y$36&gt;0)*SUMIF($B$14:$B$18,$B161,Y$14:Y$18)</f>
        <v>0</v>
      </c>
      <c r="Z161" s="6">
        <f>(Капзатраты_Выручка!Z34)*(Z$36&gt;0)*SUMIF($B$14:$B$18,$B161,Z$14:Z$18)</f>
        <v>0</v>
      </c>
      <c r="AA161" s="6">
        <f>(Капзатраты_Выручка!AA34)*(AA$36&gt;0)*SUMIF($B$14:$B$18,$B161,AA$14:AA$18)</f>
        <v>0</v>
      </c>
      <c r="AB161" s="6">
        <f>(Капзатраты_Выручка!AB34)*(AB$36&gt;0)*SUMIF($B$14:$B$18,$B161,AB$14:AB$18)</f>
        <v>0</v>
      </c>
      <c r="AC161" s="6">
        <f>(Капзатраты_Выручка!AC34)*(AC$36&gt;0)*SUMIF($B$14:$B$18,$B161,AC$14:AC$18)</f>
        <v>0</v>
      </c>
      <c r="AD161" s="6">
        <f>(Капзатраты_Выручка!AD34)*(AD$36&gt;0)*SUMIF($B$14:$B$18,$B161,AD$14:AD$18)</f>
        <v>0</v>
      </c>
      <c r="AE161" s="6">
        <f>(Капзатраты_Выручка!AE34)*(AE$36&gt;0)*SUMIF($B$14:$B$18,$B161,AE$14:AE$18)</f>
        <v>0</v>
      </c>
      <c r="AF161" s="6">
        <f>(Капзатраты_Выручка!AF34)*(AF$36&gt;0)*SUMIF($B$14:$B$18,$B161,AF$14:AF$18)</f>
        <v>0</v>
      </c>
      <c r="AG161" s="6">
        <f>(Капзатраты_Выручка!AG34)*(AG$36&gt;0)*SUMIF($B$14:$B$18,$B161,AG$14:AG$18)</f>
        <v>0</v>
      </c>
      <c r="AH161" s="6">
        <f>(Капзатраты_Выручка!AH34)*(AH$36&gt;0)*SUMIF($B$14:$B$18,$B161,AH$14:AH$18)</f>
        <v>0</v>
      </c>
      <c r="AI161" s="6">
        <f>(Капзатраты_Выручка!AI34)*(AI$36&gt;0)*SUMIF($B$14:$B$18,$B161,AI$14:AI$18)</f>
        <v>0</v>
      </c>
      <c r="AJ161" s="6">
        <f>(Капзатраты_Выручка!AJ34)*(AJ$36&gt;0)*SUMIF($B$14:$B$18,$B161,AJ$14:AJ$18)</f>
        <v>0</v>
      </c>
    </row>
    <row r="162" spans="1:124" outlineLevel="2">
      <c r="A162" s="5" t="str">
        <f>Капзатраты_Выручка!A35</f>
        <v>-</v>
      </c>
      <c r="B162" s="391" t="s">
        <v>29</v>
      </c>
      <c r="C162" s="18">
        <f>'Исходные данные'!C107</f>
        <v>1</v>
      </c>
      <c r="D162" s="285">
        <f t="shared" si="43"/>
        <v>0</v>
      </c>
      <c r="E162" s="6">
        <f>(Капзатраты_Выручка!E35)*(E$36&gt;0)*SUMIF($B$14:$B$18,$B162,E$14:E$18)</f>
        <v>0</v>
      </c>
      <c r="F162" s="6">
        <f>(Капзатраты_Выручка!F35)*(F$36&gt;0)*SUMIF($B$14:$B$18,$B162,F$14:F$18)</f>
        <v>0</v>
      </c>
      <c r="G162" s="6">
        <f>(Капзатраты_Выручка!G35)*(G$36&gt;0)*SUMIF($B$14:$B$18,$B162,G$14:G$18)</f>
        <v>0</v>
      </c>
      <c r="H162" s="6">
        <f>(Капзатраты_Выручка!H35)*(H$36&gt;0)*SUMIF($B$14:$B$18,$B162,H$14:H$18)</f>
        <v>0</v>
      </c>
      <c r="I162" s="6">
        <f>(Капзатраты_Выручка!I35)*(I$36&gt;0)*SUMIF($B$14:$B$18,$B162,I$14:I$18)</f>
        <v>0</v>
      </c>
      <c r="J162" s="6">
        <f>(Капзатраты_Выручка!J35)*(J$36&gt;0)*SUMIF($B$14:$B$18,$B162,J$14:J$18)</f>
        <v>0</v>
      </c>
      <c r="K162" s="6">
        <f>(Капзатраты_Выручка!K35)*(K$36&gt;0)*SUMIF($B$14:$B$18,$B162,K$14:K$18)</f>
        <v>0</v>
      </c>
      <c r="L162" s="6">
        <f>(Капзатраты_Выручка!L35)*(L$36&gt;0)*SUMIF($B$14:$B$18,$B162,L$14:L$18)</f>
        <v>0</v>
      </c>
      <c r="M162" s="6">
        <f>(Капзатраты_Выручка!M35)*(M$36&gt;0)*SUMIF($B$14:$B$18,$B162,M$14:M$18)</f>
        <v>0</v>
      </c>
      <c r="N162" s="6">
        <f>(Капзатраты_Выручка!N35)*(N$36&gt;0)*SUMIF($B$14:$B$18,$B162,N$14:N$18)</f>
        <v>0</v>
      </c>
      <c r="O162" s="6">
        <f>(Капзатраты_Выручка!O35)*(O$36&gt;0)*SUMIF($B$14:$B$18,$B162,O$14:O$18)</f>
        <v>0</v>
      </c>
      <c r="P162" s="6">
        <f>(Капзатраты_Выручка!P35)*(P$36&gt;0)*SUMIF($B$14:$B$18,$B162,P$14:P$18)</f>
        <v>0</v>
      </c>
      <c r="Q162" s="6">
        <f>(Капзатраты_Выручка!Q35)*(Q$36&gt;0)*SUMIF($B$14:$B$18,$B162,Q$14:Q$18)</f>
        <v>0</v>
      </c>
      <c r="R162" s="6">
        <f>(Капзатраты_Выручка!R35)*(R$36&gt;0)*SUMIF($B$14:$B$18,$B162,R$14:R$18)</f>
        <v>0</v>
      </c>
      <c r="S162" s="6">
        <f>(Капзатраты_Выручка!S35)*(S$36&gt;0)*SUMIF($B$14:$B$18,$B162,S$14:S$18)</f>
        <v>0</v>
      </c>
      <c r="T162" s="6">
        <f>(Капзатраты_Выручка!T35)*(T$36&gt;0)*SUMIF($B$14:$B$18,$B162,T$14:T$18)</f>
        <v>0</v>
      </c>
      <c r="U162" s="6">
        <f>(Капзатраты_Выручка!U35)*(U$36&gt;0)*SUMIF($B$14:$B$18,$B162,U$14:U$18)</f>
        <v>0</v>
      </c>
      <c r="V162" s="6">
        <f>(Капзатраты_Выручка!V35)*(V$36&gt;0)*SUMIF($B$14:$B$18,$B162,V$14:V$18)</f>
        <v>0</v>
      </c>
      <c r="W162" s="6">
        <f>(Капзатраты_Выручка!W35)*(W$36&gt;0)*SUMIF($B$14:$B$18,$B162,W$14:W$18)</f>
        <v>0</v>
      </c>
      <c r="X162" s="6">
        <f>(Капзатраты_Выручка!X35)*(X$36&gt;0)*SUMIF($B$14:$B$18,$B162,X$14:X$18)</f>
        <v>0</v>
      </c>
      <c r="Y162" s="6">
        <f>(Капзатраты_Выручка!Y35)*(Y$36&gt;0)*SUMIF($B$14:$B$18,$B162,Y$14:Y$18)</f>
        <v>0</v>
      </c>
      <c r="Z162" s="6">
        <f>(Капзатраты_Выручка!Z35)*(Z$36&gt;0)*SUMIF($B$14:$B$18,$B162,Z$14:Z$18)</f>
        <v>0</v>
      </c>
      <c r="AA162" s="6">
        <f>(Капзатраты_Выручка!AA35)*(AA$36&gt;0)*SUMIF($B$14:$B$18,$B162,AA$14:AA$18)</f>
        <v>0</v>
      </c>
      <c r="AB162" s="6">
        <f>(Капзатраты_Выручка!AB35)*(AB$36&gt;0)*SUMIF($B$14:$B$18,$B162,AB$14:AB$18)</f>
        <v>0</v>
      </c>
      <c r="AC162" s="6">
        <f>(Капзатраты_Выручка!AC35)*(AC$36&gt;0)*SUMIF($B$14:$B$18,$B162,AC$14:AC$18)</f>
        <v>0</v>
      </c>
      <c r="AD162" s="6">
        <f>(Капзатраты_Выручка!AD35)*(AD$36&gt;0)*SUMIF($B$14:$B$18,$B162,AD$14:AD$18)</f>
        <v>0</v>
      </c>
      <c r="AE162" s="6">
        <f>(Капзатраты_Выручка!AE35)*(AE$36&gt;0)*SUMIF($B$14:$B$18,$B162,AE$14:AE$18)</f>
        <v>0</v>
      </c>
      <c r="AF162" s="6">
        <f>(Капзатраты_Выручка!AF35)*(AF$36&gt;0)*SUMIF($B$14:$B$18,$B162,AF$14:AF$18)</f>
        <v>0</v>
      </c>
      <c r="AG162" s="6">
        <f>(Капзатраты_Выручка!AG35)*(AG$36&gt;0)*SUMIF($B$14:$B$18,$B162,AG$14:AG$18)</f>
        <v>0</v>
      </c>
      <c r="AH162" s="6">
        <f>(Капзатраты_Выручка!AH35)*(AH$36&gt;0)*SUMIF($B$14:$B$18,$B162,AH$14:AH$18)</f>
        <v>0</v>
      </c>
      <c r="AI162" s="6">
        <f>(Капзатраты_Выручка!AI35)*(AI$36&gt;0)*SUMIF($B$14:$B$18,$B162,AI$14:AI$18)</f>
        <v>0</v>
      </c>
      <c r="AJ162" s="6">
        <f>(Капзатраты_Выручка!AJ35)*(AJ$36&gt;0)*SUMIF($B$14:$B$18,$B162,AJ$14:AJ$18)</f>
        <v>0</v>
      </c>
    </row>
    <row r="163" spans="1:124" outlineLevel="2">
      <c r="A163" s="5" t="str">
        <f>Капзатраты_Выручка!A36</f>
        <v>-</v>
      </c>
      <c r="B163" s="391" t="s">
        <v>29</v>
      </c>
      <c r="C163" s="18">
        <f>'Исходные данные'!C108</f>
        <v>1</v>
      </c>
      <c r="D163" s="285">
        <f t="shared" si="43"/>
        <v>0</v>
      </c>
      <c r="E163" s="6">
        <f>(Капзатраты_Выручка!E36)*(E$36&gt;0)*SUMIF($B$14:$B$18,$B163,E$14:E$18)</f>
        <v>0</v>
      </c>
      <c r="F163" s="6">
        <f>(Капзатраты_Выручка!F36)*(F$36&gt;0)*SUMIF($B$14:$B$18,$B163,F$14:F$18)</f>
        <v>0</v>
      </c>
      <c r="G163" s="6">
        <f>(Капзатраты_Выручка!G36)*(G$36&gt;0)*SUMIF($B$14:$B$18,$B163,G$14:G$18)</f>
        <v>0</v>
      </c>
      <c r="H163" s="6">
        <f>(Капзатраты_Выручка!H36)*(H$36&gt;0)*SUMIF($B$14:$B$18,$B163,H$14:H$18)</f>
        <v>0</v>
      </c>
      <c r="I163" s="6">
        <f>(Капзатраты_Выручка!I36)*(I$36&gt;0)*SUMIF($B$14:$B$18,$B163,I$14:I$18)</f>
        <v>0</v>
      </c>
      <c r="J163" s="6">
        <f>(Капзатраты_Выручка!J36)*(J$36&gt;0)*SUMIF($B$14:$B$18,$B163,J$14:J$18)</f>
        <v>0</v>
      </c>
      <c r="K163" s="6">
        <f>(Капзатраты_Выручка!K36)*(K$36&gt;0)*SUMIF($B$14:$B$18,$B163,K$14:K$18)</f>
        <v>0</v>
      </c>
      <c r="L163" s="6">
        <f>(Капзатраты_Выручка!L36)*(L$36&gt;0)*SUMIF($B$14:$B$18,$B163,L$14:L$18)</f>
        <v>0</v>
      </c>
      <c r="M163" s="6">
        <f>(Капзатраты_Выручка!M36)*(M$36&gt;0)*SUMIF($B$14:$B$18,$B163,M$14:M$18)</f>
        <v>0</v>
      </c>
      <c r="N163" s="6">
        <f>(Капзатраты_Выручка!N36)*(N$36&gt;0)*SUMIF($B$14:$B$18,$B163,N$14:N$18)</f>
        <v>0</v>
      </c>
      <c r="O163" s="6">
        <f>(Капзатраты_Выручка!O36)*(O$36&gt;0)*SUMIF($B$14:$B$18,$B163,O$14:O$18)</f>
        <v>0</v>
      </c>
      <c r="P163" s="6">
        <f>(Капзатраты_Выручка!P36)*(P$36&gt;0)*SUMIF($B$14:$B$18,$B163,P$14:P$18)</f>
        <v>0</v>
      </c>
      <c r="Q163" s="6">
        <f>(Капзатраты_Выручка!Q36)*(Q$36&gt;0)*SUMIF($B$14:$B$18,$B163,Q$14:Q$18)</f>
        <v>0</v>
      </c>
      <c r="R163" s="6">
        <f>(Капзатраты_Выручка!R36)*(R$36&gt;0)*SUMIF($B$14:$B$18,$B163,R$14:R$18)</f>
        <v>0</v>
      </c>
      <c r="S163" s="6">
        <f>(Капзатраты_Выручка!S36)*(S$36&gt;0)*SUMIF($B$14:$B$18,$B163,S$14:S$18)</f>
        <v>0</v>
      </c>
      <c r="T163" s="6">
        <f>(Капзатраты_Выручка!T36)*(T$36&gt;0)*SUMIF($B$14:$B$18,$B163,T$14:T$18)</f>
        <v>0</v>
      </c>
      <c r="U163" s="6">
        <f>(Капзатраты_Выручка!U36)*(U$36&gt;0)*SUMIF($B$14:$B$18,$B163,U$14:U$18)</f>
        <v>0</v>
      </c>
      <c r="V163" s="6">
        <f>(Капзатраты_Выручка!V36)*(V$36&gt;0)*SUMIF($B$14:$B$18,$B163,V$14:V$18)</f>
        <v>0</v>
      </c>
      <c r="W163" s="6">
        <f>(Капзатраты_Выручка!W36)*(W$36&gt;0)*SUMIF($B$14:$B$18,$B163,W$14:W$18)</f>
        <v>0</v>
      </c>
      <c r="X163" s="6">
        <f>(Капзатраты_Выручка!X36)*(X$36&gt;0)*SUMIF($B$14:$B$18,$B163,X$14:X$18)</f>
        <v>0</v>
      </c>
      <c r="Y163" s="6">
        <f>(Капзатраты_Выручка!Y36)*(Y$36&gt;0)*SUMIF($B$14:$B$18,$B163,Y$14:Y$18)</f>
        <v>0</v>
      </c>
      <c r="Z163" s="6">
        <f>(Капзатраты_Выручка!Z36)*(Z$36&gt;0)*SUMIF($B$14:$B$18,$B163,Z$14:Z$18)</f>
        <v>0</v>
      </c>
      <c r="AA163" s="6">
        <f>(Капзатраты_Выручка!AA36)*(AA$36&gt;0)*SUMIF($B$14:$B$18,$B163,AA$14:AA$18)</f>
        <v>0</v>
      </c>
      <c r="AB163" s="6">
        <f>(Капзатраты_Выручка!AB36)*(AB$36&gt;0)*SUMIF($B$14:$B$18,$B163,AB$14:AB$18)</f>
        <v>0</v>
      </c>
      <c r="AC163" s="6">
        <f>(Капзатраты_Выручка!AC36)*(AC$36&gt;0)*SUMIF($B$14:$B$18,$B163,AC$14:AC$18)</f>
        <v>0</v>
      </c>
      <c r="AD163" s="6">
        <f>(Капзатраты_Выручка!AD36)*(AD$36&gt;0)*SUMIF($B$14:$B$18,$B163,AD$14:AD$18)</f>
        <v>0</v>
      </c>
      <c r="AE163" s="6">
        <f>(Капзатраты_Выручка!AE36)*(AE$36&gt;0)*SUMIF($B$14:$B$18,$B163,AE$14:AE$18)</f>
        <v>0</v>
      </c>
      <c r="AF163" s="6">
        <f>(Капзатраты_Выручка!AF36)*(AF$36&gt;0)*SUMIF($B$14:$B$18,$B163,AF$14:AF$18)</f>
        <v>0</v>
      </c>
      <c r="AG163" s="6">
        <f>(Капзатраты_Выручка!AG36)*(AG$36&gt;0)*SUMIF($B$14:$B$18,$B163,AG$14:AG$18)</f>
        <v>0</v>
      </c>
      <c r="AH163" s="6">
        <f>(Капзатраты_Выручка!AH36)*(AH$36&gt;0)*SUMIF($B$14:$B$18,$B163,AH$14:AH$18)</f>
        <v>0</v>
      </c>
      <c r="AI163" s="6">
        <f>(Капзатраты_Выручка!AI36)*(AI$36&gt;0)*SUMIF($B$14:$B$18,$B163,AI$14:AI$18)</f>
        <v>0</v>
      </c>
      <c r="AJ163" s="6">
        <f>(Капзатраты_Выручка!AJ36)*(AJ$36&gt;0)*SUMIF($B$14:$B$18,$B163,AJ$14:AJ$18)</f>
        <v>0</v>
      </c>
    </row>
    <row r="164" spans="1:124" outlineLevel="2">
      <c r="A164" s="5" t="str">
        <f>Капзатраты_Выручка!A37</f>
        <v>-</v>
      </c>
      <c r="B164" s="391" t="s">
        <v>29</v>
      </c>
      <c r="C164" s="18">
        <f>'Исходные данные'!C109</f>
        <v>1</v>
      </c>
      <c r="D164" s="285">
        <f t="shared" si="43"/>
        <v>0</v>
      </c>
      <c r="E164" s="6">
        <f>(Капзатраты_Выручка!E37)*(E$36&gt;0)*SUMIF($B$14:$B$18,$B164,E$14:E$18)</f>
        <v>0</v>
      </c>
      <c r="F164" s="6">
        <f>(Капзатраты_Выручка!F37)*(F$36&gt;0)*SUMIF($B$14:$B$18,$B164,F$14:F$18)</f>
        <v>0</v>
      </c>
      <c r="G164" s="6">
        <f>(Капзатраты_Выручка!G37)*(G$36&gt;0)*SUMIF($B$14:$B$18,$B164,G$14:G$18)</f>
        <v>0</v>
      </c>
      <c r="H164" s="6">
        <f>(Капзатраты_Выручка!H37)*(H$36&gt;0)*SUMIF($B$14:$B$18,$B164,H$14:H$18)</f>
        <v>0</v>
      </c>
      <c r="I164" s="6">
        <f>(Капзатраты_Выручка!I37)*(I$36&gt;0)*SUMIF($B$14:$B$18,$B164,I$14:I$18)</f>
        <v>0</v>
      </c>
      <c r="J164" s="6">
        <f>(Капзатраты_Выручка!J37)*(J$36&gt;0)*SUMIF($B$14:$B$18,$B164,J$14:J$18)</f>
        <v>0</v>
      </c>
      <c r="K164" s="6">
        <f>(Капзатраты_Выручка!K37)*(K$36&gt;0)*SUMIF($B$14:$B$18,$B164,K$14:K$18)</f>
        <v>0</v>
      </c>
      <c r="L164" s="6">
        <f>(Капзатраты_Выручка!L37)*(L$36&gt;0)*SUMIF($B$14:$B$18,$B164,L$14:L$18)</f>
        <v>0</v>
      </c>
      <c r="M164" s="6">
        <f>(Капзатраты_Выручка!M37)*(M$36&gt;0)*SUMIF($B$14:$B$18,$B164,M$14:M$18)</f>
        <v>0</v>
      </c>
      <c r="N164" s="6">
        <f>(Капзатраты_Выручка!N37)*(N$36&gt;0)*SUMIF($B$14:$B$18,$B164,N$14:N$18)</f>
        <v>0</v>
      </c>
      <c r="O164" s="6">
        <f>(Капзатраты_Выручка!O37)*(O$36&gt;0)*SUMIF($B$14:$B$18,$B164,O$14:O$18)</f>
        <v>0</v>
      </c>
      <c r="P164" s="6">
        <f>(Капзатраты_Выручка!P37)*(P$36&gt;0)*SUMIF($B$14:$B$18,$B164,P$14:P$18)</f>
        <v>0</v>
      </c>
      <c r="Q164" s="6">
        <f>(Капзатраты_Выручка!Q37)*(Q$36&gt;0)*SUMIF($B$14:$B$18,$B164,Q$14:Q$18)</f>
        <v>0</v>
      </c>
      <c r="R164" s="6">
        <f>(Капзатраты_Выручка!R37)*(R$36&gt;0)*SUMIF($B$14:$B$18,$B164,R$14:R$18)</f>
        <v>0</v>
      </c>
      <c r="S164" s="6">
        <f>(Капзатраты_Выручка!S37)*(S$36&gt;0)*SUMIF($B$14:$B$18,$B164,S$14:S$18)</f>
        <v>0</v>
      </c>
      <c r="T164" s="6">
        <f>(Капзатраты_Выручка!T37)*(T$36&gt;0)*SUMIF($B$14:$B$18,$B164,T$14:T$18)</f>
        <v>0</v>
      </c>
      <c r="U164" s="6">
        <f>(Капзатраты_Выручка!U37)*(U$36&gt;0)*SUMIF($B$14:$B$18,$B164,U$14:U$18)</f>
        <v>0</v>
      </c>
      <c r="V164" s="6">
        <f>(Капзатраты_Выручка!V37)*(V$36&gt;0)*SUMIF($B$14:$B$18,$B164,V$14:V$18)</f>
        <v>0</v>
      </c>
      <c r="W164" s="6">
        <f>(Капзатраты_Выручка!W37)*(W$36&gt;0)*SUMIF($B$14:$B$18,$B164,W$14:W$18)</f>
        <v>0</v>
      </c>
      <c r="X164" s="6">
        <f>(Капзатраты_Выручка!X37)*(X$36&gt;0)*SUMIF($B$14:$B$18,$B164,X$14:X$18)</f>
        <v>0</v>
      </c>
      <c r="Y164" s="6">
        <f>(Капзатраты_Выручка!Y37)*(Y$36&gt;0)*SUMIF($B$14:$B$18,$B164,Y$14:Y$18)</f>
        <v>0</v>
      </c>
      <c r="Z164" s="6">
        <f>(Капзатраты_Выручка!Z37)*(Z$36&gt;0)*SUMIF($B$14:$B$18,$B164,Z$14:Z$18)</f>
        <v>0</v>
      </c>
      <c r="AA164" s="6">
        <f>(Капзатраты_Выручка!AA37)*(AA$36&gt;0)*SUMIF($B$14:$B$18,$B164,AA$14:AA$18)</f>
        <v>0</v>
      </c>
      <c r="AB164" s="6">
        <f>(Капзатраты_Выручка!AB37)*(AB$36&gt;0)*SUMIF($B$14:$B$18,$B164,AB$14:AB$18)</f>
        <v>0</v>
      </c>
      <c r="AC164" s="6">
        <f>(Капзатраты_Выручка!AC37)*(AC$36&gt;0)*SUMIF($B$14:$B$18,$B164,AC$14:AC$18)</f>
        <v>0</v>
      </c>
      <c r="AD164" s="6">
        <f>(Капзатраты_Выручка!AD37)*(AD$36&gt;0)*SUMIF($B$14:$B$18,$B164,AD$14:AD$18)</f>
        <v>0</v>
      </c>
      <c r="AE164" s="6">
        <f>(Капзатраты_Выручка!AE37)*(AE$36&gt;0)*SUMIF($B$14:$B$18,$B164,AE$14:AE$18)</f>
        <v>0</v>
      </c>
      <c r="AF164" s="6">
        <f>(Капзатраты_Выручка!AF37)*(AF$36&gt;0)*SUMIF($B$14:$B$18,$B164,AF$14:AF$18)</f>
        <v>0</v>
      </c>
      <c r="AG164" s="6">
        <f>(Капзатраты_Выручка!AG37)*(AG$36&gt;0)*SUMIF($B$14:$B$18,$B164,AG$14:AG$18)</f>
        <v>0</v>
      </c>
      <c r="AH164" s="6">
        <f>(Капзатраты_Выручка!AH37)*(AH$36&gt;0)*SUMIF($B$14:$B$18,$B164,AH$14:AH$18)</f>
        <v>0</v>
      </c>
      <c r="AI164" s="6">
        <f>(Капзатраты_Выручка!AI37)*(AI$36&gt;0)*SUMIF($B$14:$B$18,$B164,AI$14:AI$18)</f>
        <v>0</v>
      </c>
      <c r="AJ164" s="6">
        <f>(Капзатраты_Выручка!AJ37)*(AJ$36&gt;0)*SUMIF($B$14:$B$18,$B164,AJ$14:AJ$18)</f>
        <v>0</v>
      </c>
    </row>
    <row r="165" spans="1:124" outlineLevel="2">
      <c r="A165" s="5" t="str">
        <f>Капзатраты_Выручка!A38</f>
        <v>-</v>
      </c>
      <c r="B165" s="391" t="s">
        <v>29</v>
      </c>
      <c r="C165" s="18">
        <f>'Исходные данные'!C110</f>
        <v>1</v>
      </c>
      <c r="D165" s="285">
        <f t="shared" si="43"/>
        <v>0</v>
      </c>
      <c r="E165" s="6">
        <f>(Капзатраты_Выручка!E38)*(E$36&gt;0)*SUMIF($B$14:$B$18,$B165,E$14:E$18)</f>
        <v>0</v>
      </c>
      <c r="F165" s="6">
        <f>(Капзатраты_Выручка!F38)*(F$36&gt;0)*SUMIF($B$14:$B$18,$B165,F$14:F$18)</f>
        <v>0</v>
      </c>
      <c r="G165" s="6">
        <f>(Капзатраты_Выручка!G38)*(G$36&gt;0)*SUMIF($B$14:$B$18,$B165,G$14:G$18)</f>
        <v>0</v>
      </c>
      <c r="H165" s="6">
        <f>(Капзатраты_Выручка!H38)*(H$36&gt;0)*SUMIF($B$14:$B$18,$B165,H$14:H$18)</f>
        <v>0</v>
      </c>
      <c r="I165" s="6">
        <f>(Капзатраты_Выручка!I38)*(I$36&gt;0)*SUMIF($B$14:$B$18,$B165,I$14:I$18)</f>
        <v>0</v>
      </c>
      <c r="J165" s="6">
        <f>(Капзатраты_Выручка!J38)*(J$36&gt;0)*SUMIF($B$14:$B$18,$B165,J$14:J$18)</f>
        <v>0</v>
      </c>
      <c r="K165" s="6">
        <f>(Капзатраты_Выручка!K38)*(K$36&gt;0)*SUMIF($B$14:$B$18,$B165,K$14:K$18)</f>
        <v>0</v>
      </c>
      <c r="L165" s="6">
        <f>(Капзатраты_Выручка!L38)*(L$36&gt;0)*SUMIF($B$14:$B$18,$B165,L$14:L$18)</f>
        <v>0</v>
      </c>
      <c r="M165" s="6">
        <f>(Капзатраты_Выручка!M38)*(M$36&gt;0)*SUMIF($B$14:$B$18,$B165,M$14:M$18)</f>
        <v>0</v>
      </c>
      <c r="N165" s="6">
        <f>(Капзатраты_Выручка!N38)*(N$36&gt;0)*SUMIF($B$14:$B$18,$B165,N$14:N$18)</f>
        <v>0</v>
      </c>
      <c r="O165" s="6">
        <f>(Капзатраты_Выручка!O38)*(O$36&gt;0)*SUMIF($B$14:$B$18,$B165,O$14:O$18)</f>
        <v>0</v>
      </c>
      <c r="P165" s="6">
        <f>(Капзатраты_Выручка!P38)*(P$36&gt;0)*SUMIF($B$14:$B$18,$B165,P$14:P$18)</f>
        <v>0</v>
      </c>
      <c r="Q165" s="6">
        <f>(Капзатраты_Выручка!Q38)*(Q$36&gt;0)*SUMIF($B$14:$B$18,$B165,Q$14:Q$18)</f>
        <v>0</v>
      </c>
      <c r="R165" s="6">
        <f>(Капзатраты_Выручка!R38)*(R$36&gt;0)*SUMIF($B$14:$B$18,$B165,R$14:R$18)</f>
        <v>0</v>
      </c>
      <c r="S165" s="6">
        <f>(Капзатраты_Выручка!S38)*(S$36&gt;0)*SUMIF($B$14:$B$18,$B165,S$14:S$18)</f>
        <v>0</v>
      </c>
      <c r="T165" s="6">
        <f>(Капзатраты_Выручка!T38)*(T$36&gt;0)*SUMIF($B$14:$B$18,$B165,T$14:T$18)</f>
        <v>0</v>
      </c>
      <c r="U165" s="6">
        <f>(Капзатраты_Выручка!U38)*(U$36&gt;0)*SUMIF($B$14:$B$18,$B165,U$14:U$18)</f>
        <v>0</v>
      </c>
      <c r="V165" s="6">
        <f>(Капзатраты_Выручка!V38)*(V$36&gt;0)*SUMIF($B$14:$B$18,$B165,V$14:V$18)</f>
        <v>0</v>
      </c>
      <c r="W165" s="6">
        <f>(Капзатраты_Выручка!W38)*(W$36&gt;0)*SUMIF($B$14:$B$18,$B165,W$14:W$18)</f>
        <v>0</v>
      </c>
      <c r="X165" s="6">
        <f>(Капзатраты_Выручка!X38)*(X$36&gt;0)*SUMIF($B$14:$B$18,$B165,X$14:X$18)</f>
        <v>0</v>
      </c>
      <c r="Y165" s="6">
        <f>(Капзатраты_Выручка!Y38)*(Y$36&gt;0)*SUMIF($B$14:$B$18,$B165,Y$14:Y$18)</f>
        <v>0</v>
      </c>
      <c r="Z165" s="6">
        <f>(Капзатраты_Выручка!Z38)*(Z$36&gt;0)*SUMIF($B$14:$B$18,$B165,Z$14:Z$18)</f>
        <v>0</v>
      </c>
      <c r="AA165" s="6">
        <f>(Капзатраты_Выручка!AA38)*(AA$36&gt;0)*SUMIF($B$14:$B$18,$B165,AA$14:AA$18)</f>
        <v>0</v>
      </c>
      <c r="AB165" s="6">
        <f>(Капзатраты_Выручка!AB38)*(AB$36&gt;0)*SUMIF($B$14:$B$18,$B165,AB$14:AB$18)</f>
        <v>0</v>
      </c>
      <c r="AC165" s="6">
        <f>(Капзатраты_Выручка!AC38)*(AC$36&gt;0)*SUMIF($B$14:$B$18,$B165,AC$14:AC$18)</f>
        <v>0</v>
      </c>
      <c r="AD165" s="6">
        <f>(Капзатраты_Выручка!AD38)*(AD$36&gt;0)*SUMIF($B$14:$B$18,$B165,AD$14:AD$18)</f>
        <v>0</v>
      </c>
      <c r="AE165" s="6">
        <f>(Капзатраты_Выручка!AE38)*(AE$36&gt;0)*SUMIF($B$14:$B$18,$B165,AE$14:AE$18)</f>
        <v>0</v>
      </c>
      <c r="AF165" s="6">
        <f>(Капзатраты_Выручка!AF38)*(AF$36&gt;0)*SUMIF($B$14:$B$18,$B165,AF$14:AF$18)</f>
        <v>0</v>
      </c>
      <c r="AG165" s="6">
        <f>(Капзатраты_Выручка!AG38)*(AG$36&gt;0)*SUMIF($B$14:$B$18,$B165,AG$14:AG$18)</f>
        <v>0</v>
      </c>
      <c r="AH165" s="6">
        <f>(Капзатраты_Выручка!AH38)*(AH$36&gt;0)*SUMIF($B$14:$B$18,$B165,AH$14:AH$18)</f>
        <v>0</v>
      </c>
      <c r="AI165" s="6">
        <f>(Капзатраты_Выручка!AI38)*(AI$36&gt;0)*SUMIF($B$14:$B$18,$B165,AI$14:AI$18)</f>
        <v>0</v>
      </c>
      <c r="AJ165" s="6">
        <f>(Капзатраты_Выручка!AJ38)*(AJ$36&gt;0)*SUMIF($B$14:$B$18,$B165,AJ$14:AJ$18)</f>
        <v>0</v>
      </c>
    </row>
    <row r="166" spans="1:124" outlineLevel="2">
      <c r="A166" s="5" t="str">
        <f>Капзатраты_Выручка!A39</f>
        <v>-</v>
      </c>
      <c r="B166" s="391" t="s">
        <v>29</v>
      </c>
      <c r="C166" s="18">
        <f>'Исходные данные'!C111</f>
        <v>1</v>
      </c>
      <c r="D166" s="285">
        <f t="shared" si="43"/>
        <v>0</v>
      </c>
      <c r="E166" s="6">
        <f>(Капзатраты_Выручка!E39)*(E$36&gt;0)*SUMIF($B$14:$B$18,$B166,E$14:E$18)</f>
        <v>0</v>
      </c>
      <c r="F166" s="6">
        <f>(Капзатраты_Выручка!F39)*(F$36&gt;0)*SUMIF($B$14:$B$18,$B166,F$14:F$18)</f>
        <v>0</v>
      </c>
      <c r="G166" s="6">
        <f>(Капзатраты_Выручка!G39)*(G$36&gt;0)*SUMIF($B$14:$B$18,$B166,G$14:G$18)</f>
        <v>0</v>
      </c>
      <c r="H166" s="6">
        <f>(Капзатраты_Выручка!H39)*(H$36&gt;0)*SUMIF($B$14:$B$18,$B166,H$14:H$18)</f>
        <v>0</v>
      </c>
      <c r="I166" s="6">
        <f>(Капзатраты_Выручка!I39)*(I$36&gt;0)*SUMIF($B$14:$B$18,$B166,I$14:I$18)</f>
        <v>0</v>
      </c>
      <c r="J166" s="6">
        <f>(Капзатраты_Выручка!J39)*(J$36&gt;0)*SUMIF($B$14:$B$18,$B166,J$14:J$18)</f>
        <v>0</v>
      </c>
      <c r="K166" s="6">
        <f>(Капзатраты_Выручка!K39)*(K$36&gt;0)*SUMIF($B$14:$B$18,$B166,K$14:K$18)</f>
        <v>0</v>
      </c>
      <c r="L166" s="6">
        <f>(Капзатраты_Выручка!L39)*(L$36&gt;0)*SUMIF($B$14:$B$18,$B166,L$14:L$18)</f>
        <v>0</v>
      </c>
      <c r="M166" s="6">
        <f>(Капзатраты_Выручка!M39)*(M$36&gt;0)*SUMIF($B$14:$B$18,$B166,M$14:M$18)</f>
        <v>0</v>
      </c>
      <c r="N166" s="6">
        <f>(Капзатраты_Выручка!N39)*(N$36&gt;0)*SUMIF($B$14:$B$18,$B166,N$14:N$18)</f>
        <v>0</v>
      </c>
      <c r="O166" s="6">
        <f>(Капзатраты_Выручка!O39)*(O$36&gt;0)*SUMIF($B$14:$B$18,$B166,O$14:O$18)</f>
        <v>0</v>
      </c>
      <c r="P166" s="6">
        <f>(Капзатраты_Выручка!P39)*(P$36&gt;0)*SUMIF($B$14:$B$18,$B166,P$14:P$18)</f>
        <v>0</v>
      </c>
      <c r="Q166" s="6">
        <f>(Капзатраты_Выручка!Q39)*(Q$36&gt;0)*SUMIF($B$14:$B$18,$B166,Q$14:Q$18)</f>
        <v>0</v>
      </c>
      <c r="R166" s="6">
        <f>(Капзатраты_Выручка!R39)*(R$36&gt;0)*SUMIF($B$14:$B$18,$B166,R$14:R$18)</f>
        <v>0</v>
      </c>
      <c r="S166" s="6">
        <f>(Капзатраты_Выручка!S39)*(S$36&gt;0)*SUMIF($B$14:$B$18,$B166,S$14:S$18)</f>
        <v>0</v>
      </c>
      <c r="T166" s="6">
        <f>(Капзатраты_Выручка!T39)*(T$36&gt;0)*SUMIF($B$14:$B$18,$B166,T$14:T$18)</f>
        <v>0</v>
      </c>
      <c r="U166" s="6">
        <f>(Капзатраты_Выручка!U39)*(U$36&gt;0)*SUMIF($B$14:$B$18,$B166,U$14:U$18)</f>
        <v>0</v>
      </c>
      <c r="V166" s="6">
        <f>(Капзатраты_Выручка!V39)*(V$36&gt;0)*SUMIF($B$14:$B$18,$B166,V$14:V$18)</f>
        <v>0</v>
      </c>
      <c r="W166" s="6">
        <f>(Капзатраты_Выручка!W39)*(W$36&gt;0)*SUMIF($B$14:$B$18,$B166,W$14:W$18)</f>
        <v>0</v>
      </c>
      <c r="X166" s="6">
        <f>(Капзатраты_Выручка!X39)*(X$36&gt;0)*SUMIF($B$14:$B$18,$B166,X$14:X$18)</f>
        <v>0</v>
      </c>
      <c r="Y166" s="6">
        <f>(Капзатраты_Выручка!Y39)*(Y$36&gt;0)*SUMIF($B$14:$B$18,$B166,Y$14:Y$18)</f>
        <v>0</v>
      </c>
      <c r="Z166" s="6">
        <f>(Капзатраты_Выручка!Z39)*(Z$36&gt;0)*SUMIF($B$14:$B$18,$B166,Z$14:Z$18)</f>
        <v>0</v>
      </c>
      <c r="AA166" s="6">
        <f>(Капзатраты_Выручка!AA39)*(AA$36&gt;0)*SUMIF($B$14:$B$18,$B166,AA$14:AA$18)</f>
        <v>0</v>
      </c>
      <c r="AB166" s="6">
        <f>(Капзатраты_Выручка!AB39)*(AB$36&gt;0)*SUMIF($B$14:$B$18,$B166,AB$14:AB$18)</f>
        <v>0</v>
      </c>
      <c r="AC166" s="6">
        <f>(Капзатраты_Выручка!AC39)*(AC$36&gt;0)*SUMIF($B$14:$B$18,$B166,AC$14:AC$18)</f>
        <v>0</v>
      </c>
      <c r="AD166" s="6">
        <f>(Капзатраты_Выручка!AD39)*(AD$36&gt;0)*SUMIF($B$14:$B$18,$B166,AD$14:AD$18)</f>
        <v>0</v>
      </c>
      <c r="AE166" s="6">
        <f>(Капзатраты_Выручка!AE39)*(AE$36&gt;0)*SUMIF($B$14:$B$18,$B166,AE$14:AE$18)</f>
        <v>0</v>
      </c>
      <c r="AF166" s="6">
        <f>(Капзатраты_Выручка!AF39)*(AF$36&gt;0)*SUMIF($B$14:$B$18,$B166,AF$14:AF$18)</f>
        <v>0</v>
      </c>
      <c r="AG166" s="6">
        <f>(Капзатраты_Выручка!AG39)*(AG$36&gt;0)*SUMIF($B$14:$B$18,$B166,AG$14:AG$18)</f>
        <v>0</v>
      </c>
      <c r="AH166" s="6">
        <f>(Капзатраты_Выручка!AH39)*(AH$36&gt;0)*SUMIF($B$14:$B$18,$B166,AH$14:AH$18)</f>
        <v>0</v>
      </c>
      <c r="AI166" s="6">
        <f>(Капзатраты_Выручка!AI39)*(AI$36&gt;0)*SUMIF($B$14:$B$18,$B166,AI$14:AI$18)</f>
        <v>0</v>
      </c>
      <c r="AJ166" s="6">
        <f>(Капзатраты_Выручка!AJ39)*(AJ$36&gt;0)*SUMIF($B$14:$B$18,$B166,AJ$14:AJ$18)</f>
        <v>0</v>
      </c>
    </row>
    <row r="167" spans="1:124" outlineLevel="2">
      <c r="A167" s="5" t="str">
        <f>Капзатраты_Выручка!A40</f>
        <v>-</v>
      </c>
      <c r="B167" s="391" t="s">
        <v>29</v>
      </c>
      <c r="C167" s="18">
        <f>'Исходные данные'!C112</f>
        <v>1</v>
      </c>
      <c r="D167" s="285">
        <f t="shared" si="43"/>
        <v>0</v>
      </c>
      <c r="E167" s="6">
        <f>(Капзатраты_Выручка!E40)*(E$36&gt;0)*SUMIF($B$14:$B$18,$B167,E$14:E$18)</f>
        <v>0</v>
      </c>
      <c r="F167" s="6">
        <f>(Капзатраты_Выручка!F40)*(F$36&gt;0)*SUMIF($B$14:$B$18,$B167,F$14:F$18)</f>
        <v>0</v>
      </c>
      <c r="G167" s="6">
        <f>(Капзатраты_Выручка!G40)*(G$36&gt;0)*SUMIF($B$14:$B$18,$B167,G$14:G$18)</f>
        <v>0</v>
      </c>
      <c r="H167" s="6">
        <f>(Капзатраты_Выручка!H40)*(H$36&gt;0)*SUMIF($B$14:$B$18,$B167,H$14:H$18)</f>
        <v>0</v>
      </c>
      <c r="I167" s="6">
        <f>(Капзатраты_Выручка!I40)*(I$36&gt;0)*SUMIF($B$14:$B$18,$B167,I$14:I$18)</f>
        <v>0</v>
      </c>
      <c r="J167" s="6">
        <f>(Капзатраты_Выручка!J40)*(J$36&gt;0)*SUMIF($B$14:$B$18,$B167,J$14:J$18)</f>
        <v>0</v>
      </c>
      <c r="K167" s="6">
        <f>(Капзатраты_Выручка!K40)*(K$36&gt;0)*SUMIF($B$14:$B$18,$B167,K$14:K$18)</f>
        <v>0</v>
      </c>
      <c r="L167" s="6">
        <f>(Капзатраты_Выручка!L40)*(L$36&gt;0)*SUMIF($B$14:$B$18,$B167,L$14:L$18)</f>
        <v>0</v>
      </c>
      <c r="M167" s="6">
        <f>(Капзатраты_Выручка!M40)*(M$36&gt;0)*SUMIF($B$14:$B$18,$B167,M$14:M$18)</f>
        <v>0</v>
      </c>
      <c r="N167" s="6">
        <f>(Капзатраты_Выручка!N40)*(N$36&gt;0)*SUMIF($B$14:$B$18,$B167,N$14:N$18)</f>
        <v>0</v>
      </c>
      <c r="O167" s="6">
        <f>(Капзатраты_Выручка!O40)*(O$36&gt;0)*SUMIF($B$14:$B$18,$B167,O$14:O$18)</f>
        <v>0</v>
      </c>
      <c r="P167" s="6">
        <f>(Капзатраты_Выручка!P40)*(P$36&gt;0)*SUMIF($B$14:$B$18,$B167,P$14:P$18)</f>
        <v>0</v>
      </c>
      <c r="Q167" s="6">
        <f>(Капзатраты_Выручка!Q40)*(Q$36&gt;0)*SUMIF($B$14:$B$18,$B167,Q$14:Q$18)</f>
        <v>0</v>
      </c>
      <c r="R167" s="6">
        <f>(Капзатраты_Выручка!R40)*(R$36&gt;0)*SUMIF($B$14:$B$18,$B167,R$14:R$18)</f>
        <v>0</v>
      </c>
      <c r="S167" s="6">
        <f>(Капзатраты_Выручка!S40)*(S$36&gt;0)*SUMIF($B$14:$B$18,$B167,S$14:S$18)</f>
        <v>0</v>
      </c>
      <c r="T167" s="6">
        <f>(Капзатраты_Выручка!T40)*(T$36&gt;0)*SUMIF($B$14:$B$18,$B167,T$14:T$18)</f>
        <v>0</v>
      </c>
      <c r="U167" s="6">
        <f>(Капзатраты_Выручка!U40)*(U$36&gt;0)*SUMIF($B$14:$B$18,$B167,U$14:U$18)</f>
        <v>0</v>
      </c>
      <c r="V167" s="6">
        <f>(Капзатраты_Выручка!V40)*(V$36&gt;0)*SUMIF($B$14:$B$18,$B167,V$14:V$18)</f>
        <v>0</v>
      </c>
      <c r="W167" s="6">
        <f>(Капзатраты_Выручка!W40)*(W$36&gt;0)*SUMIF($B$14:$B$18,$B167,W$14:W$18)</f>
        <v>0</v>
      </c>
      <c r="X167" s="6">
        <f>(Капзатраты_Выручка!X40)*(X$36&gt;0)*SUMIF($B$14:$B$18,$B167,X$14:X$18)</f>
        <v>0</v>
      </c>
      <c r="Y167" s="6">
        <f>(Капзатраты_Выручка!Y40)*(Y$36&gt;0)*SUMIF($B$14:$B$18,$B167,Y$14:Y$18)</f>
        <v>0</v>
      </c>
      <c r="Z167" s="6">
        <f>(Капзатраты_Выручка!Z40)*(Z$36&gt;0)*SUMIF($B$14:$B$18,$B167,Z$14:Z$18)</f>
        <v>0</v>
      </c>
      <c r="AA167" s="6">
        <f>(Капзатраты_Выручка!AA40)*(AA$36&gt;0)*SUMIF($B$14:$B$18,$B167,AA$14:AA$18)</f>
        <v>0</v>
      </c>
      <c r="AB167" s="6">
        <f>(Капзатраты_Выручка!AB40)*(AB$36&gt;0)*SUMIF($B$14:$B$18,$B167,AB$14:AB$18)</f>
        <v>0</v>
      </c>
      <c r="AC167" s="6">
        <f>(Капзатраты_Выручка!AC40)*(AC$36&gt;0)*SUMIF($B$14:$B$18,$B167,AC$14:AC$18)</f>
        <v>0</v>
      </c>
      <c r="AD167" s="6">
        <f>(Капзатраты_Выручка!AD40)*(AD$36&gt;0)*SUMIF($B$14:$B$18,$B167,AD$14:AD$18)</f>
        <v>0</v>
      </c>
      <c r="AE167" s="6">
        <f>(Капзатраты_Выручка!AE40)*(AE$36&gt;0)*SUMIF($B$14:$B$18,$B167,AE$14:AE$18)</f>
        <v>0</v>
      </c>
      <c r="AF167" s="6">
        <f>(Капзатраты_Выручка!AF40)*(AF$36&gt;0)*SUMIF($B$14:$B$18,$B167,AF$14:AF$18)</f>
        <v>0</v>
      </c>
      <c r="AG167" s="6">
        <f>(Капзатраты_Выручка!AG40)*(AG$36&gt;0)*SUMIF($B$14:$B$18,$B167,AG$14:AG$18)</f>
        <v>0</v>
      </c>
      <c r="AH167" s="6">
        <f>(Капзатраты_Выручка!AH40)*(AH$36&gt;0)*SUMIF($B$14:$B$18,$B167,AH$14:AH$18)</f>
        <v>0</v>
      </c>
      <c r="AI167" s="6">
        <f>(Капзатраты_Выручка!AI40)*(AI$36&gt;0)*SUMIF($B$14:$B$18,$B167,AI$14:AI$18)</f>
        <v>0</v>
      </c>
      <c r="AJ167" s="6">
        <f>(Капзатраты_Выручка!AJ40)*(AJ$36&gt;0)*SUMIF($B$14:$B$18,$B167,AJ$14:AJ$18)</f>
        <v>0</v>
      </c>
    </row>
    <row r="168" spans="1:124" outlineLevel="2">
      <c r="A168" s="5" t="str">
        <f>Капзатраты_Выручка!A41</f>
        <v>-</v>
      </c>
      <c r="B168" s="391" t="s">
        <v>29</v>
      </c>
      <c r="C168" s="18">
        <f>'Исходные данные'!C113</f>
        <v>1</v>
      </c>
      <c r="D168" s="285">
        <f t="shared" si="43"/>
        <v>0</v>
      </c>
      <c r="E168" s="6">
        <f>(Капзатраты_Выручка!E41)*(E$36&gt;0)*SUMIF($B$14:$B$18,$B168,E$14:E$18)</f>
        <v>0</v>
      </c>
      <c r="F168" s="6">
        <f>(Капзатраты_Выручка!F41)*(F$36&gt;0)*SUMIF($B$14:$B$18,$B168,F$14:F$18)</f>
        <v>0</v>
      </c>
      <c r="G168" s="6">
        <f>(Капзатраты_Выручка!G41)*(G$36&gt;0)*SUMIF($B$14:$B$18,$B168,G$14:G$18)</f>
        <v>0</v>
      </c>
      <c r="H168" s="6">
        <f>(Капзатраты_Выручка!H41)*(H$36&gt;0)*SUMIF($B$14:$B$18,$B168,H$14:H$18)</f>
        <v>0</v>
      </c>
      <c r="I168" s="6">
        <f>(Капзатраты_Выручка!I41)*(I$36&gt;0)*SUMIF($B$14:$B$18,$B168,I$14:I$18)</f>
        <v>0</v>
      </c>
      <c r="J168" s="6">
        <f>(Капзатраты_Выручка!J41)*(J$36&gt;0)*SUMIF($B$14:$B$18,$B168,J$14:J$18)</f>
        <v>0</v>
      </c>
      <c r="K168" s="6">
        <f>(Капзатраты_Выручка!K41)*(K$36&gt;0)*SUMIF($B$14:$B$18,$B168,K$14:K$18)</f>
        <v>0</v>
      </c>
      <c r="L168" s="6">
        <f>(Капзатраты_Выручка!L41)*(L$36&gt;0)*SUMIF($B$14:$B$18,$B168,L$14:L$18)</f>
        <v>0</v>
      </c>
      <c r="M168" s="6">
        <f>(Капзатраты_Выручка!M41)*(M$36&gt;0)*SUMIF($B$14:$B$18,$B168,M$14:M$18)</f>
        <v>0</v>
      </c>
      <c r="N168" s="6">
        <f>(Капзатраты_Выручка!N41)*(N$36&gt;0)*SUMIF($B$14:$B$18,$B168,N$14:N$18)</f>
        <v>0</v>
      </c>
      <c r="O168" s="6">
        <f>(Капзатраты_Выручка!O41)*(O$36&gt;0)*SUMIF($B$14:$B$18,$B168,O$14:O$18)</f>
        <v>0</v>
      </c>
      <c r="P168" s="6">
        <f>(Капзатраты_Выручка!P41)*(P$36&gt;0)*SUMIF($B$14:$B$18,$B168,P$14:P$18)</f>
        <v>0</v>
      </c>
      <c r="Q168" s="6">
        <f>(Капзатраты_Выручка!Q41)*(Q$36&gt;0)*SUMIF($B$14:$B$18,$B168,Q$14:Q$18)</f>
        <v>0</v>
      </c>
      <c r="R168" s="6">
        <f>(Капзатраты_Выручка!R41)*(R$36&gt;0)*SUMIF($B$14:$B$18,$B168,R$14:R$18)</f>
        <v>0</v>
      </c>
      <c r="S168" s="6">
        <f>(Капзатраты_Выручка!S41)*(S$36&gt;0)*SUMIF($B$14:$B$18,$B168,S$14:S$18)</f>
        <v>0</v>
      </c>
      <c r="T168" s="6">
        <f>(Капзатраты_Выручка!T41)*(T$36&gt;0)*SUMIF($B$14:$B$18,$B168,T$14:T$18)</f>
        <v>0</v>
      </c>
      <c r="U168" s="6">
        <f>(Капзатраты_Выручка!U41)*(U$36&gt;0)*SUMIF($B$14:$B$18,$B168,U$14:U$18)</f>
        <v>0</v>
      </c>
      <c r="V168" s="6">
        <f>(Капзатраты_Выручка!V41)*(V$36&gt;0)*SUMIF($B$14:$B$18,$B168,V$14:V$18)</f>
        <v>0</v>
      </c>
      <c r="W168" s="6">
        <f>(Капзатраты_Выручка!W41)*(W$36&gt;0)*SUMIF($B$14:$B$18,$B168,W$14:W$18)</f>
        <v>0</v>
      </c>
      <c r="X168" s="6">
        <f>(Капзатраты_Выручка!X41)*(X$36&gt;0)*SUMIF($B$14:$B$18,$B168,X$14:X$18)</f>
        <v>0</v>
      </c>
      <c r="Y168" s="6">
        <f>(Капзатраты_Выручка!Y41)*(Y$36&gt;0)*SUMIF($B$14:$B$18,$B168,Y$14:Y$18)</f>
        <v>0</v>
      </c>
      <c r="Z168" s="6">
        <f>(Капзатраты_Выручка!Z41)*(Z$36&gt;0)*SUMIF($B$14:$B$18,$B168,Z$14:Z$18)</f>
        <v>0</v>
      </c>
      <c r="AA168" s="6">
        <f>(Капзатраты_Выручка!AA41)*(AA$36&gt;0)*SUMIF($B$14:$B$18,$B168,AA$14:AA$18)</f>
        <v>0</v>
      </c>
      <c r="AB168" s="6">
        <f>(Капзатраты_Выручка!AB41)*(AB$36&gt;0)*SUMIF($B$14:$B$18,$B168,AB$14:AB$18)</f>
        <v>0</v>
      </c>
      <c r="AC168" s="6">
        <f>(Капзатраты_Выручка!AC41)*(AC$36&gt;0)*SUMIF($B$14:$B$18,$B168,AC$14:AC$18)</f>
        <v>0</v>
      </c>
      <c r="AD168" s="6">
        <f>(Капзатраты_Выручка!AD41)*(AD$36&gt;0)*SUMIF($B$14:$B$18,$B168,AD$14:AD$18)</f>
        <v>0</v>
      </c>
      <c r="AE168" s="6">
        <f>(Капзатраты_Выручка!AE41)*(AE$36&gt;0)*SUMIF($B$14:$B$18,$B168,AE$14:AE$18)</f>
        <v>0</v>
      </c>
      <c r="AF168" s="6">
        <f>(Капзатраты_Выручка!AF41)*(AF$36&gt;0)*SUMIF($B$14:$B$18,$B168,AF$14:AF$18)</f>
        <v>0</v>
      </c>
      <c r="AG168" s="6">
        <f>(Капзатраты_Выручка!AG41)*(AG$36&gt;0)*SUMIF($B$14:$B$18,$B168,AG$14:AG$18)</f>
        <v>0</v>
      </c>
      <c r="AH168" s="6">
        <f>(Капзатраты_Выручка!AH41)*(AH$36&gt;0)*SUMIF($B$14:$B$18,$B168,AH$14:AH$18)</f>
        <v>0</v>
      </c>
      <c r="AI168" s="6">
        <f>(Капзатраты_Выручка!AI41)*(AI$36&gt;0)*SUMIF($B$14:$B$18,$B168,AI$14:AI$18)</f>
        <v>0</v>
      </c>
      <c r="AJ168" s="6">
        <f>(Капзатраты_Выручка!AJ41)*(AJ$36&gt;0)*SUMIF($B$14:$B$18,$B168,AJ$14:AJ$18)</f>
        <v>0</v>
      </c>
    </row>
    <row r="169" spans="1:124" outlineLevel="2">
      <c r="A169" s="5" t="str">
        <f>Капзатраты_Выручка!A42</f>
        <v>-</v>
      </c>
      <c r="B169" s="391" t="s">
        <v>29</v>
      </c>
      <c r="C169" s="18">
        <f>'Исходные данные'!C114</f>
        <v>1</v>
      </c>
      <c r="D169" s="285">
        <f t="shared" si="43"/>
        <v>0</v>
      </c>
      <c r="E169" s="6">
        <f>(Капзатраты_Выручка!E42)*(E$36&gt;0)*SUMIF($B$14:$B$18,$B169,E$14:E$18)</f>
        <v>0</v>
      </c>
      <c r="F169" s="6">
        <f>(Капзатраты_Выручка!F42)*(F$36&gt;0)*SUMIF($B$14:$B$18,$B169,F$14:F$18)</f>
        <v>0</v>
      </c>
      <c r="G169" s="6">
        <f>(Капзатраты_Выручка!G42)*(G$36&gt;0)*SUMIF($B$14:$B$18,$B169,G$14:G$18)</f>
        <v>0</v>
      </c>
      <c r="H169" s="6">
        <f>(Капзатраты_Выручка!H42)*(H$36&gt;0)*SUMIF($B$14:$B$18,$B169,H$14:H$18)</f>
        <v>0</v>
      </c>
      <c r="I169" s="6">
        <f>(Капзатраты_Выручка!I42)*(I$36&gt;0)*SUMIF($B$14:$B$18,$B169,I$14:I$18)</f>
        <v>0</v>
      </c>
      <c r="J169" s="6">
        <f>(Капзатраты_Выручка!J42)*(J$36&gt;0)*SUMIF($B$14:$B$18,$B169,J$14:J$18)</f>
        <v>0</v>
      </c>
      <c r="K169" s="6">
        <f>(Капзатраты_Выручка!K42)*(K$36&gt;0)*SUMIF($B$14:$B$18,$B169,K$14:K$18)</f>
        <v>0</v>
      </c>
      <c r="L169" s="6">
        <f>(Капзатраты_Выручка!L42)*(L$36&gt;0)*SUMIF($B$14:$B$18,$B169,L$14:L$18)</f>
        <v>0</v>
      </c>
      <c r="M169" s="6">
        <f>(Капзатраты_Выручка!M42)*(M$36&gt;0)*SUMIF($B$14:$B$18,$B169,M$14:M$18)</f>
        <v>0</v>
      </c>
      <c r="N169" s="6">
        <f>(Капзатраты_Выручка!N42)*(N$36&gt;0)*SUMIF($B$14:$B$18,$B169,N$14:N$18)</f>
        <v>0</v>
      </c>
      <c r="O169" s="6">
        <f>(Капзатраты_Выручка!O42)*(O$36&gt;0)*SUMIF($B$14:$B$18,$B169,O$14:O$18)</f>
        <v>0</v>
      </c>
      <c r="P169" s="6">
        <f>(Капзатраты_Выручка!P42)*(P$36&gt;0)*SUMIF($B$14:$B$18,$B169,P$14:P$18)</f>
        <v>0</v>
      </c>
      <c r="Q169" s="6">
        <f>(Капзатраты_Выручка!Q42)*(Q$36&gt;0)*SUMIF($B$14:$B$18,$B169,Q$14:Q$18)</f>
        <v>0</v>
      </c>
      <c r="R169" s="6">
        <f>(Капзатраты_Выручка!R42)*(R$36&gt;0)*SUMIF($B$14:$B$18,$B169,R$14:R$18)</f>
        <v>0</v>
      </c>
      <c r="S169" s="6">
        <f>(Капзатраты_Выручка!S42)*(S$36&gt;0)*SUMIF($B$14:$B$18,$B169,S$14:S$18)</f>
        <v>0</v>
      </c>
      <c r="T169" s="6">
        <f>(Капзатраты_Выручка!T42)*(T$36&gt;0)*SUMIF($B$14:$B$18,$B169,T$14:T$18)</f>
        <v>0</v>
      </c>
      <c r="U169" s="6">
        <f>(Капзатраты_Выручка!U42)*(U$36&gt;0)*SUMIF($B$14:$B$18,$B169,U$14:U$18)</f>
        <v>0</v>
      </c>
      <c r="V169" s="6">
        <f>(Капзатраты_Выручка!V42)*(V$36&gt;0)*SUMIF($B$14:$B$18,$B169,V$14:V$18)</f>
        <v>0</v>
      </c>
      <c r="W169" s="6">
        <f>(Капзатраты_Выручка!W42)*(W$36&gt;0)*SUMIF($B$14:$B$18,$B169,W$14:W$18)</f>
        <v>0</v>
      </c>
      <c r="X169" s="6">
        <f>(Капзатраты_Выручка!X42)*(X$36&gt;0)*SUMIF($B$14:$B$18,$B169,X$14:X$18)</f>
        <v>0</v>
      </c>
      <c r="Y169" s="6">
        <f>(Капзатраты_Выручка!Y42)*(Y$36&gt;0)*SUMIF($B$14:$B$18,$B169,Y$14:Y$18)</f>
        <v>0</v>
      </c>
      <c r="Z169" s="6">
        <f>(Капзатраты_Выручка!Z42)*(Z$36&gt;0)*SUMIF($B$14:$B$18,$B169,Z$14:Z$18)</f>
        <v>0</v>
      </c>
      <c r="AA169" s="6">
        <f>(Капзатраты_Выручка!AA42)*(AA$36&gt;0)*SUMIF($B$14:$B$18,$B169,AA$14:AA$18)</f>
        <v>0</v>
      </c>
      <c r="AB169" s="6">
        <f>(Капзатраты_Выручка!AB42)*(AB$36&gt;0)*SUMIF($B$14:$B$18,$B169,AB$14:AB$18)</f>
        <v>0</v>
      </c>
      <c r="AC169" s="6">
        <f>(Капзатраты_Выручка!AC42)*(AC$36&gt;0)*SUMIF($B$14:$B$18,$B169,AC$14:AC$18)</f>
        <v>0</v>
      </c>
      <c r="AD169" s="6">
        <f>(Капзатраты_Выручка!AD42)*(AD$36&gt;0)*SUMIF($B$14:$B$18,$B169,AD$14:AD$18)</f>
        <v>0</v>
      </c>
      <c r="AE169" s="6">
        <f>(Капзатраты_Выручка!AE42)*(AE$36&gt;0)*SUMIF($B$14:$B$18,$B169,AE$14:AE$18)</f>
        <v>0</v>
      </c>
      <c r="AF169" s="6">
        <f>(Капзатраты_Выручка!AF42)*(AF$36&gt;0)*SUMIF($B$14:$B$18,$B169,AF$14:AF$18)</f>
        <v>0</v>
      </c>
      <c r="AG169" s="6">
        <f>(Капзатраты_Выручка!AG42)*(AG$36&gt;0)*SUMIF($B$14:$B$18,$B169,AG$14:AG$18)</f>
        <v>0</v>
      </c>
      <c r="AH169" s="6">
        <f>(Капзатраты_Выручка!AH42)*(AH$36&gt;0)*SUMIF($B$14:$B$18,$B169,AH$14:AH$18)</f>
        <v>0</v>
      </c>
      <c r="AI169" s="6">
        <f>(Капзатраты_Выручка!AI42)*(AI$36&gt;0)*SUMIF($B$14:$B$18,$B169,AI$14:AI$18)</f>
        <v>0</v>
      </c>
      <c r="AJ169" s="6">
        <f>(Капзатраты_Выручка!AJ42)*(AJ$36&gt;0)*SUMIF($B$14:$B$18,$B169,AJ$14:AJ$18)</f>
        <v>0</v>
      </c>
    </row>
    <row r="170" spans="1:124" outlineLevel="2">
      <c r="A170" s="5" t="str">
        <f>Капзатраты_Выручка!A43</f>
        <v>-</v>
      </c>
      <c r="B170" s="391" t="s">
        <v>29</v>
      </c>
      <c r="C170" s="18">
        <f>'Исходные данные'!C115</f>
        <v>1</v>
      </c>
      <c r="D170" s="285">
        <f t="shared" si="43"/>
        <v>0</v>
      </c>
      <c r="E170" s="6">
        <f>(Капзатраты_Выручка!E43)*(E$36&gt;0)*SUMIF($B$14:$B$18,$B170,E$14:E$18)</f>
        <v>0</v>
      </c>
      <c r="F170" s="6">
        <f>(Капзатраты_Выручка!F43)*(F$36&gt;0)*SUMIF($B$14:$B$18,$B170,F$14:F$18)</f>
        <v>0</v>
      </c>
      <c r="G170" s="6">
        <f>(Капзатраты_Выручка!G43)*(G$36&gt;0)*SUMIF($B$14:$B$18,$B170,G$14:G$18)</f>
        <v>0</v>
      </c>
      <c r="H170" s="6">
        <f>(Капзатраты_Выручка!H43)*(H$36&gt;0)*SUMIF($B$14:$B$18,$B170,H$14:H$18)</f>
        <v>0</v>
      </c>
      <c r="I170" s="6">
        <f>(Капзатраты_Выручка!I43)*(I$36&gt;0)*SUMIF($B$14:$B$18,$B170,I$14:I$18)</f>
        <v>0</v>
      </c>
      <c r="J170" s="6">
        <f>(Капзатраты_Выручка!J43)*(J$36&gt;0)*SUMIF($B$14:$B$18,$B170,J$14:J$18)</f>
        <v>0</v>
      </c>
      <c r="K170" s="6">
        <f>(Капзатраты_Выручка!K43)*(K$36&gt;0)*SUMIF($B$14:$B$18,$B170,K$14:K$18)</f>
        <v>0</v>
      </c>
      <c r="L170" s="6">
        <f>(Капзатраты_Выручка!L43)*(L$36&gt;0)*SUMIF($B$14:$B$18,$B170,L$14:L$18)</f>
        <v>0</v>
      </c>
      <c r="M170" s="6">
        <f>(Капзатраты_Выручка!M43)*(M$36&gt;0)*SUMIF($B$14:$B$18,$B170,M$14:M$18)</f>
        <v>0</v>
      </c>
      <c r="N170" s="6">
        <f>(Капзатраты_Выручка!N43)*(N$36&gt;0)*SUMIF($B$14:$B$18,$B170,N$14:N$18)</f>
        <v>0</v>
      </c>
      <c r="O170" s="6">
        <f>(Капзатраты_Выручка!O43)*(O$36&gt;0)*SUMIF($B$14:$B$18,$B170,O$14:O$18)</f>
        <v>0</v>
      </c>
      <c r="P170" s="6">
        <f>(Капзатраты_Выручка!P43)*(P$36&gt;0)*SUMIF($B$14:$B$18,$B170,P$14:P$18)</f>
        <v>0</v>
      </c>
      <c r="Q170" s="6">
        <f>(Капзатраты_Выручка!Q43)*(Q$36&gt;0)*SUMIF($B$14:$B$18,$B170,Q$14:Q$18)</f>
        <v>0</v>
      </c>
      <c r="R170" s="6">
        <f>(Капзатраты_Выручка!R43)*(R$36&gt;0)*SUMIF($B$14:$B$18,$B170,R$14:R$18)</f>
        <v>0</v>
      </c>
      <c r="S170" s="6">
        <f>(Капзатраты_Выручка!S43)*(S$36&gt;0)*SUMIF($B$14:$B$18,$B170,S$14:S$18)</f>
        <v>0</v>
      </c>
      <c r="T170" s="6">
        <f>(Капзатраты_Выручка!T43)*(T$36&gt;0)*SUMIF($B$14:$B$18,$B170,T$14:T$18)</f>
        <v>0</v>
      </c>
      <c r="U170" s="6">
        <f>(Капзатраты_Выручка!U43)*(U$36&gt;0)*SUMIF($B$14:$B$18,$B170,U$14:U$18)</f>
        <v>0</v>
      </c>
      <c r="V170" s="6">
        <f>(Капзатраты_Выручка!V43)*(V$36&gt;0)*SUMIF($B$14:$B$18,$B170,V$14:V$18)</f>
        <v>0</v>
      </c>
      <c r="W170" s="6">
        <f>(Капзатраты_Выручка!W43)*(W$36&gt;0)*SUMIF($B$14:$B$18,$B170,W$14:W$18)</f>
        <v>0</v>
      </c>
      <c r="X170" s="6">
        <f>(Капзатраты_Выручка!X43)*(X$36&gt;0)*SUMIF($B$14:$B$18,$B170,X$14:X$18)</f>
        <v>0</v>
      </c>
      <c r="Y170" s="6">
        <f>(Капзатраты_Выручка!Y43)*(Y$36&gt;0)*SUMIF($B$14:$B$18,$B170,Y$14:Y$18)</f>
        <v>0</v>
      </c>
      <c r="Z170" s="6">
        <f>(Капзатраты_Выручка!Z43)*(Z$36&gt;0)*SUMIF($B$14:$B$18,$B170,Z$14:Z$18)</f>
        <v>0</v>
      </c>
      <c r="AA170" s="6">
        <f>(Капзатраты_Выручка!AA43)*(AA$36&gt;0)*SUMIF($B$14:$B$18,$B170,AA$14:AA$18)</f>
        <v>0</v>
      </c>
      <c r="AB170" s="6">
        <f>(Капзатраты_Выручка!AB43)*(AB$36&gt;0)*SUMIF($B$14:$B$18,$B170,AB$14:AB$18)</f>
        <v>0</v>
      </c>
      <c r="AC170" s="6">
        <f>(Капзатраты_Выручка!AC43)*(AC$36&gt;0)*SUMIF($B$14:$B$18,$B170,AC$14:AC$18)</f>
        <v>0</v>
      </c>
      <c r="AD170" s="6">
        <f>(Капзатраты_Выручка!AD43)*(AD$36&gt;0)*SUMIF($B$14:$B$18,$B170,AD$14:AD$18)</f>
        <v>0</v>
      </c>
      <c r="AE170" s="6">
        <f>(Капзатраты_Выручка!AE43)*(AE$36&gt;0)*SUMIF($B$14:$B$18,$B170,AE$14:AE$18)</f>
        <v>0</v>
      </c>
      <c r="AF170" s="6">
        <f>(Капзатраты_Выручка!AF43)*(AF$36&gt;0)*SUMIF($B$14:$B$18,$B170,AF$14:AF$18)</f>
        <v>0</v>
      </c>
      <c r="AG170" s="6">
        <f>(Капзатраты_Выручка!AG43)*(AG$36&gt;0)*SUMIF($B$14:$B$18,$B170,AG$14:AG$18)</f>
        <v>0</v>
      </c>
      <c r="AH170" s="6">
        <f>(Капзатраты_Выручка!AH43)*(AH$36&gt;0)*SUMIF($B$14:$B$18,$B170,AH$14:AH$18)</f>
        <v>0</v>
      </c>
      <c r="AI170" s="6">
        <f>(Капзатраты_Выручка!AI43)*(AI$36&gt;0)*SUMIF($B$14:$B$18,$B170,AI$14:AI$18)</f>
        <v>0</v>
      </c>
      <c r="AJ170" s="6">
        <f>(Капзатраты_Выручка!AJ43)*(AJ$36&gt;0)*SUMIF($B$14:$B$18,$B170,AJ$14:AJ$18)</f>
        <v>0</v>
      </c>
    </row>
    <row r="171" spans="1:124" outlineLevel="1">
      <c r="A171" s="14" t="s">
        <v>226</v>
      </c>
      <c r="B171" s="15"/>
      <c r="C171" s="15"/>
      <c r="D171" s="15">
        <f>SUM(E171:DT171)</f>
        <v>610000</v>
      </c>
      <c r="E171" s="16">
        <f>SUM(E155:E170)</f>
        <v>305000</v>
      </c>
      <c r="F171" s="16">
        <f t="shared" ref="F171:AJ171" si="44">SUM(F155:F170)</f>
        <v>305000</v>
      </c>
      <c r="G171" s="16">
        <f t="shared" si="44"/>
        <v>0</v>
      </c>
      <c r="H171" s="16">
        <f t="shared" si="44"/>
        <v>0</v>
      </c>
      <c r="I171" s="16">
        <f t="shared" si="44"/>
        <v>0</v>
      </c>
      <c r="J171" s="16">
        <f t="shared" si="44"/>
        <v>0</v>
      </c>
      <c r="K171" s="16">
        <f t="shared" si="44"/>
        <v>0</v>
      </c>
      <c r="L171" s="16">
        <f t="shared" si="44"/>
        <v>0</v>
      </c>
      <c r="M171" s="16">
        <f t="shared" si="44"/>
        <v>0</v>
      </c>
      <c r="N171" s="16">
        <f t="shared" si="44"/>
        <v>0</v>
      </c>
      <c r="O171" s="16">
        <f t="shared" si="44"/>
        <v>0</v>
      </c>
      <c r="P171" s="16">
        <f t="shared" si="44"/>
        <v>0</v>
      </c>
      <c r="Q171" s="16">
        <f t="shared" si="44"/>
        <v>0</v>
      </c>
      <c r="R171" s="16">
        <f t="shared" si="44"/>
        <v>0</v>
      </c>
      <c r="S171" s="16">
        <f t="shared" si="44"/>
        <v>0</v>
      </c>
      <c r="T171" s="16">
        <f t="shared" si="44"/>
        <v>0</v>
      </c>
      <c r="U171" s="16">
        <f t="shared" si="44"/>
        <v>0</v>
      </c>
      <c r="V171" s="16">
        <f t="shared" si="44"/>
        <v>0</v>
      </c>
      <c r="W171" s="16">
        <f t="shared" si="44"/>
        <v>0</v>
      </c>
      <c r="X171" s="16">
        <f t="shared" si="44"/>
        <v>0</v>
      </c>
      <c r="Y171" s="16">
        <f t="shared" si="44"/>
        <v>0</v>
      </c>
      <c r="Z171" s="16">
        <f t="shared" si="44"/>
        <v>0</v>
      </c>
      <c r="AA171" s="16">
        <f t="shared" si="44"/>
        <v>0</v>
      </c>
      <c r="AB171" s="16">
        <f t="shared" si="44"/>
        <v>0</v>
      </c>
      <c r="AC171" s="16">
        <f t="shared" si="44"/>
        <v>0</v>
      </c>
      <c r="AD171" s="16">
        <f t="shared" si="44"/>
        <v>0</v>
      </c>
      <c r="AE171" s="16">
        <f t="shared" si="44"/>
        <v>0</v>
      </c>
      <c r="AF171" s="16">
        <f t="shared" si="44"/>
        <v>0</v>
      </c>
      <c r="AG171" s="16">
        <f t="shared" si="44"/>
        <v>0</v>
      </c>
      <c r="AH171" s="16">
        <f t="shared" si="44"/>
        <v>0</v>
      </c>
      <c r="AI171" s="16">
        <f t="shared" si="44"/>
        <v>0</v>
      </c>
      <c r="AJ171" s="16">
        <f t="shared" si="44"/>
        <v>0</v>
      </c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</row>
    <row r="172" spans="1:124" s="292" customFormat="1" outlineLevel="1">
      <c r="A172" s="291" t="s">
        <v>8</v>
      </c>
      <c r="D172" s="293">
        <f>SUM(E172:DT172)</f>
        <v>122000</v>
      </c>
      <c r="E172" s="293">
        <f>(SUMPRODUCT(Расчет_С_Фондом!E$155:E$170,Расчет_С_Фондом!$C$155:$C$170))*Расчет_С_Фондом!E305</f>
        <v>61000</v>
      </c>
      <c r="F172" s="293">
        <f>(SUMPRODUCT(Расчет_С_Фондом!F$155:F$170,Расчет_С_Фондом!$C$155:$C$170))*Расчет_С_Фондом!F305</f>
        <v>61000</v>
      </c>
      <c r="G172" s="293">
        <f>(SUMPRODUCT(Расчет_С_Фондом!G$155:G$170,Расчет_С_Фондом!$C$155:$C$170))*Расчет_С_Фондом!G305</f>
        <v>0</v>
      </c>
      <c r="H172" s="293">
        <f>(SUMPRODUCT(Расчет_С_Фондом!H$155:H$170,Расчет_С_Фондом!$C$155:$C$170))*Расчет_С_Фондом!H305</f>
        <v>0</v>
      </c>
      <c r="I172" s="293">
        <f>(SUMPRODUCT(Расчет_С_Фондом!I$155:I$170,Расчет_С_Фондом!$C$155:$C$170))*Расчет_С_Фондом!I305</f>
        <v>0</v>
      </c>
      <c r="J172" s="293">
        <f>(SUMPRODUCT(Расчет_С_Фондом!J$155:J$170,Расчет_С_Фондом!$C$155:$C$170))*Расчет_С_Фондом!J305</f>
        <v>0</v>
      </c>
      <c r="K172" s="293">
        <f>(SUMPRODUCT(Расчет_С_Фондом!K$155:K$170,Расчет_С_Фондом!$C$155:$C$170))*Расчет_С_Фондом!K305</f>
        <v>0</v>
      </c>
      <c r="L172" s="293">
        <f>(SUMPRODUCT(Расчет_С_Фондом!L$155:L$170,Расчет_С_Фондом!$C$155:$C$170))*Расчет_С_Фондом!L305</f>
        <v>0</v>
      </c>
      <c r="M172" s="293">
        <f>(SUMPRODUCT(Расчет_С_Фондом!M$155:M$170,Расчет_С_Фондом!$C$155:$C$170))*Расчет_С_Фондом!M305</f>
        <v>0</v>
      </c>
      <c r="N172" s="293">
        <f>(SUMPRODUCT(Расчет_С_Фондом!N$155:N$170,Расчет_С_Фондом!$C$155:$C$170))*Расчет_С_Фондом!N305</f>
        <v>0</v>
      </c>
      <c r="O172" s="293">
        <f>(SUMPRODUCT(Расчет_С_Фондом!O$155:O$170,Расчет_С_Фондом!$C$155:$C$170))*Расчет_С_Фондом!O305</f>
        <v>0</v>
      </c>
      <c r="P172" s="293">
        <f>(SUMPRODUCT(Расчет_С_Фондом!P$155:P$170,Расчет_С_Фондом!$C$155:$C$170))*Расчет_С_Фондом!P305</f>
        <v>0</v>
      </c>
      <c r="Q172" s="293">
        <f>(SUMPRODUCT(Расчет_С_Фондом!Q$155:Q$170,Расчет_С_Фондом!$C$155:$C$170))*Расчет_С_Фондом!Q305</f>
        <v>0</v>
      </c>
      <c r="R172" s="293">
        <f>(SUMPRODUCT(Расчет_С_Фондом!R$155:R$170,Расчет_С_Фондом!$C$155:$C$170))*Расчет_С_Фондом!R305</f>
        <v>0</v>
      </c>
      <c r="S172" s="293">
        <f>(SUMPRODUCT(Расчет_С_Фондом!S$155:S$170,Расчет_С_Фондом!$C$155:$C$170))*Расчет_С_Фондом!S305</f>
        <v>0</v>
      </c>
      <c r="T172" s="293">
        <f>(SUMPRODUCT(Расчет_С_Фондом!T$155:T$170,Расчет_С_Фондом!$C$155:$C$170))*Расчет_С_Фондом!T305</f>
        <v>0</v>
      </c>
      <c r="U172" s="293">
        <f>(SUMPRODUCT(Расчет_С_Фондом!U$155:U$170,Расчет_С_Фондом!$C$155:$C$170))*Расчет_С_Фондом!U305</f>
        <v>0</v>
      </c>
      <c r="V172" s="293">
        <f>(SUMPRODUCT(Расчет_С_Фондом!V$155:V$170,Расчет_С_Фондом!$C$155:$C$170))*Расчет_С_Фондом!V305</f>
        <v>0</v>
      </c>
      <c r="W172" s="293">
        <f>(SUMPRODUCT(Расчет_С_Фондом!W$155:W$170,Расчет_С_Фондом!$C$155:$C$170))*Расчет_С_Фондом!W305</f>
        <v>0</v>
      </c>
      <c r="X172" s="293">
        <f>(SUMPRODUCT(Расчет_С_Фондом!X$155:X$170,Расчет_С_Фондом!$C$155:$C$170))*Расчет_С_Фондом!X305</f>
        <v>0</v>
      </c>
      <c r="Y172" s="293">
        <f>(SUMPRODUCT(Расчет_С_Фондом!Y$155:Y$170,Расчет_С_Фондом!$C$155:$C$170))*Расчет_С_Фондом!Y305</f>
        <v>0</v>
      </c>
      <c r="Z172" s="293">
        <f>(SUMPRODUCT(Расчет_С_Фондом!Z$155:Z$170,Расчет_С_Фондом!$C$155:$C$170))*Расчет_С_Фондом!Z305</f>
        <v>0</v>
      </c>
      <c r="AA172" s="293">
        <f>(SUMPRODUCT(Расчет_С_Фондом!AA$155:AA$170,Расчет_С_Фондом!$C$155:$C$170))*Расчет_С_Фондом!AA305</f>
        <v>0</v>
      </c>
      <c r="AB172" s="293">
        <f>(SUMPRODUCT(Расчет_С_Фондом!AB$155:AB$170,Расчет_С_Фондом!$C$155:$C$170))*Расчет_С_Фондом!AB305</f>
        <v>0</v>
      </c>
      <c r="AC172" s="293">
        <f>(SUMPRODUCT(Расчет_С_Фондом!AC$155:AC$170,Расчет_С_Фондом!$C$155:$C$170))*Расчет_С_Фондом!AC305</f>
        <v>0</v>
      </c>
      <c r="AD172" s="293">
        <f>(SUMPRODUCT(Расчет_С_Фондом!AD$155:AD$170,Расчет_С_Фондом!$C$155:$C$170))*Расчет_С_Фондом!AD305</f>
        <v>0</v>
      </c>
      <c r="AE172" s="293">
        <f>(SUMPRODUCT(Расчет_С_Фондом!AE$155:AE$170,Расчет_С_Фондом!$C$155:$C$170))*Расчет_С_Фондом!AE305</f>
        <v>0</v>
      </c>
      <c r="AF172" s="293">
        <f>(SUMPRODUCT(Расчет_С_Фондом!AF$155:AF$170,Расчет_С_Фондом!$C$155:$C$170))*Расчет_С_Фондом!AF305</f>
        <v>0</v>
      </c>
      <c r="AG172" s="293">
        <f>(SUMPRODUCT(Расчет_С_Фондом!AG$155:AG$170,Расчет_С_Фондом!$C$155:$C$170))*Расчет_С_Фондом!AG305</f>
        <v>0</v>
      </c>
      <c r="AH172" s="293">
        <f>(SUMPRODUCT(Расчет_С_Фондом!AH$155:AH$170,Расчет_С_Фондом!$C$155:$C$170))*Расчет_С_Фондом!AH305</f>
        <v>0</v>
      </c>
      <c r="AI172" s="293">
        <f>(SUMPRODUCT(Расчет_С_Фондом!AI$155:AI$170,Расчет_С_Фондом!$C$155:$C$170))*Расчет_С_Фондом!AI305</f>
        <v>0</v>
      </c>
      <c r="AJ172" s="293">
        <f>(SUMPRODUCT(Расчет_С_Фондом!AJ$155:AJ$170,Расчет_С_Фондом!$C$155:$C$170))*Расчет_С_Фондом!AJ305</f>
        <v>0</v>
      </c>
      <c r="AK172" s="293"/>
      <c r="AL172" s="293"/>
      <c r="AM172" s="293"/>
      <c r="AN172" s="293"/>
      <c r="AO172" s="293"/>
      <c r="AP172" s="293"/>
      <c r="AQ172" s="293"/>
      <c r="AR172" s="293"/>
      <c r="AS172" s="293"/>
      <c r="AT172" s="293"/>
      <c r="AU172" s="293"/>
      <c r="AV172" s="293"/>
      <c r="AW172" s="293"/>
      <c r="AX172" s="293"/>
      <c r="AY172" s="293"/>
      <c r="AZ172" s="293"/>
      <c r="BA172" s="293"/>
      <c r="BB172" s="293"/>
      <c r="BC172" s="293"/>
      <c r="BD172" s="293"/>
      <c r="BE172" s="293"/>
      <c r="BF172" s="293"/>
      <c r="BG172" s="293"/>
      <c r="BH172" s="293"/>
      <c r="BI172" s="293"/>
      <c r="BJ172" s="293"/>
      <c r="BK172" s="293"/>
      <c r="BL172" s="293"/>
      <c r="BM172" s="293"/>
      <c r="BN172" s="293"/>
      <c r="BO172" s="293"/>
      <c r="BP172" s="293"/>
      <c r="BQ172" s="293"/>
      <c r="BR172" s="293"/>
      <c r="BS172" s="293"/>
      <c r="BT172" s="293"/>
      <c r="BU172" s="293"/>
      <c r="BV172" s="293"/>
      <c r="BW172" s="293"/>
      <c r="BX172" s="293"/>
      <c r="BY172" s="293"/>
      <c r="BZ172" s="293"/>
      <c r="CA172" s="293"/>
      <c r="CB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P172" s="293"/>
      <c r="CQ172" s="293"/>
      <c r="CR172" s="293"/>
      <c r="CS172" s="293"/>
      <c r="CT172" s="293"/>
      <c r="CU172" s="293"/>
      <c r="CV172" s="293"/>
      <c r="CW172" s="293"/>
      <c r="CX172" s="293"/>
      <c r="CY172" s="293"/>
      <c r="CZ172" s="293"/>
      <c r="DA172" s="293"/>
      <c r="DB172" s="293"/>
      <c r="DC172" s="293"/>
      <c r="DD172" s="293"/>
      <c r="DE172" s="293"/>
      <c r="DF172" s="293"/>
      <c r="DG172" s="293"/>
      <c r="DH172" s="293"/>
      <c r="DI172" s="293"/>
      <c r="DJ172" s="293"/>
      <c r="DK172" s="293"/>
      <c r="DL172" s="293"/>
      <c r="DM172" s="293"/>
      <c r="DN172" s="293"/>
      <c r="DO172" s="293"/>
      <c r="DP172" s="293"/>
      <c r="DQ172" s="293"/>
      <c r="DR172" s="293"/>
      <c r="DS172" s="293"/>
      <c r="DT172" s="293"/>
    </row>
    <row r="173" spans="1:124" outlineLevel="1">
      <c r="A173" s="74"/>
    </row>
    <row r="174" spans="1:124" outlineLevel="1">
      <c r="A174" s="13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  <c r="BH174" s="11"/>
      <c r="BI174" s="11"/>
      <c r="BJ174" s="11"/>
      <c r="BK174" s="11"/>
      <c r="BL174" s="11"/>
      <c r="BM174" s="11"/>
      <c r="BN174" s="11"/>
      <c r="BO174" s="11"/>
      <c r="BP174" s="11"/>
      <c r="BQ174" s="11"/>
      <c r="BR174" s="11"/>
      <c r="BS174" s="11"/>
      <c r="BT174" s="11"/>
      <c r="BU174" s="11"/>
      <c r="BV174" s="11"/>
      <c r="BW174" s="11"/>
      <c r="BX174" s="11"/>
      <c r="BY174" s="11"/>
      <c r="BZ174" s="11"/>
      <c r="CA174" s="11"/>
      <c r="CB174" s="11"/>
      <c r="CC174" s="11"/>
      <c r="CD174" s="11"/>
      <c r="CE174" s="11"/>
      <c r="CF174" s="11"/>
      <c r="CG174" s="11"/>
      <c r="CH174" s="11"/>
      <c r="CI174" s="11"/>
      <c r="CJ174" s="11"/>
      <c r="CK174" s="11"/>
      <c r="CL174" s="11"/>
      <c r="CM174" s="11"/>
      <c r="CN174" s="11"/>
      <c r="CO174" s="11"/>
      <c r="CP174" s="11"/>
      <c r="CQ174" s="11"/>
      <c r="CR174" s="11"/>
      <c r="CS174" s="11"/>
      <c r="CT174" s="11"/>
      <c r="CU174" s="11"/>
      <c r="CV174" s="11"/>
      <c r="CW174" s="11"/>
      <c r="CX174" s="11"/>
      <c r="CY174" s="11"/>
      <c r="CZ174" s="11"/>
      <c r="DA174" s="11"/>
      <c r="DB174" s="11"/>
      <c r="DC174" s="11"/>
      <c r="DD174" s="11"/>
      <c r="DE174" s="11"/>
      <c r="DF174" s="11"/>
      <c r="DG174" s="11"/>
      <c r="DH174" s="11"/>
      <c r="DI174" s="11"/>
      <c r="DJ174" s="11"/>
      <c r="DK174" s="11"/>
      <c r="DL174" s="11"/>
      <c r="DM174" s="11"/>
      <c r="DN174" s="11"/>
      <c r="DO174" s="11"/>
      <c r="DP174" s="11"/>
      <c r="DQ174" s="11"/>
      <c r="DR174" s="11"/>
      <c r="DS174" s="11"/>
      <c r="DT174" s="11"/>
    </row>
    <row r="175" spans="1:124" s="217" customFormat="1" outlineLevel="1">
      <c r="A175" s="215" t="s">
        <v>122</v>
      </c>
      <c r="B175" s="216"/>
      <c r="C175" s="216"/>
      <c r="D175" s="216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6"/>
      <c r="BN175" s="216"/>
      <c r="BO175" s="216"/>
      <c r="BP175" s="216"/>
      <c r="BQ175" s="216"/>
      <c r="BR175" s="216"/>
      <c r="BS175" s="216"/>
      <c r="BT175" s="216"/>
      <c r="BU175" s="216"/>
      <c r="BV175" s="216"/>
      <c r="BW175" s="216"/>
      <c r="BX175" s="216"/>
      <c r="BY175" s="216"/>
      <c r="BZ175" s="216"/>
      <c r="CA175" s="216"/>
      <c r="CB175" s="216"/>
      <c r="CC175" s="216"/>
      <c r="CD175" s="216"/>
      <c r="CE175" s="216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  <c r="CR175" s="216"/>
      <c r="CS175" s="216"/>
      <c r="CT175" s="216"/>
      <c r="CU175" s="216"/>
      <c r="CV175" s="216"/>
      <c r="CW175" s="216"/>
      <c r="CX175" s="216"/>
      <c r="CY175" s="216"/>
      <c r="CZ175" s="216"/>
      <c r="DA175" s="216"/>
      <c r="DB175" s="216"/>
      <c r="DC175" s="216"/>
      <c r="DD175" s="216"/>
      <c r="DE175" s="216"/>
      <c r="DF175" s="216"/>
      <c r="DG175" s="216"/>
      <c r="DH175" s="216"/>
      <c r="DI175" s="216"/>
      <c r="DJ175" s="216"/>
      <c r="DK175" s="216"/>
      <c r="DL175" s="216"/>
      <c r="DM175" s="216"/>
      <c r="DN175" s="216"/>
      <c r="DO175" s="216"/>
      <c r="DP175" s="216"/>
      <c r="DQ175" s="216"/>
      <c r="DR175" s="216"/>
      <c r="DS175" s="216"/>
      <c r="DT175" s="216"/>
    </row>
    <row r="176" spans="1:124" s="76" customFormat="1" outlineLevel="1">
      <c r="A176" s="72" t="s">
        <v>139</v>
      </c>
      <c r="B176" s="75" t="s">
        <v>26</v>
      </c>
      <c r="C176" s="75" t="s">
        <v>8</v>
      </c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  <c r="CL176" s="75"/>
      <c r="CM176" s="75"/>
      <c r="CN176" s="75"/>
      <c r="CO176" s="75"/>
      <c r="CP176" s="75"/>
      <c r="CQ176" s="75"/>
      <c r="CR176" s="75"/>
      <c r="CS176" s="75"/>
      <c r="CT176" s="75"/>
      <c r="CU176" s="75"/>
      <c r="CV176" s="75"/>
      <c r="CW176" s="75"/>
      <c r="CX176" s="75"/>
      <c r="CY176" s="75"/>
      <c r="CZ176" s="75"/>
      <c r="DA176" s="75"/>
      <c r="DB176" s="75"/>
      <c r="DC176" s="75"/>
      <c r="DD176" s="75"/>
      <c r="DE176" s="75"/>
      <c r="DF176" s="75"/>
      <c r="DG176" s="75"/>
      <c r="DH176" s="75"/>
      <c r="DI176" s="75"/>
      <c r="DJ176" s="75"/>
      <c r="DK176" s="75"/>
      <c r="DL176" s="75"/>
      <c r="DM176" s="75"/>
      <c r="DN176" s="75"/>
      <c r="DO176" s="75"/>
      <c r="DP176" s="75"/>
      <c r="DQ176" s="75"/>
      <c r="DR176" s="75"/>
      <c r="DS176" s="75"/>
      <c r="DT176" s="75"/>
    </row>
    <row r="177" spans="1:124" outlineLevel="1">
      <c r="A177" s="5" t="str">
        <f>Капзатраты_Выручка!A48</f>
        <v>статья 1 прочих расходов - указать наименование</v>
      </c>
      <c r="B177" s="17" t="str">
        <f>'Исходные данные'!B134</f>
        <v>ИРЦ</v>
      </c>
      <c r="C177" s="18">
        <f>'Исходные данные'!C134</f>
        <v>0</v>
      </c>
      <c r="D177" s="11">
        <f t="shared" ref="D177:D183" si="45">SUM(E177:DT177)</f>
        <v>0</v>
      </c>
      <c r="E177" s="6">
        <f>Капзатраты_Выручка!E48*SUMIF($B$14:$B$18,$B177,E$14:E$18)</f>
        <v>0</v>
      </c>
      <c r="F177" s="6">
        <f>Капзатраты_Выручка!F48*SUMIF($B$14:$B$18,$B177,F$14:F$18)</f>
        <v>0</v>
      </c>
      <c r="G177" s="6">
        <f>Капзатраты_Выручка!G48*SUMIF($B$14:$B$18,$B177,G$14:G$18)</f>
        <v>0</v>
      </c>
      <c r="H177" s="6">
        <f>Капзатраты_Выручка!H48*SUMIF($B$14:$B$18,$B177,H$14:H$18)</f>
        <v>0</v>
      </c>
      <c r="I177" s="6">
        <f>Капзатраты_Выручка!I48*SUMIF($B$14:$B$18,$B177,I$14:I$18)</f>
        <v>0</v>
      </c>
      <c r="J177" s="6">
        <f>Капзатраты_Выручка!J48*SUMIF($B$14:$B$18,$B177,J$14:J$18)</f>
        <v>0</v>
      </c>
      <c r="K177" s="6">
        <f>Капзатраты_Выручка!K48*SUMIF($B$14:$B$18,$B177,K$14:K$18)</f>
        <v>0</v>
      </c>
      <c r="L177" s="6">
        <f>Капзатраты_Выручка!L48*SUMIF($B$14:$B$18,$B177,L$14:L$18)</f>
        <v>0</v>
      </c>
      <c r="M177" s="6">
        <f>Капзатраты_Выручка!M48*SUMIF($B$14:$B$18,$B177,M$14:M$18)</f>
        <v>0</v>
      </c>
      <c r="N177" s="6">
        <f>Капзатраты_Выручка!N48*SUMIF($B$14:$B$18,$B177,N$14:N$18)</f>
        <v>0</v>
      </c>
      <c r="O177" s="6">
        <f>Капзатраты_Выручка!O48*SUMIF($B$14:$B$18,$B177,O$14:O$18)</f>
        <v>0</v>
      </c>
      <c r="P177" s="6">
        <f>Капзатраты_Выручка!P48*SUMIF($B$14:$B$18,$B177,P$14:P$18)</f>
        <v>0</v>
      </c>
      <c r="Q177" s="6">
        <f>Капзатраты_Выручка!Q48*SUMIF($B$14:$B$18,$B177,Q$14:Q$18)</f>
        <v>0</v>
      </c>
      <c r="R177" s="6">
        <f>Капзатраты_Выручка!R48*SUMIF($B$14:$B$18,$B177,R$14:R$18)</f>
        <v>0</v>
      </c>
      <c r="S177" s="6">
        <f>Капзатраты_Выручка!S48*SUMIF($B$14:$B$18,$B177,S$14:S$18)</f>
        <v>0</v>
      </c>
      <c r="T177" s="6">
        <f>Капзатраты_Выручка!T48*SUMIF($B$14:$B$18,$B177,T$14:T$18)</f>
        <v>0</v>
      </c>
      <c r="U177" s="6">
        <f>Капзатраты_Выручка!U48*SUMIF($B$14:$B$18,$B177,U$14:U$18)</f>
        <v>0</v>
      </c>
      <c r="V177" s="6">
        <f>Капзатраты_Выручка!V48*SUMIF($B$14:$B$18,$B177,V$14:V$18)</f>
        <v>0</v>
      </c>
      <c r="W177" s="6">
        <f>Капзатраты_Выручка!W48*SUMIF($B$14:$B$18,$B177,W$14:W$18)</f>
        <v>0</v>
      </c>
      <c r="X177" s="6">
        <f>Капзатраты_Выручка!X48*SUMIF($B$14:$B$18,$B177,X$14:X$18)</f>
        <v>0</v>
      </c>
      <c r="Y177" s="6">
        <f>Капзатраты_Выручка!Y48*SUMIF($B$14:$B$18,$B177,Y$14:Y$18)</f>
        <v>0</v>
      </c>
      <c r="Z177" s="6">
        <f>Капзатраты_Выручка!Z48*SUMIF($B$14:$B$18,$B177,Z$14:Z$18)</f>
        <v>0</v>
      </c>
      <c r="AA177" s="6">
        <f>Капзатраты_Выручка!AA48*SUMIF($B$14:$B$18,$B177,AA$14:AA$18)</f>
        <v>0</v>
      </c>
      <c r="AB177" s="6">
        <f>Капзатраты_Выручка!AB48*SUMIF($B$14:$B$18,$B177,AB$14:AB$18)</f>
        <v>0</v>
      </c>
      <c r="AC177" s="6">
        <f>Капзатраты_Выручка!AC48*SUMIF($B$14:$B$18,$B177,AC$14:AC$18)</f>
        <v>0</v>
      </c>
      <c r="AD177" s="6">
        <f>Капзатраты_Выручка!AD48*SUMIF($B$14:$B$18,$B177,AD$14:AD$18)</f>
        <v>0</v>
      </c>
      <c r="AE177" s="6">
        <f>Капзатраты_Выручка!AE48*SUMIF($B$14:$B$18,$B177,AE$14:AE$18)</f>
        <v>0</v>
      </c>
      <c r="AF177" s="6">
        <f>Капзатраты_Выручка!AF48*SUMIF($B$14:$B$18,$B177,AF$14:AF$18)</f>
        <v>0</v>
      </c>
      <c r="AG177" s="6">
        <f>Капзатраты_Выручка!AG48*SUMIF($B$14:$B$18,$B177,AG$14:AG$18)</f>
        <v>0</v>
      </c>
      <c r="AH177" s="6">
        <f>Капзатраты_Выручка!AH48*SUMIF($B$14:$B$18,$B177,AH$14:AH$18)</f>
        <v>0</v>
      </c>
      <c r="AI177" s="6">
        <f>Капзатраты_Выручка!AI48*SUMIF($B$14:$B$18,$B177,AI$14:AI$18)</f>
        <v>0</v>
      </c>
      <c r="AJ177" s="6">
        <f>Капзатраты_Выручка!AJ48*SUMIF($B$14:$B$18,$B177,AJ$14:AJ$18)</f>
        <v>0</v>
      </c>
    </row>
    <row r="178" spans="1:124" outlineLevel="1">
      <c r="A178" s="5" t="str">
        <f>Капзатраты_Выручка!A49</f>
        <v>статья 2 прочих расходов</v>
      </c>
      <c r="B178" s="17" t="str">
        <f>'Исходные данные'!B135</f>
        <v>ИРЦ</v>
      </c>
      <c r="C178" s="18">
        <f>'Исходные данные'!C135</f>
        <v>1</v>
      </c>
      <c r="D178" s="11">
        <f t="shared" si="45"/>
        <v>0</v>
      </c>
      <c r="E178" s="6">
        <f>Капзатраты_Выручка!E49*SUMIF($B$14:$B$18,$B178,E$14:E$18)</f>
        <v>0</v>
      </c>
      <c r="F178" s="6">
        <f>Капзатраты_Выручка!F49*SUMIF($B$14:$B$18,$B178,F$14:F$18)</f>
        <v>0</v>
      </c>
      <c r="G178" s="6">
        <f>Капзатраты_Выручка!G49*SUMIF($B$14:$B$18,$B178,G$14:G$18)</f>
        <v>0</v>
      </c>
      <c r="H178" s="6">
        <f>Капзатраты_Выручка!H49*SUMIF($B$14:$B$18,$B178,H$14:H$18)</f>
        <v>0</v>
      </c>
      <c r="I178" s="6">
        <f>Капзатраты_Выручка!I49*SUMIF($B$14:$B$18,$B178,I$14:I$18)</f>
        <v>0</v>
      </c>
      <c r="J178" s="6">
        <f>Капзатраты_Выручка!J49*SUMIF($B$14:$B$18,$B178,J$14:J$18)</f>
        <v>0</v>
      </c>
      <c r="K178" s="6">
        <f>Капзатраты_Выручка!K49*SUMIF($B$14:$B$18,$B178,K$14:K$18)</f>
        <v>0</v>
      </c>
      <c r="L178" s="6">
        <f>Капзатраты_Выручка!L49*SUMIF($B$14:$B$18,$B178,L$14:L$18)</f>
        <v>0</v>
      </c>
      <c r="M178" s="6">
        <f>Капзатраты_Выручка!M49*SUMIF($B$14:$B$18,$B178,M$14:M$18)</f>
        <v>0</v>
      </c>
      <c r="N178" s="6">
        <f>Капзатраты_Выручка!N49*SUMIF($B$14:$B$18,$B178,N$14:N$18)</f>
        <v>0</v>
      </c>
      <c r="O178" s="6">
        <f>Капзатраты_Выручка!O49*SUMIF($B$14:$B$18,$B178,O$14:O$18)</f>
        <v>0</v>
      </c>
      <c r="P178" s="6">
        <f>Капзатраты_Выручка!P49*SUMIF($B$14:$B$18,$B178,P$14:P$18)</f>
        <v>0</v>
      </c>
      <c r="Q178" s="6">
        <f>Капзатраты_Выручка!Q49*SUMIF($B$14:$B$18,$B178,Q$14:Q$18)</f>
        <v>0</v>
      </c>
      <c r="R178" s="6">
        <f>Капзатраты_Выручка!R49*SUMIF($B$14:$B$18,$B178,R$14:R$18)</f>
        <v>0</v>
      </c>
      <c r="S178" s="6">
        <f>Капзатраты_Выручка!S49*SUMIF($B$14:$B$18,$B178,S$14:S$18)</f>
        <v>0</v>
      </c>
      <c r="T178" s="6">
        <f>Капзатраты_Выручка!T49*SUMIF($B$14:$B$18,$B178,T$14:T$18)</f>
        <v>0</v>
      </c>
      <c r="U178" s="6">
        <f>Капзатраты_Выручка!U49*SUMIF($B$14:$B$18,$B178,U$14:U$18)</f>
        <v>0</v>
      </c>
      <c r="V178" s="6">
        <f>Капзатраты_Выручка!V49*SUMIF($B$14:$B$18,$B178,V$14:V$18)</f>
        <v>0</v>
      </c>
      <c r="W178" s="6">
        <f>Капзатраты_Выручка!W49*SUMIF($B$14:$B$18,$B178,W$14:W$18)</f>
        <v>0</v>
      </c>
      <c r="X178" s="6">
        <f>Капзатраты_Выручка!X49*SUMIF($B$14:$B$18,$B178,X$14:X$18)</f>
        <v>0</v>
      </c>
      <c r="Y178" s="6">
        <f>Капзатраты_Выручка!Y49*SUMIF($B$14:$B$18,$B178,Y$14:Y$18)</f>
        <v>0</v>
      </c>
      <c r="Z178" s="6">
        <f>Капзатраты_Выручка!Z49*SUMIF($B$14:$B$18,$B178,Z$14:Z$18)</f>
        <v>0</v>
      </c>
      <c r="AA178" s="6">
        <f>Капзатраты_Выручка!AA49*SUMIF($B$14:$B$18,$B178,AA$14:AA$18)</f>
        <v>0</v>
      </c>
      <c r="AB178" s="6">
        <f>Капзатраты_Выручка!AB49*SUMIF($B$14:$B$18,$B178,AB$14:AB$18)</f>
        <v>0</v>
      </c>
      <c r="AC178" s="6">
        <f>Капзатраты_Выручка!AC49*SUMIF($B$14:$B$18,$B178,AC$14:AC$18)</f>
        <v>0</v>
      </c>
      <c r="AD178" s="6">
        <f>Капзатраты_Выручка!AD49*SUMIF($B$14:$B$18,$B178,AD$14:AD$18)</f>
        <v>0</v>
      </c>
      <c r="AE178" s="6">
        <f>Капзатраты_Выручка!AE49*SUMIF($B$14:$B$18,$B178,AE$14:AE$18)</f>
        <v>0</v>
      </c>
      <c r="AF178" s="6">
        <f>Капзатраты_Выручка!AF49*SUMIF($B$14:$B$18,$B178,AF$14:AF$18)</f>
        <v>0</v>
      </c>
      <c r="AG178" s="6">
        <f>Капзатраты_Выручка!AG49*SUMIF($B$14:$B$18,$B178,AG$14:AG$18)</f>
        <v>0</v>
      </c>
      <c r="AH178" s="6">
        <f>Капзатраты_Выручка!AH49*SUMIF($B$14:$B$18,$B178,AH$14:AH$18)</f>
        <v>0</v>
      </c>
      <c r="AI178" s="6">
        <f>Капзатраты_Выручка!AI49*SUMIF($B$14:$B$18,$B178,AI$14:AI$18)</f>
        <v>0</v>
      </c>
      <c r="AJ178" s="6">
        <f>Капзатраты_Выручка!AJ49*SUMIF($B$14:$B$18,$B178,AJ$14:AJ$18)</f>
        <v>0</v>
      </c>
    </row>
    <row r="179" spans="1:124" outlineLevel="2">
      <c r="A179" s="5" t="str">
        <f>Капзатраты_Выручка!A50</f>
        <v>статья 3 прочих расходов</v>
      </c>
      <c r="B179" s="17" t="str">
        <f>'Исходные данные'!B136</f>
        <v>ИРЦ</v>
      </c>
      <c r="C179" s="18">
        <f>'Исходные данные'!C136</f>
        <v>1</v>
      </c>
      <c r="D179" s="11">
        <f t="shared" si="45"/>
        <v>0</v>
      </c>
      <c r="E179" s="6">
        <f>Капзатраты_Выручка!E50*SUMIF($B$14:$B$18,$B179,E$14:E$18)</f>
        <v>0</v>
      </c>
      <c r="F179" s="6">
        <f>Капзатраты_Выручка!F50*SUMIF($B$14:$B$18,$B179,F$14:F$18)</f>
        <v>0</v>
      </c>
      <c r="G179" s="6">
        <f>Капзатраты_Выручка!G50*SUMIF($B$14:$B$18,$B179,G$14:G$18)</f>
        <v>0</v>
      </c>
      <c r="H179" s="6">
        <f>Капзатраты_Выручка!H50*SUMIF($B$14:$B$18,$B179,H$14:H$18)</f>
        <v>0</v>
      </c>
      <c r="I179" s="6">
        <f>Капзатраты_Выручка!I50*SUMIF($B$14:$B$18,$B179,I$14:I$18)</f>
        <v>0</v>
      </c>
      <c r="J179" s="6">
        <f>Капзатраты_Выручка!J50*SUMIF($B$14:$B$18,$B179,J$14:J$18)</f>
        <v>0</v>
      </c>
      <c r="K179" s="6">
        <f>Капзатраты_Выручка!K50*SUMIF($B$14:$B$18,$B179,K$14:K$18)</f>
        <v>0</v>
      </c>
      <c r="L179" s="6">
        <f>Капзатраты_Выручка!L50*SUMIF($B$14:$B$18,$B179,L$14:L$18)</f>
        <v>0</v>
      </c>
      <c r="M179" s="6">
        <f>Капзатраты_Выручка!M50*SUMIF($B$14:$B$18,$B179,M$14:M$18)</f>
        <v>0</v>
      </c>
      <c r="N179" s="6">
        <f>Капзатраты_Выручка!N50*SUMIF($B$14:$B$18,$B179,N$14:N$18)</f>
        <v>0</v>
      </c>
      <c r="O179" s="6">
        <f>Капзатраты_Выручка!O50*SUMIF($B$14:$B$18,$B179,O$14:O$18)</f>
        <v>0</v>
      </c>
      <c r="P179" s="6">
        <f>Капзатраты_Выручка!P50*SUMIF($B$14:$B$18,$B179,P$14:P$18)</f>
        <v>0</v>
      </c>
      <c r="Q179" s="6">
        <f>Капзатраты_Выручка!Q50*SUMIF($B$14:$B$18,$B179,Q$14:Q$18)</f>
        <v>0</v>
      </c>
      <c r="R179" s="6">
        <f>Капзатраты_Выручка!R50*SUMIF($B$14:$B$18,$B179,R$14:R$18)</f>
        <v>0</v>
      </c>
      <c r="S179" s="6">
        <f>Капзатраты_Выручка!S50*SUMIF($B$14:$B$18,$B179,S$14:S$18)</f>
        <v>0</v>
      </c>
      <c r="T179" s="6">
        <f>Капзатраты_Выручка!T50*SUMIF($B$14:$B$18,$B179,T$14:T$18)</f>
        <v>0</v>
      </c>
      <c r="U179" s="6">
        <f>Капзатраты_Выручка!U50*SUMIF($B$14:$B$18,$B179,U$14:U$18)</f>
        <v>0</v>
      </c>
      <c r="V179" s="6">
        <f>Капзатраты_Выручка!V50*SUMIF($B$14:$B$18,$B179,V$14:V$18)</f>
        <v>0</v>
      </c>
      <c r="W179" s="6">
        <f>Капзатраты_Выручка!W50*SUMIF($B$14:$B$18,$B179,W$14:W$18)</f>
        <v>0</v>
      </c>
      <c r="X179" s="6">
        <f>Капзатраты_Выручка!X50*SUMIF($B$14:$B$18,$B179,X$14:X$18)</f>
        <v>0</v>
      </c>
      <c r="Y179" s="6">
        <f>Капзатраты_Выручка!Y50*SUMIF($B$14:$B$18,$B179,Y$14:Y$18)</f>
        <v>0</v>
      </c>
      <c r="Z179" s="6">
        <f>Капзатраты_Выручка!Z50*SUMIF($B$14:$B$18,$B179,Z$14:Z$18)</f>
        <v>0</v>
      </c>
      <c r="AA179" s="6">
        <f>Капзатраты_Выручка!AA50*SUMIF($B$14:$B$18,$B179,AA$14:AA$18)</f>
        <v>0</v>
      </c>
      <c r="AB179" s="6">
        <f>Капзатраты_Выручка!AB50*SUMIF($B$14:$B$18,$B179,AB$14:AB$18)</f>
        <v>0</v>
      </c>
      <c r="AC179" s="6">
        <f>Капзатраты_Выручка!AC50*SUMIF($B$14:$B$18,$B179,AC$14:AC$18)</f>
        <v>0</v>
      </c>
      <c r="AD179" s="6">
        <f>Капзатраты_Выручка!AD50*SUMIF($B$14:$B$18,$B179,AD$14:AD$18)</f>
        <v>0</v>
      </c>
      <c r="AE179" s="6">
        <f>Капзатраты_Выручка!AE50*SUMIF($B$14:$B$18,$B179,AE$14:AE$18)</f>
        <v>0</v>
      </c>
      <c r="AF179" s="6">
        <f>Капзатраты_Выручка!AF50*SUMIF($B$14:$B$18,$B179,AF$14:AF$18)</f>
        <v>0</v>
      </c>
      <c r="AG179" s="6">
        <f>Капзатраты_Выручка!AG50*SUMIF($B$14:$B$18,$B179,AG$14:AG$18)</f>
        <v>0</v>
      </c>
      <c r="AH179" s="6">
        <f>Капзатраты_Выручка!AH50*SUMIF($B$14:$B$18,$B179,AH$14:AH$18)</f>
        <v>0</v>
      </c>
      <c r="AI179" s="6">
        <f>Капзатраты_Выручка!AI50*SUMIF($B$14:$B$18,$B179,AI$14:AI$18)</f>
        <v>0</v>
      </c>
      <c r="AJ179" s="6">
        <f>Капзатраты_Выручка!AJ50*SUMIF($B$14:$B$18,$B179,AJ$14:AJ$18)</f>
        <v>0</v>
      </c>
    </row>
    <row r="180" spans="1:124" outlineLevel="2">
      <c r="A180" s="5" t="str">
        <f>Капзатраты_Выручка!A51</f>
        <v>статья 4 прочих расходов</v>
      </c>
      <c r="B180" s="17" t="str">
        <f>'Исходные данные'!B137</f>
        <v>ИРЦ</v>
      </c>
      <c r="C180" s="18">
        <f>'Исходные данные'!C137</f>
        <v>1</v>
      </c>
      <c r="D180" s="11">
        <f t="shared" si="45"/>
        <v>0</v>
      </c>
      <c r="E180" s="6">
        <f>Капзатраты_Выручка!E51*SUMIF($B$14:$B$18,$B180,E$14:E$18)</f>
        <v>0</v>
      </c>
      <c r="F180" s="6">
        <f>Капзатраты_Выручка!F51*SUMIF($B$14:$B$18,$B180,F$14:F$18)</f>
        <v>0</v>
      </c>
      <c r="G180" s="6">
        <f>Капзатраты_Выручка!G51*SUMIF($B$14:$B$18,$B180,G$14:G$18)</f>
        <v>0</v>
      </c>
      <c r="H180" s="6">
        <f>Капзатраты_Выручка!H51*SUMIF($B$14:$B$18,$B180,H$14:H$18)</f>
        <v>0</v>
      </c>
      <c r="I180" s="6">
        <f>Капзатраты_Выручка!I51*SUMIF($B$14:$B$18,$B180,I$14:I$18)</f>
        <v>0</v>
      </c>
      <c r="J180" s="6">
        <f>Капзатраты_Выручка!J51*SUMIF($B$14:$B$18,$B180,J$14:J$18)</f>
        <v>0</v>
      </c>
      <c r="K180" s="6">
        <f>Капзатраты_Выручка!K51*SUMIF($B$14:$B$18,$B180,K$14:K$18)</f>
        <v>0</v>
      </c>
      <c r="L180" s="6">
        <f>Капзатраты_Выручка!L51*SUMIF($B$14:$B$18,$B180,L$14:L$18)</f>
        <v>0</v>
      </c>
      <c r="M180" s="6">
        <f>Капзатраты_Выручка!M51*SUMIF($B$14:$B$18,$B180,M$14:M$18)</f>
        <v>0</v>
      </c>
      <c r="N180" s="6">
        <f>Капзатраты_Выручка!N51*SUMIF($B$14:$B$18,$B180,N$14:N$18)</f>
        <v>0</v>
      </c>
      <c r="O180" s="6">
        <f>Капзатраты_Выручка!O51*SUMIF($B$14:$B$18,$B180,O$14:O$18)</f>
        <v>0</v>
      </c>
      <c r="P180" s="6">
        <f>Капзатраты_Выручка!P51*SUMIF($B$14:$B$18,$B180,P$14:P$18)</f>
        <v>0</v>
      </c>
      <c r="Q180" s="6">
        <f>Капзатраты_Выручка!Q51*SUMIF($B$14:$B$18,$B180,Q$14:Q$18)</f>
        <v>0</v>
      </c>
      <c r="R180" s="6">
        <f>Капзатраты_Выручка!R51*SUMIF($B$14:$B$18,$B180,R$14:R$18)</f>
        <v>0</v>
      </c>
      <c r="S180" s="6">
        <f>Капзатраты_Выручка!S51*SUMIF($B$14:$B$18,$B180,S$14:S$18)</f>
        <v>0</v>
      </c>
      <c r="T180" s="6">
        <f>Капзатраты_Выручка!T51*SUMIF($B$14:$B$18,$B180,T$14:T$18)</f>
        <v>0</v>
      </c>
      <c r="U180" s="6">
        <f>Капзатраты_Выручка!U51*SUMIF($B$14:$B$18,$B180,U$14:U$18)</f>
        <v>0</v>
      </c>
      <c r="V180" s="6">
        <f>Капзатраты_Выручка!V51*SUMIF($B$14:$B$18,$B180,V$14:V$18)</f>
        <v>0</v>
      </c>
      <c r="W180" s="6">
        <f>Капзатраты_Выручка!W51*SUMIF($B$14:$B$18,$B180,W$14:W$18)</f>
        <v>0</v>
      </c>
      <c r="X180" s="6">
        <f>Капзатраты_Выручка!X51*SUMIF($B$14:$B$18,$B180,X$14:X$18)</f>
        <v>0</v>
      </c>
      <c r="Y180" s="6">
        <f>Капзатраты_Выручка!Y51*SUMIF($B$14:$B$18,$B180,Y$14:Y$18)</f>
        <v>0</v>
      </c>
      <c r="Z180" s="6">
        <f>Капзатраты_Выручка!Z51*SUMIF($B$14:$B$18,$B180,Z$14:Z$18)</f>
        <v>0</v>
      </c>
      <c r="AA180" s="6">
        <f>Капзатраты_Выручка!AA51*SUMIF($B$14:$B$18,$B180,AA$14:AA$18)</f>
        <v>0</v>
      </c>
      <c r="AB180" s="6">
        <f>Капзатраты_Выручка!AB51*SUMIF($B$14:$B$18,$B180,AB$14:AB$18)</f>
        <v>0</v>
      </c>
      <c r="AC180" s="6">
        <f>Капзатраты_Выручка!AC51*SUMIF($B$14:$B$18,$B180,AC$14:AC$18)</f>
        <v>0</v>
      </c>
      <c r="AD180" s="6">
        <f>Капзатраты_Выручка!AD51*SUMIF($B$14:$B$18,$B180,AD$14:AD$18)</f>
        <v>0</v>
      </c>
      <c r="AE180" s="6">
        <f>Капзатраты_Выручка!AE51*SUMIF($B$14:$B$18,$B180,AE$14:AE$18)</f>
        <v>0</v>
      </c>
      <c r="AF180" s="6">
        <f>Капзатраты_Выручка!AF51*SUMIF($B$14:$B$18,$B180,AF$14:AF$18)</f>
        <v>0</v>
      </c>
      <c r="AG180" s="6">
        <f>Капзатраты_Выручка!AG51*SUMIF($B$14:$B$18,$B180,AG$14:AG$18)</f>
        <v>0</v>
      </c>
      <c r="AH180" s="6">
        <f>Капзатраты_Выручка!AH51*SUMIF($B$14:$B$18,$B180,AH$14:AH$18)</f>
        <v>0</v>
      </c>
      <c r="AI180" s="6">
        <f>Капзатраты_Выручка!AI51*SUMIF($B$14:$B$18,$B180,AI$14:AI$18)</f>
        <v>0</v>
      </c>
      <c r="AJ180" s="6">
        <f>Капзатраты_Выручка!AJ51*SUMIF($B$14:$B$18,$B180,AJ$14:AJ$18)</f>
        <v>0</v>
      </c>
    </row>
    <row r="181" spans="1:124" outlineLevel="2">
      <c r="A181" s="5" t="str">
        <f>Капзатраты_Выручка!A52</f>
        <v>статья 5 прочих расходов</v>
      </c>
      <c r="B181" s="17" t="str">
        <f>'Исходные данные'!B138</f>
        <v>ИРЦ</v>
      </c>
      <c r="C181" s="18">
        <f>'Исходные данные'!C138</f>
        <v>1</v>
      </c>
      <c r="D181" s="11">
        <f t="shared" si="45"/>
        <v>0</v>
      </c>
      <c r="E181" s="6">
        <f>Капзатраты_Выручка!E52*SUMIF($B$14:$B$18,$B181,E$14:E$18)</f>
        <v>0</v>
      </c>
      <c r="F181" s="6">
        <f>Капзатраты_Выручка!F52*SUMIF($B$14:$B$18,$B181,F$14:F$18)</f>
        <v>0</v>
      </c>
      <c r="G181" s="6">
        <f>Капзатраты_Выручка!G52*SUMIF($B$14:$B$18,$B181,G$14:G$18)</f>
        <v>0</v>
      </c>
      <c r="H181" s="6">
        <f>Капзатраты_Выручка!H52*SUMIF($B$14:$B$18,$B181,H$14:H$18)</f>
        <v>0</v>
      </c>
      <c r="I181" s="6">
        <f>Капзатраты_Выручка!I52*SUMIF($B$14:$B$18,$B181,I$14:I$18)</f>
        <v>0</v>
      </c>
      <c r="J181" s="6">
        <f>Капзатраты_Выручка!J52*SUMIF($B$14:$B$18,$B181,J$14:J$18)</f>
        <v>0</v>
      </c>
      <c r="K181" s="6">
        <f>Капзатраты_Выручка!K52*SUMIF($B$14:$B$18,$B181,K$14:K$18)</f>
        <v>0</v>
      </c>
      <c r="L181" s="6">
        <f>Капзатраты_Выручка!L52*SUMIF($B$14:$B$18,$B181,L$14:L$18)</f>
        <v>0</v>
      </c>
      <c r="M181" s="6">
        <f>Капзатраты_Выручка!M52*SUMIF($B$14:$B$18,$B181,M$14:M$18)</f>
        <v>0</v>
      </c>
      <c r="N181" s="6">
        <f>Капзатраты_Выручка!N52*SUMIF($B$14:$B$18,$B181,N$14:N$18)</f>
        <v>0</v>
      </c>
      <c r="O181" s="6">
        <f>Капзатраты_Выручка!O52*SUMIF($B$14:$B$18,$B181,O$14:O$18)</f>
        <v>0</v>
      </c>
      <c r="P181" s="6">
        <f>Капзатраты_Выручка!P52*SUMIF($B$14:$B$18,$B181,P$14:P$18)</f>
        <v>0</v>
      </c>
      <c r="Q181" s="6">
        <f>Капзатраты_Выручка!Q52*SUMIF($B$14:$B$18,$B181,Q$14:Q$18)</f>
        <v>0</v>
      </c>
      <c r="R181" s="6">
        <f>Капзатраты_Выручка!R52*SUMIF($B$14:$B$18,$B181,R$14:R$18)</f>
        <v>0</v>
      </c>
      <c r="S181" s="6">
        <f>Капзатраты_Выручка!S52*SUMIF($B$14:$B$18,$B181,S$14:S$18)</f>
        <v>0</v>
      </c>
      <c r="T181" s="6">
        <f>Капзатраты_Выручка!T52*SUMIF($B$14:$B$18,$B181,T$14:T$18)</f>
        <v>0</v>
      </c>
      <c r="U181" s="6">
        <f>Капзатраты_Выручка!U52*SUMIF($B$14:$B$18,$B181,U$14:U$18)</f>
        <v>0</v>
      </c>
      <c r="V181" s="6">
        <f>Капзатраты_Выручка!V52*SUMIF($B$14:$B$18,$B181,V$14:V$18)</f>
        <v>0</v>
      </c>
      <c r="W181" s="6">
        <f>Капзатраты_Выручка!W52*SUMIF($B$14:$B$18,$B181,W$14:W$18)</f>
        <v>0</v>
      </c>
      <c r="X181" s="6">
        <f>Капзатраты_Выручка!X52*SUMIF($B$14:$B$18,$B181,X$14:X$18)</f>
        <v>0</v>
      </c>
      <c r="Y181" s="6">
        <f>Капзатраты_Выручка!Y52*SUMIF($B$14:$B$18,$B181,Y$14:Y$18)</f>
        <v>0</v>
      </c>
      <c r="Z181" s="6">
        <f>Капзатраты_Выручка!Z52*SUMIF($B$14:$B$18,$B181,Z$14:Z$18)</f>
        <v>0</v>
      </c>
      <c r="AA181" s="6">
        <f>Капзатраты_Выручка!AA52*SUMIF($B$14:$B$18,$B181,AA$14:AA$18)</f>
        <v>0</v>
      </c>
      <c r="AB181" s="6">
        <f>Капзатраты_Выручка!AB52*SUMIF($B$14:$B$18,$B181,AB$14:AB$18)</f>
        <v>0</v>
      </c>
      <c r="AC181" s="6">
        <f>Капзатраты_Выручка!AC52*SUMIF($B$14:$B$18,$B181,AC$14:AC$18)</f>
        <v>0</v>
      </c>
      <c r="AD181" s="6">
        <f>Капзатраты_Выручка!AD52*SUMIF($B$14:$B$18,$B181,AD$14:AD$18)</f>
        <v>0</v>
      </c>
      <c r="AE181" s="6">
        <f>Капзатраты_Выручка!AE52*SUMIF($B$14:$B$18,$B181,AE$14:AE$18)</f>
        <v>0</v>
      </c>
      <c r="AF181" s="6">
        <f>Капзатраты_Выручка!AF52*SUMIF($B$14:$B$18,$B181,AF$14:AF$18)</f>
        <v>0</v>
      </c>
      <c r="AG181" s="6">
        <f>Капзатраты_Выручка!AG52*SUMIF($B$14:$B$18,$B181,AG$14:AG$18)</f>
        <v>0</v>
      </c>
      <c r="AH181" s="6">
        <f>Капзатраты_Выручка!AH52*SUMIF($B$14:$B$18,$B181,AH$14:AH$18)</f>
        <v>0</v>
      </c>
      <c r="AI181" s="6">
        <f>Капзатраты_Выручка!AI52*SUMIF($B$14:$B$18,$B181,AI$14:AI$18)</f>
        <v>0</v>
      </c>
      <c r="AJ181" s="6">
        <f>Капзатраты_Выручка!AJ52*SUMIF($B$14:$B$18,$B181,AJ$14:AJ$18)</f>
        <v>0</v>
      </c>
    </row>
    <row r="182" spans="1:124" outlineLevel="2">
      <c r="A182" s="5" t="str">
        <f>Капзатраты_Выручка!A53</f>
        <v>статья 6 прочих расходов</v>
      </c>
      <c r="B182" s="17" t="str">
        <f>'Исходные данные'!B139</f>
        <v>ИРЦ</v>
      </c>
      <c r="C182" s="18">
        <f>'Исходные данные'!C139</f>
        <v>1</v>
      </c>
      <c r="D182" s="11">
        <f t="shared" si="45"/>
        <v>0</v>
      </c>
      <c r="E182" s="6">
        <f>Капзатраты_Выручка!E53*SUMIF($B$14:$B$18,$B182,E$14:E$18)</f>
        <v>0</v>
      </c>
      <c r="F182" s="6">
        <f>Капзатраты_Выручка!F53*SUMIF($B$14:$B$18,$B182,F$14:F$18)</f>
        <v>0</v>
      </c>
      <c r="G182" s="6">
        <f>Капзатраты_Выручка!G53*SUMIF($B$14:$B$18,$B182,G$14:G$18)</f>
        <v>0</v>
      </c>
      <c r="H182" s="6">
        <f>Капзатраты_Выручка!H53*SUMIF($B$14:$B$18,$B182,H$14:H$18)</f>
        <v>0</v>
      </c>
      <c r="I182" s="6">
        <f>Капзатраты_Выручка!I53*SUMIF($B$14:$B$18,$B182,I$14:I$18)</f>
        <v>0</v>
      </c>
      <c r="J182" s="6">
        <f>Капзатраты_Выручка!J53*SUMIF($B$14:$B$18,$B182,J$14:J$18)</f>
        <v>0</v>
      </c>
      <c r="K182" s="6">
        <f>Капзатраты_Выручка!K53*SUMIF($B$14:$B$18,$B182,K$14:K$18)</f>
        <v>0</v>
      </c>
      <c r="L182" s="6">
        <f>Капзатраты_Выручка!L53*SUMIF($B$14:$B$18,$B182,L$14:L$18)</f>
        <v>0</v>
      </c>
      <c r="M182" s="6">
        <f>Капзатраты_Выручка!M53*SUMIF($B$14:$B$18,$B182,M$14:M$18)</f>
        <v>0</v>
      </c>
      <c r="N182" s="6">
        <f>Капзатраты_Выручка!N53*SUMIF($B$14:$B$18,$B182,N$14:N$18)</f>
        <v>0</v>
      </c>
      <c r="O182" s="6">
        <f>Капзатраты_Выручка!O53*SUMIF($B$14:$B$18,$B182,O$14:O$18)</f>
        <v>0</v>
      </c>
      <c r="P182" s="6">
        <f>Капзатраты_Выручка!P53*SUMIF($B$14:$B$18,$B182,P$14:P$18)</f>
        <v>0</v>
      </c>
      <c r="Q182" s="6">
        <f>Капзатраты_Выручка!Q53*SUMIF($B$14:$B$18,$B182,Q$14:Q$18)</f>
        <v>0</v>
      </c>
      <c r="R182" s="6">
        <f>Капзатраты_Выручка!R53*SUMIF($B$14:$B$18,$B182,R$14:R$18)</f>
        <v>0</v>
      </c>
      <c r="S182" s="6">
        <f>Капзатраты_Выручка!S53*SUMIF($B$14:$B$18,$B182,S$14:S$18)</f>
        <v>0</v>
      </c>
      <c r="T182" s="6">
        <f>Капзатраты_Выручка!T53*SUMIF($B$14:$B$18,$B182,T$14:T$18)</f>
        <v>0</v>
      </c>
      <c r="U182" s="6">
        <f>Капзатраты_Выручка!U53*SUMIF($B$14:$B$18,$B182,U$14:U$18)</f>
        <v>0</v>
      </c>
      <c r="V182" s="6">
        <f>Капзатраты_Выручка!V53*SUMIF($B$14:$B$18,$B182,V$14:V$18)</f>
        <v>0</v>
      </c>
      <c r="W182" s="6">
        <f>Капзатраты_Выручка!W53*SUMIF($B$14:$B$18,$B182,W$14:W$18)</f>
        <v>0</v>
      </c>
      <c r="X182" s="6">
        <f>Капзатраты_Выручка!X53*SUMIF($B$14:$B$18,$B182,X$14:X$18)</f>
        <v>0</v>
      </c>
      <c r="Y182" s="6">
        <f>Капзатраты_Выручка!Y53*SUMIF($B$14:$B$18,$B182,Y$14:Y$18)</f>
        <v>0</v>
      </c>
      <c r="Z182" s="6">
        <f>Капзатраты_Выручка!Z53*SUMIF($B$14:$B$18,$B182,Z$14:Z$18)</f>
        <v>0</v>
      </c>
      <c r="AA182" s="6">
        <f>Капзатраты_Выручка!AA53*SUMIF($B$14:$B$18,$B182,AA$14:AA$18)</f>
        <v>0</v>
      </c>
      <c r="AB182" s="6">
        <f>Капзатраты_Выручка!AB53*SUMIF($B$14:$B$18,$B182,AB$14:AB$18)</f>
        <v>0</v>
      </c>
      <c r="AC182" s="6">
        <f>Капзатраты_Выручка!AC53*SUMIF($B$14:$B$18,$B182,AC$14:AC$18)</f>
        <v>0</v>
      </c>
      <c r="AD182" s="6">
        <f>Капзатраты_Выручка!AD53*SUMIF($B$14:$B$18,$B182,AD$14:AD$18)</f>
        <v>0</v>
      </c>
      <c r="AE182" s="6">
        <f>Капзатраты_Выручка!AE53*SUMIF($B$14:$B$18,$B182,AE$14:AE$18)</f>
        <v>0</v>
      </c>
      <c r="AF182" s="6">
        <f>Капзатраты_Выручка!AF53*SUMIF($B$14:$B$18,$B182,AF$14:AF$18)</f>
        <v>0</v>
      </c>
      <c r="AG182" s="6">
        <f>Капзатраты_Выручка!AG53*SUMIF($B$14:$B$18,$B182,AG$14:AG$18)</f>
        <v>0</v>
      </c>
      <c r="AH182" s="6">
        <f>Капзатраты_Выручка!AH53*SUMIF($B$14:$B$18,$B182,AH$14:AH$18)</f>
        <v>0</v>
      </c>
      <c r="AI182" s="6">
        <f>Капзатраты_Выручка!AI53*SUMIF($B$14:$B$18,$B182,AI$14:AI$18)</f>
        <v>0</v>
      </c>
      <c r="AJ182" s="6">
        <f>Капзатраты_Выручка!AJ53*SUMIF($B$14:$B$18,$B182,AJ$14:AJ$18)</f>
        <v>0</v>
      </c>
    </row>
    <row r="183" spans="1:124" outlineLevel="1">
      <c r="A183" s="14" t="s">
        <v>141</v>
      </c>
      <c r="B183" s="15"/>
      <c r="C183" s="15"/>
      <c r="D183" s="15">
        <f t="shared" si="45"/>
        <v>0</v>
      </c>
      <c r="E183" s="16">
        <f t="shared" ref="E183:AJ183" si="46">SUM(E177:E182)</f>
        <v>0</v>
      </c>
      <c r="F183" s="16">
        <f t="shared" si="46"/>
        <v>0</v>
      </c>
      <c r="G183" s="16">
        <f t="shared" si="46"/>
        <v>0</v>
      </c>
      <c r="H183" s="16">
        <f t="shared" si="46"/>
        <v>0</v>
      </c>
      <c r="I183" s="16">
        <f t="shared" si="46"/>
        <v>0</v>
      </c>
      <c r="J183" s="16">
        <f t="shared" si="46"/>
        <v>0</v>
      </c>
      <c r="K183" s="16">
        <f t="shared" si="46"/>
        <v>0</v>
      </c>
      <c r="L183" s="16">
        <f t="shared" si="46"/>
        <v>0</v>
      </c>
      <c r="M183" s="16">
        <f t="shared" si="46"/>
        <v>0</v>
      </c>
      <c r="N183" s="16">
        <f t="shared" si="46"/>
        <v>0</v>
      </c>
      <c r="O183" s="16">
        <f t="shared" si="46"/>
        <v>0</v>
      </c>
      <c r="P183" s="16">
        <f t="shared" si="46"/>
        <v>0</v>
      </c>
      <c r="Q183" s="16">
        <f t="shared" si="46"/>
        <v>0</v>
      </c>
      <c r="R183" s="16">
        <f t="shared" si="46"/>
        <v>0</v>
      </c>
      <c r="S183" s="16">
        <f t="shared" si="46"/>
        <v>0</v>
      </c>
      <c r="T183" s="16">
        <f t="shared" si="46"/>
        <v>0</v>
      </c>
      <c r="U183" s="16">
        <f t="shared" si="46"/>
        <v>0</v>
      </c>
      <c r="V183" s="16">
        <f t="shared" si="46"/>
        <v>0</v>
      </c>
      <c r="W183" s="16">
        <f t="shared" si="46"/>
        <v>0</v>
      </c>
      <c r="X183" s="16">
        <f t="shared" si="46"/>
        <v>0</v>
      </c>
      <c r="Y183" s="16">
        <f t="shared" si="46"/>
        <v>0</v>
      </c>
      <c r="Z183" s="16">
        <f t="shared" si="46"/>
        <v>0</v>
      </c>
      <c r="AA183" s="16">
        <f t="shared" si="46"/>
        <v>0</v>
      </c>
      <c r="AB183" s="16">
        <f t="shared" si="46"/>
        <v>0</v>
      </c>
      <c r="AC183" s="16">
        <f t="shared" si="46"/>
        <v>0</v>
      </c>
      <c r="AD183" s="16">
        <f t="shared" si="46"/>
        <v>0</v>
      </c>
      <c r="AE183" s="16">
        <f t="shared" si="46"/>
        <v>0</v>
      </c>
      <c r="AF183" s="16">
        <f t="shared" si="46"/>
        <v>0</v>
      </c>
      <c r="AG183" s="16">
        <f t="shared" si="46"/>
        <v>0</v>
      </c>
      <c r="AH183" s="16">
        <f t="shared" si="46"/>
        <v>0</v>
      </c>
      <c r="AI183" s="16">
        <f t="shared" si="46"/>
        <v>0</v>
      </c>
      <c r="AJ183" s="16">
        <f t="shared" si="46"/>
        <v>0</v>
      </c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</row>
    <row r="184" spans="1:124" s="292" customFormat="1" outlineLevel="1">
      <c r="A184" s="291" t="s">
        <v>8</v>
      </c>
      <c r="D184" s="15">
        <f>SUM(E184:DT184)</f>
        <v>0</v>
      </c>
      <c r="E184" s="293">
        <f>+SUMPRODUCT(Расчет_С_Фондом!E177:E182,Расчет_С_Фондом!$C$177:$C$182*Расчет_С_Фондом!E$305)</f>
        <v>0</v>
      </c>
      <c r="F184" s="293">
        <f>+SUMPRODUCT(Расчет_С_Фондом!F177:F182,Расчет_С_Фондом!$C$177:$C$182*Расчет_С_Фондом!F$305)</f>
        <v>0</v>
      </c>
      <c r="G184" s="293">
        <f>+SUMPRODUCT(Расчет_С_Фондом!G177:G182,Расчет_С_Фондом!$C$177:$C$182*Расчет_С_Фондом!G$305)</f>
        <v>0</v>
      </c>
      <c r="H184" s="293">
        <f>+SUMPRODUCT(Расчет_С_Фондом!H177:H182,Расчет_С_Фондом!$C$177:$C$182*Расчет_С_Фондом!H$305)</f>
        <v>0</v>
      </c>
      <c r="I184" s="293">
        <f>+SUMPRODUCT(Расчет_С_Фондом!I177:I182,Расчет_С_Фондом!$C$177:$C$182*Расчет_С_Фондом!I$305)</f>
        <v>0</v>
      </c>
      <c r="J184" s="293">
        <f>+SUMPRODUCT(Расчет_С_Фондом!J177:J182,Расчет_С_Фондом!$C$177:$C$182*Расчет_С_Фондом!J$305)</f>
        <v>0</v>
      </c>
      <c r="K184" s="293">
        <f>+SUMPRODUCT(Расчет_С_Фондом!K177:K182,Расчет_С_Фондом!$C$177:$C$182*Расчет_С_Фондом!K$305)</f>
        <v>0</v>
      </c>
      <c r="L184" s="293">
        <f>+SUMPRODUCT(Расчет_С_Фондом!L177:L182,Расчет_С_Фондом!$C$177:$C$182*Расчет_С_Фондом!L$305)</f>
        <v>0</v>
      </c>
      <c r="M184" s="293">
        <f>+SUMPRODUCT(Расчет_С_Фондом!M177:M182,Расчет_С_Фондом!$C$177:$C$182*Расчет_С_Фондом!M$305)</f>
        <v>0</v>
      </c>
      <c r="N184" s="293">
        <f>+SUMPRODUCT(Расчет_С_Фондом!N177:N182,Расчет_С_Фондом!$C$177:$C$182*Расчет_С_Фондом!N$305)</f>
        <v>0</v>
      </c>
      <c r="O184" s="293">
        <f>+SUMPRODUCT(Расчет_С_Фондом!O177:O182,Расчет_С_Фондом!$C$177:$C$182*Расчет_С_Фондом!O$305)</f>
        <v>0</v>
      </c>
      <c r="P184" s="293">
        <f>+SUMPRODUCT(Расчет_С_Фондом!P177:P182,Расчет_С_Фондом!$C$177:$C$182*Расчет_С_Фондом!P$305)</f>
        <v>0</v>
      </c>
      <c r="Q184" s="293">
        <f>+SUMPRODUCT(Расчет_С_Фондом!Q177:Q182,Расчет_С_Фондом!$C$177:$C$182*Расчет_С_Фондом!Q$305)</f>
        <v>0</v>
      </c>
      <c r="R184" s="293">
        <f>+SUMPRODUCT(Расчет_С_Фондом!R177:R182,Расчет_С_Фондом!$C$177:$C$182*Расчет_С_Фондом!R$305)</f>
        <v>0</v>
      </c>
      <c r="S184" s="293">
        <f>+SUMPRODUCT(Расчет_С_Фондом!S177:S182,Расчет_С_Фондом!$C$177:$C$182*Расчет_С_Фондом!S$305)</f>
        <v>0</v>
      </c>
      <c r="T184" s="293">
        <f>+SUMPRODUCT(Расчет_С_Фондом!T177:T182,Расчет_С_Фондом!$C$177:$C$182*Расчет_С_Фондом!T$305)</f>
        <v>0</v>
      </c>
      <c r="U184" s="293">
        <f>+SUMPRODUCT(Расчет_С_Фондом!U177:U182,Расчет_С_Фондом!$C$177:$C$182*Расчет_С_Фондом!U$305)</f>
        <v>0</v>
      </c>
      <c r="V184" s="293">
        <f>+SUMPRODUCT(Расчет_С_Фондом!V177:V182,Расчет_С_Фондом!$C$177:$C$182*Расчет_С_Фондом!V$305)</f>
        <v>0</v>
      </c>
      <c r="W184" s="293">
        <f>+SUMPRODUCT(Расчет_С_Фондом!W177:W182,Расчет_С_Фондом!$C$177:$C$182*Расчет_С_Фондом!W$305)</f>
        <v>0</v>
      </c>
      <c r="X184" s="293">
        <f>+SUMPRODUCT(Расчет_С_Фондом!X177:X182,Расчет_С_Фондом!$C$177:$C$182*Расчет_С_Фондом!X$305)</f>
        <v>0</v>
      </c>
      <c r="Y184" s="293">
        <f>+SUMPRODUCT(Расчет_С_Фондом!Y177:Y182,Расчет_С_Фондом!$C$177:$C$182*Расчет_С_Фондом!Y$305)</f>
        <v>0</v>
      </c>
      <c r="Z184" s="293">
        <f>+SUMPRODUCT(Расчет_С_Фондом!Z177:Z182,Расчет_С_Фондом!$C$177:$C$182*Расчет_С_Фондом!Z$305)</f>
        <v>0</v>
      </c>
      <c r="AA184" s="293">
        <f>+SUMPRODUCT(Расчет_С_Фондом!AA177:AA182,Расчет_С_Фондом!$C$177:$C$182*Расчет_С_Фондом!AA$305)</f>
        <v>0</v>
      </c>
      <c r="AB184" s="293">
        <f>+SUMPRODUCT(Расчет_С_Фондом!AB177:AB182,Расчет_С_Фондом!$C$177:$C$182*Расчет_С_Фондом!AB$305)</f>
        <v>0</v>
      </c>
      <c r="AC184" s="293">
        <f>+SUMPRODUCT(Расчет_С_Фондом!AC177:AC182,Расчет_С_Фондом!$C$177:$C$182*Расчет_С_Фондом!AC$305)</f>
        <v>0</v>
      </c>
      <c r="AD184" s="293">
        <f>+SUMPRODUCT(Расчет_С_Фондом!AD177:AD182,Расчет_С_Фондом!$C$177:$C$182*Расчет_С_Фондом!AD$305)</f>
        <v>0</v>
      </c>
      <c r="AE184" s="293">
        <f>+SUMPRODUCT(Расчет_С_Фондом!AE177:AE182,Расчет_С_Фондом!$C$177:$C$182*Расчет_С_Фондом!AE$305)</f>
        <v>0</v>
      </c>
      <c r="AF184" s="293">
        <f>+SUMPRODUCT(Расчет_С_Фондом!AF177:AF182,Расчет_С_Фондом!$C$177:$C$182*Расчет_С_Фондом!AF$305)</f>
        <v>0</v>
      </c>
      <c r="AG184" s="293">
        <f>+SUMPRODUCT(Расчет_С_Фондом!AG177:AG182,Расчет_С_Фондом!$C$177:$C$182*Расчет_С_Фондом!AG$305)</f>
        <v>0</v>
      </c>
      <c r="AH184" s="293">
        <f>+SUMPRODUCT(Расчет_С_Фондом!AH177:AH182,Расчет_С_Фондом!$C$177:$C$182*Расчет_С_Фондом!AH$305)</f>
        <v>0</v>
      </c>
      <c r="AI184" s="293">
        <f>+SUMPRODUCT(Расчет_С_Фондом!AI177:AI182,Расчет_С_Фондом!$C$177:$C$182*Расчет_С_Фондом!AI$305)</f>
        <v>0</v>
      </c>
      <c r="AJ184" s="293">
        <f>+SUMPRODUCT(Расчет_С_Фондом!AJ177:AJ182,Расчет_С_Фондом!$C$177:$C$182*Расчет_С_Фондом!AJ$305)</f>
        <v>0</v>
      </c>
      <c r="AK184" s="293"/>
      <c r="AL184" s="293"/>
      <c r="AM184" s="293"/>
      <c r="AN184" s="293"/>
      <c r="AO184" s="293"/>
      <c r="AP184" s="293"/>
      <c r="AQ184" s="293"/>
      <c r="AR184" s="293"/>
      <c r="AS184" s="293"/>
      <c r="AT184" s="293"/>
      <c r="AU184" s="293"/>
      <c r="AV184" s="293"/>
      <c r="AW184" s="293"/>
      <c r="AX184" s="293"/>
      <c r="AY184" s="293"/>
      <c r="AZ184" s="293"/>
      <c r="BA184" s="293"/>
      <c r="BB184" s="293"/>
      <c r="BC184" s="293"/>
      <c r="BD184" s="293"/>
      <c r="BE184" s="293"/>
      <c r="BF184" s="293"/>
      <c r="BG184" s="293"/>
      <c r="BH184" s="293"/>
      <c r="BI184" s="293"/>
      <c r="BJ184" s="293"/>
      <c r="BK184" s="293"/>
      <c r="BL184" s="293"/>
      <c r="BM184" s="293"/>
      <c r="BN184" s="293"/>
      <c r="BO184" s="293"/>
      <c r="BP184" s="293"/>
      <c r="BQ184" s="293"/>
      <c r="BR184" s="293"/>
      <c r="BS184" s="293"/>
      <c r="BT184" s="293"/>
      <c r="BU184" s="293"/>
      <c r="BV184" s="293"/>
      <c r="BW184" s="293"/>
      <c r="BX184" s="293"/>
      <c r="BY184" s="293"/>
      <c r="BZ184" s="293"/>
      <c r="CA184" s="293"/>
      <c r="CB184" s="293"/>
      <c r="CC184" s="293"/>
      <c r="CD184" s="293"/>
      <c r="CE184" s="293"/>
      <c r="CF184" s="293"/>
      <c r="CG184" s="293"/>
      <c r="CH184" s="293"/>
      <c r="CI184" s="293"/>
      <c r="CJ184" s="293"/>
      <c r="CK184" s="293"/>
      <c r="CL184" s="293"/>
      <c r="CM184" s="293"/>
      <c r="CN184" s="293"/>
      <c r="CO184" s="293"/>
      <c r="CP184" s="293"/>
      <c r="CQ184" s="293"/>
      <c r="CR184" s="293"/>
      <c r="CS184" s="293"/>
      <c r="CT184" s="293"/>
      <c r="CU184" s="293"/>
      <c r="CV184" s="293"/>
      <c r="CW184" s="293"/>
      <c r="CX184" s="293"/>
      <c r="CY184" s="293"/>
      <c r="CZ184" s="293"/>
      <c r="DA184" s="293"/>
      <c r="DB184" s="293"/>
      <c r="DC184" s="293"/>
      <c r="DD184" s="293"/>
      <c r="DE184" s="293"/>
      <c r="DF184" s="293"/>
      <c r="DG184" s="293"/>
      <c r="DH184" s="293"/>
      <c r="DI184" s="293"/>
      <c r="DJ184" s="293"/>
      <c r="DK184" s="293"/>
      <c r="DL184" s="293"/>
      <c r="DM184" s="293"/>
      <c r="DN184" s="293"/>
      <c r="DO184" s="293"/>
      <c r="DP184" s="293"/>
      <c r="DQ184" s="293"/>
      <c r="DR184" s="293"/>
      <c r="DS184" s="293"/>
      <c r="DT184" s="293"/>
    </row>
    <row r="185" spans="1:124" outlineLevel="1"/>
    <row r="186" spans="1:124" outlineLevel="1"/>
    <row r="187" spans="1:124" outlineLevel="1"/>
    <row r="188" spans="1:124" outlineLevel="1"/>
    <row r="189" spans="1:124" s="217" customFormat="1" outlineLevel="1">
      <c r="A189" s="215" t="s">
        <v>123</v>
      </c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  <c r="BV189" s="216"/>
      <c r="BW189" s="216"/>
      <c r="BX189" s="216"/>
      <c r="BY189" s="216"/>
      <c r="BZ189" s="216"/>
      <c r="CA189" s="216"/>
      <c r="CB189" s="216"/>
      <c r="CC189" s="216"/>
      <c r="CD189" s="216"/>
      <c r="CE189" s="21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  <c r="CR189" s="216"/>
      <c r="CS189" s="216"/>
      <c r="CT189" s="216"/>
      <c r="CU189" s="216"/>
      <c r="CV189" s="216"/>
      <c r="CW189" s="216"/>
      <c r="CX189" s="216"/>
      <c r="CY189" s="216"/>
      <c r="CZ189" s="216"/>
      <c r="DA189" s="216"/>
      <c r="DB189" s="216"/>
      <c r="DC189" s="216"/>
      <c r="DD189" s="216"/>
      <c r="DE189" s="216"/>
      <c r="DF189" s="216"/>
      <c r="DG189" s="216"/>
      <c r="DH189" s="216"/>
      <c r="DI189" s="216"/>
      <c r="DJ189" s="216"/>
      <c r="DK189" s="216"/>
      <c r="DL189" s="216"/>
      <c r="DM189" s="216"/>
      <c r="DN189" s="216"/>
      <c r="DO189" s="216"/>
      <c r="DP189" s="216"/>
      <c r="DQ189" s="216"/>
      <c r="DR189" s="216"/>
      <c r="DS189" s="216"/>
      <c r="DT189" s="216"/>
    </row>
    <row r="190" spans="1:124" s="76" customFormat="1" outlineLevel="1">
      <c r="A190" s="72" t="s">
        <v>41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75"/>
      <c r="CL190" s="75"/>
      <c r="CM190" s="75"/>
      <c r="CN190" s="75"/>
      <c r="CO190" s="75"/>
      <c r="CP190" s="75"/>
      <c r="CQ190" s="75"/>
      <c r="CR190" s="75"/>
      <c r="CS190" s="75"/>
      <c r="CT190" s="75"/>
      <c r="CU190" s="75"/>
      <c r="CV190" s="75"/>
      <c r="CW190" s="75"/>
      <c r="CX190" s="75"/>
      <c r="CY190" s="75"/>
      <c r="CZ190" s="75"/>
      <c r="DA190" s="75"/>
      <c r="DB190" s="75"/>
      <c r="DC190" s="75"/>
      <c r="DD190" s="75"/>
      <c r="DE190" s="75"/>
      <c r="DF190" s="75"/>
      <c r="DG190" s="75"/>
      <c r="DH190" s="75"/>
      <c r="DI190" s="75"/>
      <c r="DJ190" s="75"/>
      <c r="DK190" s="75"/>
      <c r="DL190" s="75"/>
      <c r="DM190" s="75"/>
      <c r="DN190" s="75"/>
      <c r="DO190" s="75"/>
      <c r="DP190" s="75"/>
      <c r="DQ190" s="75"/>
      <c r="DR190" s="75"/>
      <c r="DS190" s="75"/>
      <c r="DT190" s="75"/>
    </row>
    <row r="191" spans="1:124" outlineLevel="1">
      <c r="A191" s="5" t="s">
        <v>37</v>
      </c>
      <c r="D191" s="11"/>
      <c r="E191" s="6">
        <f ca="1">(Расчет_С_Фондом!E104)</f>
        <v>4026.0000000000036</v>
      </c>
      <c r="F191" s="6">
        <f ca="1">(Расчет_С_Фондом!F104)</f>
        <v>12078.000000000011</v>
      </c>
      <c r="G191" s="6">
        <f ca="1">(Расчет_С_Фондом!G104)</f>
        <v>16104.000000000015</v>
      </c>
      <c r="H191" s="6">
        <f ca="1">(Расчет_С_Фондом!H104)</f>
        <v>14967.030797105459</v>
      </c>
      <c r="I191" s="6">
        <f ca="1">(Расчет_С_Фондом!I104)</f>
        <v>13704.994981892505</v>
      </c>
      <c r="J191" s="6">
        <f ca="1">(Расчет_С_Фондом!J104)</f>
        <v>12304.135227006127</v>
      </c>
      <c r="K191" s="6">
        <f ca="1">(Расчет_С_Фондом!K104)</f>
        <v>10749.180899082245</v>
      </c>
      <c r="L191" s="6">
        <f ca="1">(Расчет_С_Фондом!L104)</f>
        <v>9023.1815950867367</v>
      </c>
      <c r="M191" s="6">
        <f ca="1">(Расчет_С_Фондом!M104)</f>
        <v>7107.3223676517227</v>
      </c>
      <c r="N191" s="6">
        <f ca="1">(Расчет_С_Фондом!N104)</f>
        <v>4980.7186251988569</v>
      </c>
      <c r="O191" s="6">
        <f ca="1">(Расчет_С_Фондом!O104)</f>
        <v>2620.188471076176</v>
      </c>
      <c r="P191" s="6">
        <f ca="1">(Расчет_С_Фондом!P104)</f>
        <v>0</v>
      </c>
      <c r="Q191" s="6">
        <f ca="1">(Расчет_С_Фондом!Q104)</f>
        <v>0</v>
      </c>
      <c r="R191" s="6">
        <f ca="1">(Расчет_С_Фондом!R104)</f>
        <v>0</v>
      </c>
      <c r="S191" s="6">
        <f ca="1">(Расчет_С_Фондом!S104)</f>
        <v>0</v>
      </c>
      <c r="T191" s="6">
        <f ca="1">(Расчет_С_Фондом!T104)</f>
        <v>0</v>
      </c>
      <c r="U191" s="6">
        <f ca="1">(Расчет_С_Фондом!U104)</f>
        <v>0</v>
      </c>
      <c r="V191" s="6">
        <f ca="1">(Расчет_С_Фондом!V104)</f>
        <v>0</v>
      </c>
      <c r="W191" s="6">
        <f ca="1">(Расчет_С_Фондом!W104)</f>
        <v>0</v>
      </c>
      <c r="X191" s="6">
        <f ca="1">(Расчет_С_Фондом!X104)</f>
        <v>0</v>
      </c>
      <c r="Y191" s="6">
        <f ca="1">(Расчет_С_Фондом!Y104)</f>
        <v>0</v>
      </c>
      <c r="Z191" s="6">
        <f ca="1">(Расчет_С_Фондом!Z104)</f>
        <v>0</v>
      </c>
      <c r="AA191" s="6">
        <f ca="1">(Расчет_С_Фондом!AA104)</f>
        <v>0</v>
      </c>
      <c r="AB191" s="6">
        <f ca="1">(Расчет_С_Фондом!AB104)</f>
        <v>0</v>
      </c>
      <c r="AC191" s="6">
        <f ca="1">(Расчет_С_Фондом!AC104)</f>
        <v>0</v>
      </c>
      <c r="AD191" s="6">
        <f ca="1">(Расчет_С_Фондом!AD104)</f>
        <v>0</v>
      </c>
      <c r="AE191" s="6">
        <f ca="1">(Расчет_С_Фондом!AE104)</f>
        <v>0</v>
      </c>
      <c r="AF191" s="6">
        <f ca="1">(Расчет_С_Фондом!AF104)</f>
        <v>0</v>
      </c>
      <c r="AG191" s="6">
        <f ca="1">(Расчет_С_Фондом!AG104)</f>
        <v>0</v>
      </c>
      <c r="AH191" s="6">
        <f ca="1">(Расчет_С_Фондом!AH104)</f>
        <v>0</v>
      </c>
      <c r="AI191" s="6">
        <f ca="1">(Расчет_С_Фондом!AI104)</f>
        <v>0</v>
      </c>
      <c r="AJ191" s="6">
        <f ca="1">(Расчет_С_Фондом!AJ104)</f>
        <v>0</v>
      </c>
    </row>
    <row r="192" spans="1:124" outlineLevel="1">
      <c r="A192" s="5" t="s">
        <v>111</v>
      </c>
      <c r="D192" s="11"/>
      <c r="E192" s="6">
        <f ca="1">Расчет_С_Фондом!E118</f>
        <v>0</v>
      </c>
      <c r="F192" s="6">
        <f ca="1">Расчет_С_Фондом!F118</f>
        <v>0</v>
      </c>
      <c r="G192" s="6">
        <f ca="1">Расчет_С_Фондом!G118</f>
        <v>0</v>
      </c>
      <c r="H192" s="6">
        <f ca="1">Расчет_С_Фондом!H118</f>
        <v>0</v>
      </c>
      <c r="I192" s="6">
        <f ca="1">Расчет_С_Фондом!I118</f>
        <v>0</v>
      </c>
      <c r="J192" s="6">
        <f ca="1">Расчет_С_Фондом!J118</f>
        <v>0</v>
      </c>
      <c r="K192" s="6">
        <f ca="1">Расчет_С_Фондом!K118</f>
        <v>0</v>
      </c>
      <c r="L192" s="6">
        <f ca="1">Расчет_С_Фондом!L118</f>
        <v>0</v>
      </c>
      <c r="M192" s="6">
        <f ca="1">Расчет_С_Фондом!M118</f>
        <v>0</v>
      </c>
      <c r="N192" s="6">
        <f ca="1">Расчет_С_Фондом!N118</f>
        <v>0</v>
      </c>
      <c r="O192" s="6">
        <f ca="1">Расчет_С_Фондом!O118</f>
        <v>0</v>
      </c>
      <c r="P192" s="6">
        <f ca="1">Расчет_С_Фондом!P118</f>
        <v>0</v>
      </c>
      <c r="Q192" s="6">
        <f ca="1">Расчет_С_Фондом!Q118</f>
        <v>0</v>
      </c>
      <c r="R192" s="6">
        <f ca="1">Расчет_С_Фондом!R118</f>
        <v>0</v>
      </c>
      <c r="S192" s="6">
        <f ca="1">Расчет_С_Фондом!S118</f>
        <v>0</v>
      </c>
      <c r="T192" s="6">
        <f ca="1">Расчет_С_Фондом!T118</f>
        <v>0</v>
      </c>
      <c r="U192" s="6">
        <f ca="1">Расчет_С_Фондом!U118</f>
        <v>0</v>
      </c>
      <c r="V192" s="6">
        <f ca="1">Расчет_С_Фондом!V118</f>
        <v>0</v>
      </c>
      <c r="W192" s="6">
        <f ca="1">Расчет_С_Фондом!W118</f>
        <v>0</v>
      </c>
      <c r="X192" s="6">
        <f ca="1">Расчет_С_Фондом!X118</f>
        <v>0</v>
      </c>
      <c r="Y192" s="6">
        <f ca="1">Расчет_С_Фондом!Y118</f>
        <v>0</v>
      </c>
      <c r="Z192" s="6">
        <f ca="1">Расчет_С_Фондом!Z118</f>
        <v>0</v>
      </c>
      <c r="AA192" s="6">
        <f ca="1">Расчет_С_Фондом!AA118</f>
        <v>0</v>
      </c>
      <c r="AB192" s="6">
        <f ca="1">Расчет_С_Фондом!AB118</f>
        <v>0</v>
      </c>
      <c r="AC192" s="6">
        <f ca="1">Расчет_С_Фондом!AC118</f>
        <v>0</v>
      </c>
      <c r="AD192" s="6">
        <f ca="1">Расчет_С_Фондом!AD118</f>
        <v>0</v>
      </c>
      <c r="AE192" s="6">
        <f ca="1">Расчет_С_Фондом!AE118</f>
        <v>0</v>
      </c>
      <c r="AF192" s="6">
        <f ca="1">Расчет_С_Фондом!AF118</f>
        <v>0</v>
      </c>
      <c r="AG192" s="6">
        <f ca="1">Расчет_С_Фондом!AG118</f>
        <v>0</v>
      </c>
      <c r="AH192" s="6">
        <f ca="1">Расчет_С_Фондом!AH118</f>
        <v>0</v>
      </c>
      <c r="AI192" s="6">
        <f ca="1">Расчет_С_Фондом!AI118</f>
        <v>0</v>
      </c>
      <c r="AJ192" s="6">
        <f ca="1">Расчет_С_Фондом!AJ118</f>
        <v>0</v>
      </c>
    </row>
    <row r="193" spans="1:124" outlineLevel="1">
      <c r="D193" s="11"/>
    </row>
    <row r="194" spans="1:124" outlineLevel="1">
      <c r="A194" s="5" t="str">
        <f>A175</f>
        <v>Прочие затраты на Инвестиционной стадии</v>
      </c>
      <c r="D194" s="11"/>
      <c r="E194" s="6">
        <f t="shared" ref="E194:AJ194" si="47">E183</f>
        <v>0</v>
      </c>
      <c r="F194" s="6">
        <f t="shared" si="47"/>
        <v>0</v>
      </c>
      <c r="G194" s="6">
        <f t="shared" si="47"/>
        <v>0</v>
      </c>
      <c r="H194" s="6">
        <f t="shared" si="47"/>
        <v>0</v>
      </c>
      <c r="I194" s="6">
        <f t="shared" si="47"/>
        <v>0</v>
      </c>
      <c r="J194" s="6">
        <f t="shared" si="47"/>
        <v>0</v>
      </c>
      <c r="K194" s="6">
        <f t="shared" si="47"/>
        <v>0</v>
      </c>
      <c r="L194" s="6">
        <f t="shared" si="47"/>
        <v>0</v>
      </c>
      <c r="M194" s="6">
        <f t="shared" si="47"/>
        <v>0</v>
      </c>
      <c r="N194" s="6">
        <f t="shared" si="47"/>
        <v>0</v>
      </c>
      <c r="O194" s="6">
        <f t="shared" si="47"/>
        <v>0</v>
      </c>
      <c r="P194" s="6">
        <f t="shared" si="47"/>
        <v>0</v>
      </c>
      <c r="Q194" s="6">
        <f t="shared" si="47"/>
        <v>0</v>
      </c>
      <c r="R194" s="6">
        <f t="shared" si="47"/>
        <v>0</v>
      </c>
      <c r="S194" s="6">
        <f t="shared" si="47"/>
        <v>0</v>
      </c>
      <c r="T194" s="6">
        <f t="shared" si="47"/>
        <v>0</v>
      </c>
      <c r="U194" s="6">
        <f t="shared" si="47"/>
        <v>0</v>
      </c>
      <c r="V194" s="6">
        <f t="shared" si="47"/>
        <v>0</v>
      </c>
      <c r="W194" s="6">
        <f t="shared" si="47"/>
        <v>0</v>
      </c>
      <c r="X194" s="6">
        <f t="shared" si="47"/>
        <v>0</v>
      </c>
      <c r="Y194" s="6">
        <f t="shared" si="47"/>
        <v>0</v>
      </c>
      <c r="Z194" s="6">
        <f t="shared" si="47"/>
        <v>0</v>
      </c>
      <c r="AA194" s="6">
        <f t="shared" si="47"/>
        <v>0</v>
      </c>
      <c r="AB194" s="6">
        <f t="shared" si="47"/>
        <v>0</v>
      </c>
      <c r="AC194" s="6">
        <f t="shared" si="47"/>
        <v>0</v>
      </c>
      <c r="AD194" s="6">
        <f t="shared" si="47"/>
        <v>0</v>
      </c>
      <c r="AE194" s="6">
        <f t="shared" si="47"/>
        <v>0</v>
      </c>
      <c r="AF194" s="6">
        <f t="shared" si="47"/>
        <v>0</v>
      </c>
      <c r="AG194" s="6">
        <f t="shared" si="47"/>
        <v>0</v>
      </c>
      <c r="AH194" s="6">
        <f t="shared" si="47"/>
        <v>0</v>
      </c>
      <c r="AI194" s="6">
        <f t="shared" si="47"/>
        <v>0</v>
      </c>
      <c r="AJ194" s="6">
        <f t="shared" si="47"/>
        <v>0</v>
      </c>
    </row>
    <row r="195" spans="1:124" s="76" customFormat="1" outlineLevel="1">
      <c r="A195" s="72" t="s">
        <v>123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</row>
    <row r="196" spans="1:124" outlineLevel="1">
      <c r="A196" s="5" t="s">
        <v>31</v>
      </c>
      <c r="B196" s="10">
        <f>'Исходные данные'!$E$10</f>
        <v>43466</v>
      </c>
      <c r="C196" s="10">
        <f>'Исходные данные'!$E$12</f>
        <v>44196</v>
      </c>
      <c r="D196" s="11">
        <f ca="1">SUM(E196:DT196)</f>
        <v>16104.000000000015</v>
      </c>
      <c r="E196" s="6">
        <f t="shared" ref="E196:AJ196" ca="1" si="48">($B196&lt;=E$2)*(E$1&lt;=$C196)*E191</f>
        <v>4026.0000000000036</v>
      </c>
      <c r="F196" s="6">
        <f t="shared" ca="1" si="48"/>
        <v>12078.000000000011</v>
      </c>
      <c r="G196" s="6">
        <f t="shared" ca="1" si="48"/>
        <v>0</v>
      </c>
      <c r="H196" s="6">
        <f t="shared" ca="1" si="48"/>
        <v>0</v>
      </c>
      <c r="I196" s="6">
        <f t="shared" ca="1" si="48"/>
        <v>0</v>
      </c>
      <c r="J196" s="6">
        <f t="shared" ca="1" si="48"/>
        <v>0</v>
      </c>
      <c r="K196" s="6">
        <f t="shared" ca="1" si="48"/>
        <v>0</v>
      </c>
      <c r="L196" s="6">
        <f t="shared" ca="1" si="48"/>
        <v>0</v>
      </c>
      <c r="M196" s="6">
        <f t="shared" ca="1" si="48"/>
        <v>0</v>
      </c>
      <c r="N196" s="6">
        <f t="shared" ca="1" si="48"/>
        <v>0</v>
      </c>
      <c r="O196" s="6">
        <f t="shared" ca="1" si="48"/>
        <v>0</v>
      </c>
      <c r="P196" s="6">
        <f t="shared" ca="1" si="48"/>
        <v>0</v>
      </c>
      <c r="Q196" s="6">
        <f t="shared" ca="1" si="48"/>
        <v>0</v>
      </c>
      <c r="R196" s="6">
        <f t="shared" ca="1" si="48"/>
        <v>0</v>
      </c>
      <c r="S196" s="6">
        <f t="shared" ca="1" si="48"/>
        <v>0</v>
      </c>
      <c r="T196" s="6">
        <f t="shared" ca="1" si="48"/>
        <v>0</v>
      </c>
      <c r="U196" s="6">
        <f t="shared" ca="1" si="48"/>
        <v>0</v>
      </c>
      <c r="V196" s="6">
        <f t="shared" ca="1" si="48"/>
        <v>0</v>
      </c>
      <c r="W196" s="6">
        <f t="shared" ca="1" si="48"/>
        <v>0</v>
      </c>
      <c r="X196" s="6">
        <f t="shared" ca="1" si="48"/>
        <v>0</v>
      </c>
      <c r="Y196" s="6">
        <f t="shared" ca="1" si="48"/>
        <v>0</v>
      </c>
      <c r="Z196" s="6">
        <f t="shared" ca="1" si="48"/>
        <v>0</v>
      </c>
      <c r="AA196" s="6">
        <f t="shared" ca="1" si="48"/>
        <v>0</v>
      </c>
      <c r="AB196" s="6">
        <f t="shared" ca="1" si="48"/>
        <v>0</v>
      </c>
      <c r="AC196" s="6">
        <f t="shared" ca="1" si="48"/>
        <v>0</v>
      </c>
      <c r="AD196" s="6">
        <f t="shared" ca="1" si="48"/>
        <v>0</v>
      </c>
      <c r="AE196" s="6">
        <f t="shared" ca="1" si="48"/>
        <v>0</v>
      </c>
      <c r="AF196" s="6">
        <f t="shared" ca="1" si="48"/>
        <v>0</v>
      </c>
      <c r="AG196" s="6">
        <f t="shared" ca="1" si="48"/>
        <v>0</v>
      </c>
      <c r="AH196" s="6">
        <f t="shared" ca="1" si="48"/>
        <v>0</v>
      </c>
      <c r="AI196" s="6">
        <f t="shared" ca="1" si="48"/>
        <v>0</v>
      </c>
      <c r="AJ196" s="6">
        <f t="shared" ca="1" si="48"/>
        <v>0</v>
      </c>
    </row>
    <row r="197" spans="1:124" outlineLevel="1">
      <c r="A197" s="5" t="s">
        <v>38</v>
      </c>
      <c r="B197" s="10">
        <f>'Исходные данные'!$E$10</f>
        <v>43466</v>
      </c>
      <c r="C197" s="10">
        <f>'Исходные данные'!$E$12</f>
        <v>44196</v>
      </c>
      <c r="D197" s="11">
        <f ca="1">SUM(E197:DT197)</f>
        <v>0</v>
      </c>
      <c r="E197" s="6">
        <f t="shared" ref="E197:AJ197" ca="1" si="49">($B197&lt;=E$2)*(E$1&lt;=$C197)*E192</f>
        <v>0</v>
      </c>
      <c r="F197" s="6">
        <f t="shared" ca="1" si="49"/>
        <v>0</v>
      </c>
      <c r="G197" s="6">
        <f t="shared" ca="1" si="49"/>
        <v>0</v>
      </c>
      <c r="H197" s="6">
        <f t="shared" ca="1" si="49"/>
        <v>0</v>
      </c>
      <c r="I197" s="6">
        <f t="shared" ca="1" si="49"/>
        <v>0</v>
      </c>
      <c r="J197" s="6">
        <f t="shared" ca="1" si="49"/>
        <v>0</v>
      </c>
      <c r="K197" s="6">
        <f t="shared" ca="1" si="49"/>
        <v>0</v>
      </c>
      <c r="L197" s="6">
        <f t="shared" ca="1" si="49"/>
        <v>0</v>
      </c>
      <c r="M197" s="6">
        <f t="shared" ca="1" si="49"/>
        <v>0</v>
      </c>
      <c r="N197" s="6">
        <f t="shared" ca="1" si="49"/>
        <v>0</v>
      </c>
      <c r="O197" s="6">
        <f t="shared" ca="1" si="49"/>
        <v>0</v>
      </c>
      <c r="P197" s="6">
        <f t="shared" ca="1" si="49"/>
        <v>0</v>
      </c>
      <c r="Q197" s="6">
        <f t="shared" ca="1" si="49"/>
        <v>0</v>
      </c>
      <c r="R197" s="6">
        <f t="shared" ca="1" si="49"/>
        <v>0</v>
      </c>
      <c r="S197" s="6">
        <f t="shared" ca="1" si="49"/>
        <v>0</v>
      </c>
      <c r="T197" s="6">
        <f t="shared" ca="1" si="49"/>
        <v>0</v>
      </c>
      <c r="U197" s="6">
        <f t="shared" ca="1" si="49"/>
        <v>0</v>
      </c>
      <c r="V197" s="6">
        <f t="shared" ca="1" si="49"/>
        <v>0</v>
      </c>
      <c r="W197" s="6">
        <f t="shared" ca="1" si="49"/>
        <v>0</v>
      </c>
      <c r="X197" s="6">
        <f t="shared" ca="1" si="49"/>
        <v>0</v>
      </c>
      <c r="Y197" s="6">
        <f t="shared" ca="1" si="49"/>
        <v>0</v>
      </c>
      <c r="Z197" s="6">
        <f t="shared" ca="1" si="49"/>
        <v>0</v>
      </c>
      <c r="AA197" s="6">
        <f t="shared" ca="1" si="49"/>
        <v>0</v>
      </c>
      <c r="AB197" s="6">
        <f t="shared" ca="1" si="49"/>
        <v>0</v>
      </c>
      <c r="AC197" s="6">
        <f t="shared" ca="1" si="49"/>
        <v>0</v>
      </c>
      <c r="AD197" s="6">
        <f t="shared" ca="1" si="49"/>
        <v>0</v>
      </c>
      <c r="AE197" s="6">
        <f t="shared" ca="1" si="49"/>
        <v>0</v>
      </c>
      <c r="AF197" s="6">
        <f t="shared" ca="1" si="49"/>
        <v>0</v>
      </c>
      <c r="AG197" s="6">
        <f t="shared" ca="1" si="49"/>
        <v>0</v>
      </c>
      <c r="AH197" s="6">
        <f t="shared" ca="1" si="49"/>
        <v>0</v>
      </c>
      <c r="AI197" s="6">
        <f t="shared" ca="1" si="49"/>
        <v>0</v>
      </c>
      <c r="AJ197" s="6">
        <f t="shared" ca="1" si="49"/>
        <v>0</v>
      </c>
    </row>
    <row r="198" spans="1:124" outlineLevel="1">
      <c r="B198" s="10">
        <f>'Исходные данные'!$E$10</f>
        <v>43466</v>
      </c>
      <c r="C198" s="10">
        <f>'Исходные данные'!$E$12</f>
        <v>44196</v>
      </c>
      <c r="D198" s="11">
        <f>SUM(E198:DT198)</f>
        <v>0</v>
      </c>
    </row>
    <row r="199" spans="1:124" outlineLevel="1">
      <c r="A199" s="5" t="s">
        <v>30</v>
      </c>
      <c r="B199" s="10">
        <f>'Исходные данные'!$E$10</f>
        <v>43466</v>
      </c>
      <c r="C199" s="10">
        <f>'Исходные данные'!$E$12</f>
        <v>44196</v>
      </c>
      <c r="D199" s="11">
        <f>SUM(E199:DT199)</f>
        <v>0</v>
      </c>
      <c r="E199" s="6">
        <f t="shared" ref="E199:AJ199" si="50">($B199&lt;=E$2)*(E$1&lt;=$C199)*E194</f>
        <v>0</v>
      </c>
      <c r="F199" s="6">
        <f t="shared" si="50"/>
        <v>0</v>
      </c>
      <c r="G199" s="6">
        <f t="shared" si="50"/>
        <v>0</v>
      </c>
      <c r="H199" s="6">
        <f t="shared" si="50"/>
        <v>0</v>
      </c>
      <c r="I199" s="6">
        <f t="shared" si="50"/>
        <v>0</v>
      </c>
      <c r="J199" s="6">
        <f t="shared" si="50"/>
        <v>0</v>
      </c>
      <c r="K199" s="6">
        <f t="shared" si="50"/>
        <v>0</v>
      </c>
      <c r="L199" s="6">
        <f t="shared" si="50"/>
        <v>0</v>
      </c>
      <c r="M199" s="6">
        <f t="shared" si="50"/>
        <v>0</v>
      </c>
      <c r="N199" s="6">
        <f t="shared" si="50"/>
        <v>0</v>
      </c>
      <c r="O199" s="6">
        <f t="shared" si="50"/>
        <v>0</v>
      </c>
      <c r="P199" s="6">
        <f t="shared" si="50"/>
        <v>0</v>
      </c>
      <c r="Q199" s="6">
        <f t="shared" si="50"/>
        <v>0</v>
      </c>
      <c r="R199" s="6">
        <f t="shared" si="50"/>
        <v>0</v>
      </c>
      <c r="S199" s="6">
        <f t="shared" si="50"/>
        <v>0</v>
      </c>
      <c r="T199" s="6">
        <f t="shared" si="50"/>
        <v>0</v>
      </c>
      <c r="U199" s="6">
        <f t="shared" si="50"/>
        <v>0</v>
      </c>
      <c r="V199" s="6">
        <f t="shared" si="50"/>
        <v>0</v>
      </c>
      <c r="W199" s="6">
        <f t="shared" si="50"/>
        <v>0</v>
      </c>
      <c r="X199" s="6">
        <f t="shared" si="50"/>
        <v>0</v>
      </c>
      <c r="Y199" s="6">
        <f t="shared" si="50"/>
        <v>0</v>
      </c>
      <c r="Z199" s="6">
        <f t="shared" si="50"/>
        <v>0</v>
      </c>
      <c r="AA199" s="6">
        <f t="shared" si="50"/>
        <v>0</v>
      </c>
      <c r="AB199" s="6">
        <f t="shared" si="50"/>
        <v>0</v>
      </c>
      <c r="AC199" s="6">
        <f t="shared" si="50"/>
        <v>0</v>
      </c>
      <c r="AD199" s="6">
        <f t="shared" si="50"/>
        <v>0</v>
      </c>
      <c r="AE199" s="6">
        <f t="shared" si="50"/>
        <v>0</v>
      </c>
      <c r="AF199" s="6">
        <f t="shared" si="50"/>
        <v>0</v>
      </c>
      <c r="AG199" s="6">
        <f t="shared" si="50"/>
        <v>0</v>
      </c>
      <c r="AH199" s="6">
        <f t="shared" si="50"/>
        <v>0</v>
      </c>
      <c r="AI199" s="6">
        <f t="shared" si="50"/>
        <v>0</v>
      </c>
      <c r="AJ199" s="6">
        <f t="shared" si="50"/>
        <v>0</v>
      </c>
    </row>
    <row r="200" spans="1:124" outlineLevel="1">
      <c r="A200" s="14" t="s">
        <v>18</v>
      </c>
      <c r="B200" s="15"/>
      <c r="C200" s="15"/>
      <c r="D200" s="15">
        <f ca="1">SUM(D196:D199)</f>
        <v>16104.000000000015</v>
      </c>
      <c r="E200" s="16">
        <f t="shared" ref="E200:AJ200" ca="1" si="51">SUM(E196:E199)</f>
        <v>4026.0000000000036</v>
      </c>
      <c r="F200" s="16">
        <f t="shared" ca="1" si="51"/>
        <v>12078.000000000011</v>
      </c>
      <c r="G200" s="16">
        <f t="shared" ca="1" si="51"/>
        <v>0</v>
      </c>
      <c r="H200" s="16">
        <f t="shared" ca="1" si="51"/>
        <v>0</v>
      </c>
      <c r="I200" s="16">
        <f t="shared" ca="1" si="51"/>
        <v>0</v>
      </c>
      <c r="J200" s="16">
        <f t="shared" ca="1" si="51"/>
        <v>0</v>
      </c>
      <c r="K200" s="16">
        <f t="shared" ca="1" si="51"/>
        <v>0</v>
      </c>
      <c r="L200" s="16">
        <f t="shared" ca="1" si="51"/>
        <v>0</v>
      </c>
      <c r="M200" s="16">
        <f t="shared" ca="1" si="51"/>
        <v>0</v>
      </c>
      <c r="N200" s="16">
        <f t="shared" ca="1" si="51"/>
        <v>0</v>
      </c>
      <c r="O200" s="16">
        <f t="shared" ca="1" si="51"/>
        <v>0</v>
      </c>
      <c r="P200" s="16">
        <f t="shared" ca="1" si="51"/>
        <v>0</v>
      </c>
      <c r="Q200" s="16">
        <f t="shared" ca="1" si="51"/>
        <v>0</v>
      </c>
      <c r="R200" s="16">
        <f t="shared" ca="1" si="51"/>
        <v>0</v>
      </c>
      <c r="S200" s="16">
        <f t="shared" ca="1" si="51"/>
        <v>0</v>
      </c>
      <c r="T200" s="16">
        <f t="shared" ca="1" si="51"/>
        <v>0</v>
      </c>
      <c r="U200" s="16">
        <f t="shared" ca="1" si="51"/>
        <v>0</v>
      </c>
      <c r="V200" s="16">
        <f t="shared" ca="1" si="51"/>
        <v>0</v>
      </c>
      <c r="W200" s="16">
        <f t="shared" ca="1" si="51"/>
        <v>0</v>
      </c>
      <c r="X200" s="16">
        <f t="shared" ca="1" si="51"/>
        <v>0</v>
      </c>
      <c r="Y200" s="16">
        <f t="shared" ca="1" si="51"/>
        <v>0</v>
      </c>
      <c r="Z200" s="16">
        <f t="shared" ca="1" si="51"/>
        <v>0</v>
      </c>
      <c r="AA200" s="16">
        <f t="shared" ca="1" si="51"/>
        <v>0</v>
      </c>
      <c r="AB200" s="16">
        <f t="shared" ca="1" si="51"/>
        <v>0</v>
      </c>
      <c r="AC200" s="16">
        <f t="shared" ca="1" si="51"/>
        <v>0</v>
      </c>
      <c r="AD200" s="16">
        <f t="shared" ca="1" si="51"/>
        <v>0</v>
      </c>
      <c r="AE200" s="16">
        <f t="shared" ca="1" si="51"/>
        <v>0</v>
      </c>
      <c r="AF200" s="16">
        <f t="shared" ca="1" si="51"/>
        <v>0</v>
      </c>
      <c r="AG200" s="16">
        <f t="shared" ca="1" si="51"/>
        <v>0</v>
      </c>
      <c r="AH200" s="16">
        <f t="shared" ca="1" si="51"/>
        <v>0</v>
      </c>
      <c r="AI200" s="16">
        <f t="shared" ca="1" si="51"/>
        <v>0</v>
      </c>
      <c r="AJ200" s="16">
        <f t="shared" ca="1" si="51"/>
        <v>0</v>
      </c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</row>
    <row r="201" spans="1:124" outlineLevel="1"/>
    <row r="202" spans="1:124" s="76" customFormat="1" outlineLevel="1">
      <c r="A202" s="77" t="s">
        <v>136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  <c r="BT202" s="75"/>
      <c r="BU202" s="75"/>
      <c r="BV202" s="75"/>
      <c r="BW202" s="75"/>
      <c r="BX202" s="75"/>
      <c r="BY202" s="75"/>
      <c r="BZ202" s="75"/>
      <c r="CA202" s="75"/>
      <c r="CB202" s="75"/>
      <c r="CC202" s="75"/>
      <c r="CD202" s="75"/>
      <c r="CE202" s="75"/>
      <c r="CF202" s="75"/>
      <c r="CG202" s="75"/>
      <c r="CH202" s="75"/>
      <c r="CI202" s="75"/>
      <c r="CJ202" s="75"/>
      <c r="CK202" s="75"/>
      <c r="CL202" s="75"/>
      <c r="CM202" s="75"/>
      <c r="CN202" s="75"/>
      <c r="CO202" s="75"/>
      <c r="CP202" s="75"/>
      <c r="CQ202" s="75"/>
      <c r="CR202" s="75"/>
      <c r="CS202" s="75"/>
      <c r="CT202" s="75"/>
      <c r="CU202" s="75"/>
      <c r="CV202" s="75"/>
      <c r="CW202" s="75"/>
      <c r="CX202" s="75"/>
      <c r="CY202" s="75"/>
      <c r="CZ202" s="75"/>
      <c r="DA202" s="75"/>
      <c r="DB202" s="75"/>
      <c r="DC202" s="75"/>
      <c r="DD202" s="75"/>
      <c r="DE202" s="75"/>
      <c r="DF202" s="75"/>
      <c r="DG202" s="75"/>
      <c r="DH202" s="75"/>
      <c r="DI202" s="75"/>
      <c r="DJ202" s="75"/>
      <c r="DK202" s="75"/>
      <c r="DL202" s="75"/>
      <c r="DM202" s="75"/>
      <c r="DN202" s="75"/>
      <c r="DO202" s="75"/>
      <c r="DP202" s="75"/>
      <c r="DQ202" s="75"/>
      <c r="DR202" s="75"/>
      <c r="DS202" s="75"/>
      <c r="DT202" s="75"/>
    </row>
    <row r="203" spans="1:124" outlineLevel="1">
      <c r="A203" s="5" t="str">
        <f t="shared" ref="A203:A219" si="52">A155</f>
        <v>Реконструкция Объекта №1</v>
      </c>
      <c r="D203" s="120">
        <f t="shared" ref="D203:D218" ca="1" si="53">IFERROR(D$200/D$171,0)</f>
        <v>2.6400000000000024E-2</v>
      </c>
      <c r="E203" s="6">
        <f t="shared" ref="E203:AJ203" ca="1" si="54">E155*$D203</f>
        <v>8052.0000000000073</v>
      </c>
      <c r="F203" s="6">
        <f t="shared" ca="1" si="54"/>
        <v>8052.0000000000073</v>
      </c>
      <c r="G203" s="6">
        <f t="shared" ca="1" si="54"/>
        <v>0</v>
      </c>
      <c r="H203" s="6">
        <f t="shared" ca="1" si="54"/>
        <v>0</v>
      </c>
      <c r="I203" s="6">
        <f t="shared" ca="1" si="54"/>
        <v>0</v>
      </c>
      <c r="J203" s="6">
        <f t="shared" ca="1" si="54"/>
        <v>0</v>
      </c>
      <c r="K203" s="6">
        <f t="shared" ca="1" si="54"/>
        <v>0</v>
      </c>
      <c r="L203" s="6">
        <f t="shared" ca="1" si="54"/>
        <v>0</v>
      </c>
      <c r="M203" s="6">
        <f t="shared" ca="1" si="54"/>
        <v>0</v>
      </c>
      <c r="N203" s="6">
        <f t="shared" ca="1" si="54"/>
        <v>0</v>
      </c>
      <c r="O203" s="6">
        <f t="shared" ca="1" si="54"/>
        <v>0</v>
      </c>
      <c r="P203" s="6">
        <f t="shared" ca="1" si="54"/>
        <v>0</v>
      </c>
      <c r="Q203" s="6">
        <f t="shared" ca="1" si="54"/>
        <v>0</v>
      </c>
      <c r="R203" s="6">
        <f t="shared" ca="1" si="54"/>
        <v>0</v>
      </c>
      <c r="S203" s="6">
        <f t="shared" ca="1" si="54"/>
        <v>0</v>
      </c>
      <c r="T203" s="6">
        <f t="shared" ca="1" si="54"/>
        <v>0</v>
      </c>
      <c r="U203" s="6">
        <f t="shared" ca="1" si="54"/>
        <v>0</v>
      </c>
      <c r="V203" s="6">
        <f t="shared" ca="1" si="54"/>
        <v>0</v>
      </c>
      <c r="W203" s="6">
        <f t="shared" ca="1" si="54"/>
        <v>0</v>
      </c>
      <c r="X203" s="6">
        <f t="shared" ca="1" si="54"/>
        <v>0</v>
      </c>
      <c r="Y203" s="6">
        <f t="shared" ca="1" si="54"/>
        <v>0</v>
      </c>
      <c r="Z203" s="6">
        <f t="shared" ca="1" si="54"/>
        <v>0</v>
      </c>
      <c r="AA203" s="6">
        <f t="shared" ca="1" si="54"/>
        <v>0</v>
      </c>
      <c r="AB203" s="6">
        <f t="shared" ca="1" si="54"/>
        <v>0</v>
      </c>
      <c r="AC203" s="6">
        <f t="shared" ca="1" si="54"/>
        <v>0</v>
      </c>
      <c r="AD203" s="6">
        <f t="shared" ca="1" si="54"/>
        <v>0</v>
      </c>
      <c r="AE203" s="6">
        <f t="shared" ca="1" si="54"/>
        <v>0</v>
      </c>
      <c r="AF203" s="6">
        <f t="shared" ca="1" si="54"/>
        <v>0</v>
      </c>
      <c r="AG203" s="6">
        <f t="shared" ca="1" si="54"/>
        <v>0</v>
      </c>
      <c r="AH203" s="6">
        <f t="shared" ca="1" si="54"/>
        <v>0</v>
      </c>
      <c r="AI203" s="6">
        <f t="shared" ca="1" si="54"/>
        <v>0</v>
      </c>
      <c r="AJ203" s="6">
        <f t="shared" ca="1" si="54"/>
        <v>0</v>
      </c>
    </row>
    <row r="204" spans="1:124" outlineLevel="1">
      <c r="A204" s="5" t="str">
        <f t="shared" si="52"/>
        <v>-</v>
      </c>
      <c r="D204" s="120">
        <f t="shared" ca="1" si="53"/>
        <v>2.6400000000000024E-2</v>
      </c>
      <c r="E204" s="6">
        <f t="shared" ref="E204:AJ204" ca="1" si="55">E156*$D204</f>
        <v>0</v>
      </c>
      <c r="F204" s="6">
        <f t="shared" ca="1" si="55"/>
        <v>0</v>
      </c>
      <c r="G204" s="6">
        <f t="shared" ca="1" si="55"/>
        <v>0</v>
      </c>
      <c r="H204" s="6">
        <f t="shared" ca="1" si="55"/>
        <v>0</v>
      </c>
      <c r="I204" s="6">
        <f t="shared" ca="1" si="55"/>
        <v>0</v>
      </c>
      <c r="J204" s="6">
        <f t="shared" ca="1" si="55"/>
        <v>0</v>
      </c>
      <c r="K204" s="6">
        <f t="shared" ca="1" si="55"/>
        <v>0</v>
      </c>
      <c r="L204" s="6">
        <f t="shared" ca="1" si="55"/>
        <v>0</v>
      </c>
      <c r="M204" s="6">
        <f t="shared" ca="1" si="55"/>
        <v>0</v>
      </c>
      <c r="N204" s="6">
        <f t="shared" ca="1" si="55"/>
        <v>0</v>
      </c>
      <c r="O204" s="6">
        <f t="shared" ca="1" si="55"/>
        <v>0</v>
      </c>
      <c r="P204" s="6">
        <f t="shared" ca="1" si="55"/>
        <v>0</v>
      </c>
      <c r="Q204" s="6">
        <f t="shared" ca="1" si="55"/>
        <v>0</v>
      </c>
      <c r="R204" s="6">
        <f t="shared" ca="1" si="55"/>
        <v>0</v>
      </c>
      <c r="S204" s="6">
        <f t="shared" ca="1" si="55"/>
        <v>0</v>
      </c>
      <c r="T204" s="6">
        <f t="shared" ca="1" si="55"/>
        <v>0</v>
      </c>
      <c r="U204" s="6">
        <f t="shared" ca="1" si="55"/>
        <v>0</v>
      </c>
      <c r="V204" s="6">
        <f t="shared" ca="1" si="55"/>
        <v>0</v>
      </c>
      <c r="W204" s="6">
        <f t="shared" ca="1" si="55"/>
        <v>0</v>
      </c>
      <c r="X204" s="6">
        <f t="shared" ca="1" si="55"/>
        <v>0</v>
      </c>
      <c r="Y204" s="6">
        <f t="shared" ca="1" si="55"/>
        <v>0</v>
      </c>
      <c r="Z204" s="6">
        <f t="shared" ca="1" si="55"/>
        <v>0</v>
      </c>
      <c r="AA204" s="6">
        <f t="shared" ca="1" si="55"/>
        <v>0</v>
      </c>
      <c r="AB204" s="6">
        <f t="shared" ca="1" si="55"/>
        <v>0</v>
      </c>
      <c r="AC204" s="6">
        <f t="shared" ca="1" si="55"/>
        <v>0</v>
      </c>
      <c r="AD204" s="6">
        <f t="shared" ca="1" si="55"/>
        <v>0</v>
      </c>
      <c r="AE204" s="6">
        <f t="shared" ca="1" si="55"/>
        <v>0</v>
      </c>
      <c r="AF204" s="6">
        <f t="shared" ca="1" si="55"/>
        <v>0</v>
      </c>
      <c r="AG204" s="6">
        <f t="shared" ca="1" si="55"/>
        <v>0</v>
      </c>
      <c r="AH204" s="6">
        <f t="shared" ca="1" si="55"/>
        <v>0</v>
      </c>
      <c r="AI204" s="6">
        <f t="shared" ca="1" si="55"/>
        <v>0</v>
      </c>
      <c r="AJ204" s="6">
        <f t="shared" ca="1" si="55"/>
        <v>0</v>
      </c>
    </row>
    <row r="205" spans="1:124" outlineLevel="2">
      <c r="A205" s="5" t="str">
        <f t="shared" si="52"/>
        <v>-</v>
      </c>
      <c r="D205" s="120">
        <f t="shared" ca="1" si="53"/>
        <v>2.6400000000000024E-2</v>
      </c>
      <c r="E205" s="6">
        <f t="shared" ref="E205:AJ205" ca="1" si="56">E157*$D205</f>
        <v>0</v>
      </c>
      <c r="F205" s="6">
        <f t="shared" ca="1" si="56"/>
        <v>0</v>
      </c>
      <c r="G205" s="6">
        <f t="shared" ca="1" si="56"/>
        <v>0</v>
      </c>
      <c r="H205" s="6">
        <f t="shared" ca="1" si="56"/>
        <v>0</v>
      </c>
      <c r="I205" s="6">
        <f t="shared" ca="1" si="56"/>
        <v>0</v>
      </c>
      <c r="J205" s="6">
        <f t="shared" ca="1" si="56"/>
        <v>0</v>
      </c>
      <c r="K205" s="6">
        <f t="shared" ca="1" si="56"/>
        <v>0</v>
      </c>
      <c r="L205" s="6">
        <f t="shared" ca="1" si="56"/>
        <v>0</v>
      </c>
      <c r="M205" s="6">
        <f t="shared" ca="1" si="56"/>
        <v>0</v>
      </c>
      <c r="N205" s="6">
        <f t="shared" ca="1" si="56"/>
        <v>0</v>
      </c>
      <c r="O205" s="6">
        <f t="shared" ca="1" si="56"/>
        <v>0</v>
      </c>
      <c r="P205" s="6">
        <f t="shared" ca="1" si="56"/>
        <v>0</v>
      </c>
      <c r="Q205" s="6">
        <f t="shared" ca="1" si="56"/>
        <v>0</v>
      </c>
      <c r="R205" s="6">
        <f t="shared" ca="1" si="56"/>
        <v>0</v>
      </c>
      <c r="S205" s="6">
        <f t="shared" ca="1" si="56"/>
        <v>0</v>
      </c>
      <c r="T205" s="6">
        <f t="shared" ca="1" si="56"/>
        <v>0</v>
      </c>
      <c r="U205" s="6">
        <f t="shared" ca="1" si="56"/>
        <v>0</v>
      </c>
      <c r="V205" s="6">
        <f t="shared" ca="1" si="56"/>
        <v>0</v>
      </c>
      <c r="W205" s="6">
        <f t="shared" ca="1" si="56"/>
        <v>0</v>
      </c>
      <c r="X205" s="6">
        <f t="shared" ca="1" si="56"/>
        <v>0</v>
      </c>
      <c r="Y205" s="6">
        <f t="shared" ca="1" si="56"/>
        <v>0</v>
      </c>
      <c r="Z205" s="6">
        <f t="shared" ca="1" si="56"/>
        <v>0</v>
      </c>
      <c r="AA205" s="6">
        <f t="shared" ca="1" si="56"/>
        <v>0</v>
      </c>
      <c r="AB205" s="6">
        <f t="shared" ca="1" si="56"/>
        <v>0</v>
      </c>
      <c r="AC205" s="6">
        <f t="shared" ca="1" si="56"/>
        <v>0</v>
      </c>
      <c r="AD205" s="6">
        <f t="shared" ca="1" si="56"/>
        <v>0</v>
      </c>
      <c r="AE205" s="6">
        <f t="shared" ca="1" si="56"/>
        <v>0</v>
      </c>
      <c r="AF205" s="6">
        <f t="shared" ca="1" si="56"/>
        <v>0</v>
      </c>
      <c r="AG205" s="6">
        <f t="shared" ca="1" si="56"/>
        <v>0</v>
      </c>
      <c r="AH205" s="6">
        <f t="shared" ca="1" si="56"/>
        <v>0</v>
      </c>
      <c r="AI205" s="6">
        <f t="shared" ca="1" si="56"/>
        <v>0</v>
      </c>
      <c r="AJ205" s="6">
        <f t="shared" ca="1" si="56"/>
        <v>0</v>
      </c>
    </row>
    <row r="206" spans="1:124" outlineLevel="2">
      <c r="A206" s="5" t="str">
        <f t="shared" si="52"/>
        <v>-</v>
      </c>
      <c r="D206" s="120">
        <f t="shared" ca="1" si="53"/>
        <v>2.6400000000000024E-2</v>
      </c>
      <c r="E206" s="6">
        <f t="shared" ref="E206:AJ206" ca="1" si="57">E158*$D206</f>
        <v>0</v>
      </c>
      <c r="F206" s="6">
        <f t="shared" ca="1" si="57"/>
        <v>0</v>
      </c>
      <c r="G206" s="6">
        <f t="shared" ca="1" si="57"/>
        <v>0</v>
      </c>
      <c r="H206" s="6">
        <f t="shared" ca="1" si="57"/>
        <v>0</v>
      </c>
      <c r="I206" s="6">
        <f t="shared" ca="1" si="57"/>
        <v>0</v>
      </c>
      <c r="J206" s="6">
        <f t="shared" ca="1" si="57"/>
        <v>0</v>
      </c>
      <c r="K206" s="6">
        <f t="shared" ca="1" si="57"/>
        <v>0</v>
      </c>
      <c r="L206" s="6">
        <f t="shared" ca="1" si="57"/>
        <v>0</v>
      </c>
      <c r="M206" s="6">
        <f t="shared" ca="1" si="57"/>
        <v>0</v>
      </c>
      <c r="N206" s="6">
        <f t="shared" ca="1" si="57"/>
        <v>0</v>
      </c>
      <c r="O206" s="6">
        <f t="shared" ca="1" si="57"/>
        <v>0</v>
      </c>
      <c r="P206" s="6">
        <f t="shared" ca="1" si="57"/>
        <v>0</v>
      </c>
      <c r="Q206" s="6">
        <f t="shared" ca="1" si="57"/>
        <v>0</v>
      </c>
      <c r="R206" s="6">
        <f t="shared" ca="1" si="57"/>
        <v>0</v>
      </c>
      <c r="S206" s="6">
        <f t="shared" ca="1" si="57"/>
        <v>0</v>
      </c>
      <c r="T206" s="6">
        <f t="shared" ca="1" si="57"/>
        <v>0</v>
      </c>
      <c r="U206" s="6">
        <f t="shared" ca="1" si="57"/>
        <v>0</v>
      </c>
      <c r="V206" s="6">
        <f t="shared" ca="1" si="57"/>
        <v>0</v>
      </c>
      <c r="W206" s="6">
        <f t="shared" ca="1" si="57"/>
        <v>0</v>
      </c>
      <c r="X206" s="6">
        <f t="shared" ca="1" si="57"/>
        <v>0</v>
      </c>
      <c r="Y206" s="6">
        <f t="shared" ca="1" si="57"/>
        <v>0</v>
      </c>
      <c r="Z206" s="6">
        <f t="shared" ca="1" si="57"/>
        <v>0</v>
      </c>
      <c r="AA206" s="6">
        <f t="shared" ca="1" si="57"/>
        <v>0</v>
      </c>
      <c r="AB206" s="6">
        <f t="shared" ca="1" si="57"/>
        <v>0</v>
      </c>
      <c r="AC206" s="6">
        <f t="shared" ca="1" si="57"/>
        <v>0</v>
      </c>
      <c r="AD206" s="6">
        <f t="shared" ca="1" si="57"/>
        <v>0</v>
      </c>
      <c r="AE206" s="6">
        <f t="shared" ca="1" si="57"/>
        <v>0</v>
      </c>
      <c r="AF206" s="6">
        <f t="shared" ca="1" si="57"/>
        <v>0</v>
      </c>
      <c r="AG206" s="6">
        <f t="shared" ca="1" si="57"/>
        <v>0</v>
      </c>
      <c r="AH206" s="6">
        <f t="shared" ca="1" si="57"/>
        <v>0</v>
      </c>
      <c r="AI206" s="6">
        <f t="shared" ca="1" si="57"/>
        <v>0</v>
      </c>
      <c r="AJ206" s="6">
        <f t="shared" ca="1" si="57"/>
        <v>0</v>
      </c>
    </row>
    <row r="207" spans="1:124" outlineLevel="2">
      <c r="A207" s="5" t="str">
        <f t="shared" si="52"/>
        <v>-</v>
      </c>
      <c r="D207" s="120">
        <f t="shared" ca="1" si="53"/>
        <v>2.6400000000000024E-2</v>
      </c>
      <c r="E207" s="6">
        <f t="shared" ref="E207:AJ207" ca="1" si="58">E159*$D207</f>
        <v>0</v>
      </c>
      <c r="F207" s="6">
        <f t="shared" ca="1" si="58"/>
        <v>0</v>
      </c>
      <c r="G207" s="6">
        <f t="shared" ca="1" si="58"/>
        <v>0</v>
      </c>
      <c r="H207" s="6">
        <f t="shared" ca="1" si="58"/>
        <v>0</v>
      </c>
      <c r="I207" s="6">
        <f t="shared" ca="1" si="58"/>
        <v>0</v>
      </c>
      <c r="J207" s="6">
        <f t="shared" ca="1" si="58"/>
        <v>0</v>
      </c>
      <c r="K207" s="6">
        <f t="shared" ca="1" si="58"/>
        <v>0</v>
      </c>
      <c r="L207" s="6">
        <f t="shared" ca="1" si="58"/>
        <v>0</v>
      </c>
      <c r="M207" s="6">
        <f t="shared" ca="1" si="58"/>
        <v>0</v>
      </c>
      <c r="N207" s="6">
        <f t="shared" ca="1" si="58"/>
        <v>0</v>
      </c>
      <c r="O207" s="6">
        <f t="shared" ca="1" si="58"/>
        <v>0</v>
      </c>
      <c r="P207" s="6">
        <f t="shared" ca="1" si="58"/>
        <v>0</v>
      </c>
      <c r="Q207" s="6">
        <f t="shared" ca="1" si="58"/>
        <v>0</v>
      </c>
      <c r="R207" s="6">
        <f t="shared" ca="1" si="58"/>
        <v>0</v>
      </c>
      <c r="S207" s="6">
        <f t="shared" ca="1" si="58"/>
        <v>0</v>
      </c>
      <c r="T207" s="6">
        <f t="shared" ca="1" si="58"/>
        <v>0</v>
      </c>
      <c r="U207" s="6">
        <f t="shared" ca="1" si="58"/>
        <v>0</v>
      </c>
      <c r="V207" s="6">
        <f t="shared" ca="1" si="58"/>
        <v>0</v>
      </c>
      <c r="W207" s="6">
        <f t="shared" ca="1" si="58"/>
        <v>0</v>
      </c>
      <c r="X207" s="6">
        <f t="shared" ca="1" si="58"/>
        <v>0</v>
      </c>
      <c r="Y207" s="6">
        <f t="shared" ca="1" si="58"/>
        <v>0</v>
      </c>
      <c r="Z207" s="6">
        <f t="shared" ca="1" si="58"/>
        <v>0</v>
      </c>
      <c r="AA207" s="6">
        <f t="shared" ca="1" si="58"/>
        <v>0</v>
      </c>
      <c r="AB207" s="6">
        <f t="shared" ca="1" si="58"/>
        <v>0</v>
      </c>
      <c r="AC207" s="6">
        <f t="shared" ca="1" si="58"/>
        <v>0</v>
      </c>
      <c r="AD207" s="6">
        <f t="shared" ca="1" si="58"/>
        <v>0</v>
      </c>
      <c r="AE207" s="6">
        <f t="shared" ca="1" si="58"/>
        <v>0</v>
      </c>
      <c r="AF207" s="6">
        <f t="shared" ca="1" si="58"/>
        <v>0</v>
      </c>
      <c r="AG207" s="6">
        <f t="shared" ca="1" si="58"/>
        <v>0</v>
      </c>
      <c r="AH207" s="6">
        <f t="shared" ca="1" si="58"/>
        <v>0</v>
      </c>
      <c r="AI207" s="6">
        <f t="shared" ca="1" si="58"/>
        <v>0</v>
      </c>
      <c r="AJ207" s="6">
        <f t="shared" ca="1" si="58"/>
        <v>0</v>
      </c>
    </row>
    <row r="208" spans="1:124" outlineLevel="2">
      <c r="A208" s="5" t="str">
        <f t="shared" si="52"/>
        <v>-</v>
      </c>
      <c r="D208" s="120">
        <f t="shared" ca="1" si="53"/>
        <v>2.6400000000000024E-2</v>
      </c>
      <c r="E208" s="6">
        <f t="shared" ref="E208:AJ208" ca="1" si="59">E160*$D208</f>
        <v>0</v>
      </c>
      <c r="F208" s="6">
        <f t="shared" ca="1" si="59"/>
        <v>0</v>
      </c>
      <c r="G208" s="6">
        <f t="shared" ca="1" si="59"/>
        <v>0</v>
      </c>
      <c r="H208" s="6">
        <f t="shared" ca="1" si="59"/>
        <v>0</v>
      </c>
      <c r="I208" s="6">
        <f t="shared" ca="1" si="59"/>
        <v>0</v>
      </c>
      <c r="J208" s="6">
        <f t="shared" ca="1" si="59"/>
        <v>0</v>
      </c>
      <c r="K208" s="6">
        <f t="shared" ca="1" si="59"/>
        <v>0</v>
      </c>
      <c r="L208" s="6">
        <f t="shared" ca="1" si="59"/>
        <v>0</v>
      </c>
      <c r="M208" s="6">
        <f t="shared" ca="1" si="59"/>
        <v>0</v>
      </c>
      <c r="N208" s="6">
        <f t="shared" ca="1" si="59"/>
        <v>0</v>
      </c>
      <c r="O208" s="6">
        <f t="shared" ca="1" si="59"/>
        <v>0</v>
      </c>
      <c r="P208" s="6">
        <f t="shared" ca="1" si="59"/>
        <v>0</v>
      </c>
      <c r="Q208" s="6">
        <f t="shared" ca="1" si="59"/>
        <v>0</v>
      </c>
      <c r="R208" s="6">
        <f t="shared" ca="1" si="59"/>
        <v>0</v>
      </c>
      <c r="S208" s="6">
        <f t="shared" ca="1" si="59"/>
        <v>0</v>
      </c>
      <c r="T208" s="6">
        <f t="shared" ca="1" si="59"/>
        <v>0</v>
      </c>
      <c r="U208" s="6">
        <f t="shared" ca="1" si="59"/>
        <v>0</v>
      </c>
      <c r="V208" s="6">
        <f t="shared" ca="1" si="59"/>
        <v>0</v>
      </c>
      <c r="W208" s="6">
        <f t="shared" ca="1" si="59"/>
        <v>0</v>
      </c>
      <c r="X208" s="6">
        <f t="shared" ca="1" si="59"/>
        <v>0</v>
      </c>
      <c r="Y208" s="6">
        <f t="shared" ca="1" si="59"/>
        <v>0</v>
      </c>
      <c r="Z208" s="6">
        <f t="shared" ca="1" si="59"/>
        <v>0</v>
      </c>
      <c r="AA208" s="6">
        <f t="shared" ca="1" si="59"/>
        <v>0</v>
      </c>
      <c r="AB208" s="6">
        <f t="shared" ca="1" si="59"/>
        <v>0</v>
      </c>
      <c r="AC208" s="6">
        <f t="shared" ca="1" si="59"/>
        <v>0</v>
      </c>
      <c r="AD208" s="6">
        <f t="shared" ca="1" si="59"/>
        <v>0</v>
      </c>
      <c r="AE208" s="6">
        <f t="shared" ca="1" si="59"/>
        <v>0</v>
      </c>
      <c r="AF208" s="6">
        <f t="shared" ca="1" si="59"/>
        <v>0</v>
      </c>
      <c r="AG208" s="6">
        <f t="shared" ca="1" si="59"/>
        <v>0</v>
      </c>
      <c r="AH208" s="6">
        <f t="shared" ca="1" si="59"/>
        <v>0</v>
      </c>
      <c r="AI208" s="6">
        <f t="shared" ca="1" si="59"/>
        <v>0</v>
      </c>
      <c r="AJ208" s="6">
        <f t="shared" ca="1" si="59"/>
        <v>0</v>
      </c>
    </row>
    <row r="209" spans="1:124" outlineLevel="2">
      <c r="A209" s="5" t="str">
        <f t="shared" si="52"/>
        <v>-</v>
      </c>
      <c r="D209" s="120">
        <f t="shared" ca="1" si="53"/>
        <v>2.6400000000000024E-2</v>
      </c>
      <c r="E209" s="6">
        <f t="shared" ref="E209:AJ209" ca="1" si="60">E161*$D209</f>
        <v>0</v>
      </c>
      <c r="F209" s="6">
        <f t="shared" ca="1" si="60"/>
        <v>0</v>
      </c>
      <c r="G209" s="6">
        <f t="shared" ca="1" si="60"/>
        <v>0</v>
      </c>
      <c r="H209" s="6">
        <f t="shared" ca="1" si="60"/>
        <v>0</v>
      </c>
      <c r="I209" s="6">
        <f t="shared" ca="1" si="60"/>
        <v>0</v>
      </c>
      <c r="J209" s="6">
        <f t="shared" ca="1" si="60"/>
        <v>0</v>
      </c>
      <c r="K209" s="6">
        <f t="shared" ca="1" si="60"/>
        <v>0</v>
      </c>
      <c r="L209" s="6">
        <f t="shared" ca="1" si="60"/>
        <v>0</v>
      </c>
      <c r="M209" s="6">
        <f t="shared" ca="1" si="60"/>
        <v>0</v>
      </c>
      <c r="N209" s="6">
        <f t="shared" ca="1" si="60"/>
        <v>0</v>
      </c>
      <c r="O209" s="6">
        <f t="shared" ca="1" si="60"/>
        <v>0</v>
      </c>
      <c r="P209" s="6">
        <f t="shared" ca="1" si="60"/>
        <v>0</v>
      </c>
      <c r="Q209" s="6">
        <f t="shared" ca="1" si="60"/>
        <v>0</v>
      </c>
      <c r="R209" s="6">
        <f t="shared" ca="1" si="60"/>
        <v>0</v>
      </c>
      <c r="S209" s="6">
        <f t="shared" ca="1" si="60"/>
        <v>0</v>
      </c>
      <c r="T209" s="6">
        <f t="shared" ca="1" si="60"/>
        <v>0</v>
      </c>
      <c r="U209" s="6">
        <f t="shared" ca="1" si="60"/>
        <v>0</v>
      </c>
      <c r="V209" s="6">
        <f t="shared" ca="1" si="60"/>
        <v>0</v>
      </c>
      <c r="W209" s="6">
        <f t="shared" ca="1" si="60"/>
        <v>0</v>
      </c>
      <c r="X209" s="6">
        <f t="shared" ca="1" si="60"/>
        <v>0</v>
      </c>
      <c r="Y209" s="6">
        <f t="shared" ca="1" si="60"/>
        <v>0</v>
      </c>
      <c r="Z209" s="6">
        <f t="shared" ca="1" si="60"/>
        <v>0</v>
      </c>
      <c r="AA209" s="6">
        <f t="shared" ca="1" si="60"/>
        <v>0</v>
      </c>
      <c r="AB209" s="6">
        <f t="shared" ca="1" si="60"/>
        <v>0</v>
      </c>
      <c r="AC209" s="6">
        <f t="shared" ca="1" si="60"/>
        <v>0</v>
      </c>
      <c r="AD209" s="6">
        <f t="shared" ca="1" si="60"/>
        <v>0</v>
      </c>
      <c r="AE209" s="6">
        <f t="shared" ca="1" si="60"/>
        <v>0</v>
      </c>
      <c r="AF209" s="6">
        <f t="shared" ca="1" si="60"/>
        <v>0</v>
      </c>
      <c r="AG209" s="6">
        <f t="shared" ca="1" si="60"/>
        <v>0</v>
      </c>
      <c r="AH209" s="6">
        <f t="shared" ca="1" si="60"/>
        <v>0</v>
      </c>
      <c r="AI209" s="6">
        <f t="shared" ca="1" si="60"/>
        <v>0</v>
      </c>
      <c r="AJ209" s="6">
        <f t="shared" ca="1" si="60"/>
        <v>0</v>
      </c>
    </row>
    <row r="210" spans="1:124" outlineLevel="2">
      <c r="A210" s="5" t="str">
        <f t="shared" si="52"/>
        <v>-</v>
      </c>
      <c r="D210" s="120">
        <f t="shared" ca="1" si="53"/>
        <v>2.6400000000000024E-2</v>
      </c>
      <c r="E210" s="6">
        <f t="shared" ref="E210:AJ210" ca="1" si="61">E162*$D210</f>
        <v>0</v>
      </c>
      <c r="F210" s="6">
        <f t="shared" ca="1" si="61"/>
        <v>0</v>
      </c>
      <c r="G210" s="6">
        <f t="shared" ca="1" si="61"/>
        <v>0</v>
      </c>
      <c r="H210" s="6">
        <f t="shared" ca="1" si="61"/>
        <v>0</v>
      </c>
      <c r="I210" s="6">
        <f t="shared" ca="1" si="61"/>
        <v>0</v>
      </c>
      <c r="J210" s="6">
        <f t="shared" ca="1" si="61"/>
        <v>0</v>
      </c>
      <c r="K210" s="6">
        <f t="shared" ca="1" si="61"/>
        <v>0</v>
      </c>
      <c r="L210" s="6">
        <f t="shared" ca="1" si="61"/>
        <v>0</v>
      </c>
      <c r="M210" s="6">
        <f t="shared" ca="1" si="61"/>
        <v>0</v>
      </c>
      <c r="N210" s="6">
        <f t="shared" ca="1" si="61"/>
        <v>0</v>
      </c>
      <c r="O210" s="6">
        <f t="shared" ca="1" si="61"/>
        <v>0</v>
      </c>
      <c r="P210" s="6">
        <f t="shared" ca="1" si="61"/>
        <v>0</v>
      </c>
      <c r="Q210" s="6">
        <f t="shared" ca="1" si="61"/>
        <v>0</v>
      </c>
      <c r="R210" s="6">
        <f t="shared" ca="1" si="61"/>
        <v>0</v>
      </c>
      <c r="S210" s="6">
        <f t="shared" ca="1" si="61"/>
        <v>0</v>
      </c>
      <c r="T210" s="6">
        <f t="shared" ca="1" si="61"/>
        <v>0</v>
      </c>
      <c r="U210" s="6">
        <f t="shared" ca="1" si="61"/>
        <v>0</v>
      </c>
      <c r="V210" s="6">
        <f t="shared" ca="1" si="61"/>
        <v>0</v>
      </c>
      <c r="W210" s="6">
        <f t="shared" ca="1" si="61"/>
        <v>0</v>
      </c>
      <c r="X210" s="6">
        <f t="shared" ca="1" si="61"/>
        <v>0</v>
      </c>
      <c r="Y210" s="6">
        <f t="shared" ca="1" si="61"/>
        <v>0</v>
      </c>
      <c r="Z210" s="6">
        <f t="shared" ca="1" si="61"/>
        <v>0</v>
      </c>
      <c r="AA210" s="6">
        <f t="shared" ca="1" si="61"/>
        <v>0</v>
      </c>
      <c r="AB210" s="6">
        <f t="shared" ca="1" si="61"/>
        <v>0</v>
      </c>
      <c r="AC210" s="6">
        <f t="shared" ca="1" si="61"/>
        <v>0</v>
      </c>
      <c r="AD210" s="6">
        <f t="shared" ca="1" si="61"/>
        <v>0</v>
      </c>
      <c r="AE210" s="6">
        <f t="shared" ca="1" si="61"/>
        <v>0</v>
      </c>
      <c r="AF210" s="6">
        <f t="shared" ca="1" si="61"/>
        <v>0</v>
      </c>
      <c r="AG210" s="6">
        <f t="shared" ca="1" si="61"/>
        <v>0</v>
      </c>
      <c r="AH210" s="6">
        <f t="shared" ca="1" si="61"/>
        <v>0</v>
      </c>
      <c r="AI210" s="6">
        <f t="shared" ca="1" si="61"/>
        <v>0</v>
      </c>
      <c r="AJ210" s="6">
        <f t="shared" ca="1" si="61"/>
        <v>0</v>
      </c>
    </row>
    <row r="211" spans="1:124" outlineLevel="2">
      <c r="A211" s="5" t="str">
        <f t="shared" si="52"/>
        <v>-</v>
      </c>
      <c r="D211" s="120">
        <f t="shared" ca="1" si="53"/>
        <v>2.6400000000000024E-2</v>
      </c>
      <c r="E211" s="6">
        <f t="shared" ref="E211:AJ211" ca="1" si="62">E163*$D211</f>
        <v>0</v>
      </c>
      <c r="F211" s="6">
        <f t="shared" ca="1" si="62"/>
        <v>0</v>
      </c>
      <c r="G211" s="6">
        <f t="shared" ca="1" si="62"/>
        <v>0</v>
      </c>
      <c r="H211" s="6">
        <f t="shared" ca="1" si="62"/>
        <v>0</v>
      </c>
      <c r="I211" s="6">
        <f t="shared" ca="1" si="62"/>
        <v>0</v>
      </c>
      <c r="J211" s="6">
        <f t="shared" ca="1" si="62"/>
        <v>0</v>
      </c>
      <c r="K211" s="6">
        <f t="shared" ca="1" si="62"/>
        <v>0</v>
      </c>
      <c r="L211" s="6">
        <f t="shared" ca="1" si="62"/>
        <v>0</v>
      </c>
      <c r="M211" s="6">
        <f t="shared" ca="1" si="62"/>
        <v>0</v>
      </c>
      <c r="N211" s="6">
        <f t="shared" ca="1" si="62"/>
        <v>0</v>
      </c>
      <c r="O211" s="6">
        <f t="shared" ca="1" si="62"/>
        <v>0</v>
      </c>
      <c r="P211" s="6">
        <f t="shared" ca="1" si="62"/>
        <v>0</v>
      </c>
      <c r="Q211" s="6">
        <f t="shared" ca="1" si="62"/>
        <v>0</v>
      </c>
      <c r="R211" s="6">
        <f t="shared" ca="1" si="62"/>
        <v>0</v>
      </c>
      <c r="S211" s="6">
        <f t="shared" ca="1" si="62"/>
        <v>0</v>
      </c>
      <c r="T211" s="6">
        <f t="shared" ca="1" si="62"/>
        <v>0</v>
      </c>
      <c r="U211" s="6">
        <f t="shared" ca="1" si="62"/>
        <v>0</v>
      </c>
      <c r="V211" s="6">
        <f t="shared" ca="1" si="62"/>
        <v>0</v>
      </c>
      <c r="W211" s="6">
        <f t="shared" ca="1" si="62"/>
        <v>0</v>
      </c>
      <c r="X211" s="6">
        <f t="shared" ca="1" si="62"/>
        <v>0</v>
      </c>
      <c r="Y211" s="6">
        <f t="shared" ca="1" si="62"/>
        <v>0</v>
      </c>
      <c r="Z211" s="6">
        <f t="shared" ca="1" si="62"/>
        <v>0</v>
      </c>
      <c r="AA211" s="6">
        <f t="shared" ca="1" si="62"/>
        <v>0</v>
      </c>
      <c r="AB211" s="6">
        <f t="shared" ca="1" si="62"/>
        <v>0</v>
      </c>
      <c r="AC211" s="6">
        <f t="shared" ca="1" si="62"/>
        <v>0</v>
      </c>
      <c r="AD211" s="6">
        <f t="shared" ca="1" si="62"/>
        <v>0</v>
      </c>
      <c r="AE211" s="6">
        <f t="shared" ca="1" si="62"/>
        <v>0</v>
      </c>
      <c r="AF211" s="6">
        <f t="shared" ca="1" si="62"/>
        <v>0</v>
      </c>
      <c r="AG211" s="6">
        <f t="shared" ca="1" si="62"/>
        <v>0</v>
      </c>
      <c r="AH211" s="6">
        <f t="shared" ca="1" si="62"/>
        <v>0</v>
      </c>
      <c r="AI211" s="6">
        <f t="shared" ca="1" si="62"/>
        <v>0</v>
      </c>
      <c r="AJ211" s="6">
        <f t="shared" ca="1" si="62"/>
        <v>0</v>
      </c>
    </row>
    <row r="212" spans="1:124" outlineLevel="2">
      <c r="A212" s="5" t="str">
        <f t="shared" si="52"/>
        <v>-</v>
      </c>
      <c r="D212" s="120">
        <f t="shared" ca="1" si="53"/>
        <v>2.6400000000000024E-2</v>
      </c>
      <c r="E212" s="6">
        <f t="shared" ref="E212:AJ212" ca="1" si="63">E164*$D212</f>
        <v>0</v>
      </c>
      <c r="F212" s="6">
        <f t="shared" ca="1" si="63"/>
        <v>0</v>
      </c>
      <c r="G212" s="6">
        <f t="shared" ca="1" si="63"/>
        <v>0</v>
      </c>
      <c r="H212" s="6">
        <f t="shared" ca="1" si="63"/>
        <v>0</v>
      </c>
      <c r="I212" s="6">
        <f t="shared" ca="1" si="63"/>
        <v>0</v>
      </c>
      <c r="J212" s="6">
        <f t="shared" ca="1" si="63"/>
        <v>0</v>
      </c>
      <c r="K212" s="6">
        <f t="shared" ca="1" si="63"/>
        <v>0</v>
      </c>
      <c r="L212" s="6">
        <f t="shared" ca="1" si="63"/>
        <v>0</v>
      </c>
      <c r="M212" s="6">
        <f t="shared" ca="1" si="63"/>
        <v>0</v>
      </c>
      <c r="N212" s="6">
        <f t="shared" ca="1" si="63"/>
        <v>0</v>
      </c>
      <c r="O212" s="6">
        <f t="shared" ca="1" si="63"/>
        <v>0</v>
      </c>
      <c r="P212" s="6">
        <f t="shared" ca="1" si="63"/>
        <v>0</v>
      </c>
      <c r="Q212" s="6">
        <f t="shared" ca="1" si="63"/>
        <v>0</v>
      </c>
      <c r="R212" s="6">
        <f t="shared" ca="1" si="63"/>
        <v>0</v>
      </c>
      <c r="S212" s="6">
        <f t="shared" ca="1" si="63"/>
        <v>0</v>
      </c>
      <c r="T212" s="6">
        <f t="shared" ca="1" si="63"/>
        <v>0</v>
      </c>
      <c r="U212" s="6">
        <f t="shared" ca="1" si="63"/>
        <v>0</v>
      </c>
      <c r="V212" s="6">
        <f t="shared" ca="1" si="63"/>
        <v>0</v>
      </c>
      <c r="W212" s="6">
        <f t="shared" ca="1" si="63"/>
        <v>0</v>
      </c>
      <c r="X212" s="6">
        <f t="shared" ca="1" si="63"/>
        <v>0</v>
      </c>
      <c r="Y212" s="6">
        <f t="shared" ca="1" si="63"/>
        <v>0</v>
      </c>
      <c r="Z212" s="6">
        <f t="shared" ca="1" si="63"/>
        <v>0</v>
      </c>
      <c r="AA212" s="6">
        <f t="shared" ca="1" si="63"/>
        <v>0</v>
      </c>
      <c r="AB212" s="6">
        <f t="shared" ca="1" si="63"/>
        <v>0</v>
      </c>
      <c r="AC212" s="6">
        <f t="shared" ca="1" si="63"/>
        <v>0</v>
      </c>
      <c r="AD212" s="6">
        <f t="shared" ca="1" si="63"/>
        <v>0</v>
      </c>
      <c r="AE212" s="6">
        <f t="shared" ca="1" si="63"/>
        <v>0</v>
      </c>
      <c r="AF212" s="6">
        <f t="shared" ca="1" si="63"/>
        <v>0</v>
      </c>
      <c r="AG212" s="6">
        <f t="shared" ca="1" si="63"/>
        <v>0</v>
      </c>
      <c r="AH212" s="6">
        <f t="shared" ca="1" si="63"/>
        <v>0</v>
      </c>
      <c r="AI212" s="6">
        <f t="shared" ca="1" si="63"/>
        <v>0</v>
      </c>
      <c r="AJ212" s="6">
        <f t="shared" ca="1" si="63"/>
        <v>0</v>
      </c>
    </row>
    <row r="213" spans="1:124" outlineLevel="2">
      <c r="A213" s="5" t="str">
        <f t="shared" si="52"/>
        <v>-</v>
      </c>
      <c r="D213" s="120">
        <f t="shared" ca="1" si="53"/>
        <v>2.6400000000000024E-2</v>
      </c>
      <c r="E213" s="6">
        <f t="shared" ref="E213:AJ213" ca="1" si="64">E165*$D213</f>
        <v>0</v>
      </c>
      <c r="F213" s="6">
        <f t="shared" ca="1" si="64"/>
        <v>0</v>
      </c>
      <c r="G213" s="6">
        <f t="shared" ca="1" si="64"/>
        <v>0</v>
      </c>
      <c r="H213" s="6">
        <f t="shared" ca="1" si="64"/>
        <v>0</v>
      </c>
      <c r="I213" s="6">
        <f t="shared" ca="1" si="64"/>
        <v>0</v>
      </c>
      <c r="J213" s="6">
        <f t="shared" ca="1" si="64"/>
        <v>0</v>
      </c>
      <c r="K213" s="6">
        <f t="shared" ca="1" si="64"/>
        <v>0</v>
      </c>
      <c r="L213" s="6">
        <f t="shared" ca="1" si="64"/>
        <v>0</v>
      </c>
      <c r="M213" s="6">
        <f t="shared" ca="1" si="64"/>
        <v>0</v>
      </c>
      <c r="N213" s="6">
        <f t="shared" ca="1" si="64"/>
        <v>0</v>
      </c>
      <c r="O213" s="6">
        <f t="shared" ca="1" si="64"/>
        <v>0</v>
      </c>
      <c r="P213" s="6">
        <f t="shared" ca="1" si="64"/>
        <v>0</v>
      </c>
      <c r="Q213" s="6">
        <f t="shared" ca="1" si="64"/>
        <v>0</v>
      </c>
      <c r="R213" s="6">
        <f t="shared" ca="1" si="64"/>
        <v>0</v>
      </c>
      <c r="S213" s="6">
        <f t="shared" ca="1" si="64"/>
        <v>0</v>
      </c>
      <c r="T213" s="6">
        <f t="shared" ca="1" si="64"/>
        <v>0</v>
      </c>
      <c r="U213" s="6">
        <f t="shared" ca="1" si="64"/>
        <v>0</v>
      </c>
      <c r="V213" s="6">
        <f t="shared" ca="1" si="64"/>
        <v>0</v>
      </c>
      <c r="W213" s="6">
        <f t="shared" ca="1" si="64"/>
        <v>0</v>
      </c>
      <c r="X213" s="6">
        <f t="shared" ca="1" si="64"/>
        <v>0</v>
      </c>
      <c r="Y213" s="6">
        <f t="shared" ca="1" si="64"/>
        <v>0</v>
      </c>
      <c r="Z213" s="6">
        <f t="shared" ca="1" si="64"/>
        <v>0</v>
      </c>
      <c r="AA213" s="6">
        <f t="shared" ca="1" si="64"/>
        <v>0</v>
      </c>
      <c r="AB213" s="6">
        <f t="shared" ca="1" si="64"/>
        <v>0</v>
      </c>
      <c r="AC213" s="6">
        <f t="shared" ca="1" si="64"/>
        <v>0</v>
      </c>
      <c r="AD213" s="6">
        <f t="shared" ca="1" si="64"/>
        <v>0</v>
      </c>
      <c r="AE213" s="6">
        <f t="shared" ca="1" si="64"/>
        <v>0</v>
      </c>
      <c r="AF213" s="6">
        <f t="shared" ca="1" si="64"/>
        <v>0</v>
      </c>
      <c r="AG213" s="6">
        <f t="shared" ca="1" si="64"/>
        <v>0</v>
      </c>
      <c r="AH213" s="6">
        <f t="shared" ca="1" si="64"/>
        <v>0</v>
      </c>
      <c r="AI213" s="6">
        <f t="shared" ca="1" si="64"/>
        <v>0</v>
      </c>
      <c r="AJ213" s="6">
        <f t="shared" ca="1" si="64"/>
        <v>0</v>
      </c>
    </row>
    <row r="214" spans="1:124" outlineLevel="2">
      <c r="A214" s="5" t="str">
        <f t="shared" si="52"/>
        <v>-</v>
      </c>
      <c r="D214" s="120">
        <f t="shared" ca="1" si="53"/>
        <v>2.6400000000000024E-2</v>
      </c>
      <c r="E214" s="6">
        <f t="shared" ref="E214:AJ214" ca="1" si="65">E166*$D214</f>
        <v>0</v>
      </c>
      <c r="F214" s="6">
        <f t="shared" ca="1" si="65"/>
        <v>0</v>
      </c>
      <c r="G214" s="6">
        <f t="shared" ca="1" si="65"/>
        <v>0</v>
      </c>
      <c r="H214" s="6">
        <f t="shared" ca="1" si="65"/>
        <v>0</v>
      </c>
      <c r="I214" s="6">
        <f t="shared" ca="1" si="65"/>
        <v>0</v>
      </c>
      <c r="J214" s="6">
        <f t="shared" ca="1" si="65"/>
        <v>0</v>
      </c>
      <c r="K214" s="6">
        <f t="shared" ca="1" si="65"/>
        <v>0</v>
      </c>
      <c r="L214" s="6">
        <f t="shared" ca="1" si="65"/>
        <v>0</v>
      </c>
      <c r="M214" s="6">
        <f t="shared" ca="1" si="65"/>
        <v>0</v>
      </c>
      <c r="N214" s="6">
        <f t="shared" ca="1" si="65"/>
        <v>0</v>
      </c>
      <c r="O214" s="6">
        <f t="shared" ca="1" si="65"/>
        <v>0</v>
      </c>
      <c r="P214" s="6">
        <f t="shared" ca="1" si="65"/>
        <v>0</v>
      </c>
      <c r="Q214" s="6">
        <f t="shared" ca="1" si="65"/>
        <v>0</v>
      </c>
      <c r="R214" s="6">
        <f t="shared" ca="1" si="65"/>
        <v>0</v>
      </c>
      <c r="S214" s="6">
        <f t="shared" ca="1" si="65"/>
        <v>0</v>
      </c>
      <c r="T214" s="6">
        <f t="shared" ca="1" si="65"/>
        <v>0</v>
      </c>
      <c r="U214" s="6">
        <f t="shared" ca="1" si="65"/>
        <v>0</v>
      </c>
      <c r="V214" s="6">
        <f t="shared" ca="1" si="65"/>
        <v>0</v>
      </c>
      <c r="W214" s="6">
        <f t="shared" ca="1" si="65"/>
        <v>0</v>
      </c>
      <c r="X214" s="6">
        <f t="shared" ca="1" si="65"/>
        <v>0</v>
      </c>
      <c r="Y214" s="6">
        <f t="shared" ca="1" si="65"/>
        <v>0</v>
      </c>
      <c r="Z214" s="6">
        <f t="shared" ca="1" si="65"/>
        <v>0</v>
      </c>
      <c r="AA214" s="6">
        <f t="shared" ca="1" si="65"/>
        <v>0</v>
      </c>
      <c r="AB214" s="6">
        <f t="shared" ca="1" si="65"/>
        <v>0</v>
      </c>
      <c r="AC214" s="6">
        <f t="shared" ca="1" si="65"/>
        <v>0</v>
      </c>
      <c r="AD214" s="6">
        <f t="shared" ca="1" si="65"/>
        <v>0</v>
      </c>
      <c r="AE214" s="6">
        <f t="shared" ca="1" si="65"/>
        <v>0</v>
      </c>
      <c r="AF214" s="6">
        <f t="shared" ca="1" si="65"/>
        <v>0</v>
      </c>
      <c r="AG214" s="6">
        <f t="shared" ca="1" si="65"/>
        <v>0</v>
      </c>
      <c r="AH214" s="6">
        <f t="shared" ca="1" si="65"/>
        <v>0</v>
      </c>
      <c r="AI214" s="6">
        <f t="shared" ca="1" si="65"/>
        <v>0</v>
      </c>
      <c r="AJ214" s="6">
        <f t="shared" ca="1" si="65"/>
        <v>0</v>
      </c>
    </row>
    <row r="215" spans="1:124" outlineLevel="2">
      <c r="A215" s="5" t="str">
        <f t="shared" si="52"/>
        <v>-</v>
      </c>
      <c r="D215" s="120">
        <f t="shared" ca="1" si="53"/>
        <v>2.6400000000000024E-2</v>
      </c>
      <c r="E215" s="6">
        <f t="shared" ref="E215:AJ215" ca="1" si="66">E167*$D215</f>
        <v>0</v>
      </c>
      <c r="F215" s="6">
        <f t="shared" ca="1" si="66"/>
        <v>0</v>
      </c>
      <c r="G215" s="6">
        <f t="shared" ca="1" si="66"/>
        <v>0</v>
      </c>
      <c r="H215" s="6">
        <f t="shared" ca="1" si="66"/>
        <v>0</v>
      </c>
      <c r="I215" s="6">
        <f t="shared" ca="1" si="66"/>
        <v>0</v>
      </c>
      <c r="J215" s="6">
        <f t="shared" ca="1" si="66"/>
        <v>0</v>
      </c>
      <c r="K215" s="6">
        <f t="shared" ca="1" si="66"/>
        <v>0</v>
      </c>
      <c r="L215" s="6">
        <f t="shared" ca="1" si="66"/>
        <v>0</v>
      </c>
      <c r="M215" s="6">
        <f t="shared" ca="1" si="66"/>
        <v>0</v>
      </c>
      <c r="N215" s="6">
        <f t="shared" ca="1" si="66"/>
        <v>0</v>
      </c>
      <c r="O215" s="6">
        <f t="shared" ca="1" si="66"/>
        <v>0</v>
      </c>
      <c r="P215" s="6">
        <f t="shared" ca="1" si="66"/>
        <v>0</v>
      </c>
      <c r="Q215" s="6">
        <f t="shared" ca="1" si="66"/>
        <v>0</v>
      </c>
      <c r="R215" s="6">
        <f t="shared" ca="1" si="66"/>
        <v>0</v>
      </c>
      <c r="S215" s="6">
        <f t="shared" ca="1" si="66"/>
        <v>0</v>
      </c>
      <c r="T215" s="6">
        <f t="shared" ca="1" si="66"/>
        <v>0</v>
      </c>
      <c r="U215" s="6">
        <f t="shared" ca="1" si="66"/>
        <v>0</v>
      </c>
      <c r="V215" s="6">
        <f t="shared" ca="1" si="66"/>
        <v>0</v>
      </c>
      <c r="W215" s="6">
        <f t="shared" ca="1" si="66"/>
        <v>0</v>
      </c>
      <c r="X215" s="6">
        <f t="shared" ca="1" si="66"/>
        <v>0</v>
      </c>
      <c r="Y215" s="6">
        <f t="shared" ca="1" si="66"/>
        <v>0</v>
      </c>
      <c r="Z215" s="6">
        <f t="shared" ca="1" si="66"/>
        <v>0</v>
      </c>
      <c r="AA215" s="6">
        <f t="shared" ca="1" si="66"/>
        <v>0</v>
      </c>
      <c r="AB215" s="6">
        <f t="shared" ca="1" si="66"/>
        <v>0</v>
      </c>
      <c r="AC215" s="6">
        <f t="shared" ca="1" si="66"/>
        <v>0</v>
      </c>
      <c r="AD215" s="6">
        <f t="shared" ca="1" si="66"/>
        <v>0</v>
      </c>
      <c r="AE215" s="6">
        <f t="shared" ca="1" si="66"/>
        <v>0</v>
      </c>
      <c r="AF215" s="6">
        <f t="shared" ca="1" si="66"/>
        <v>0</v>
      </c>
      <c r="AG215" s="6">
        <f t="shared" ca="1" si="66"/>
        <v>0</v>
      </c>
      <c r="AH215" s="6">
        <f t="shared" ca="1" si="66"/>
        <v>0</v>
      </c>
      <c r="AI215" s="6">
        <f t="shared" ca="1" si="66"/>
        <v>0</v>
      </c>
      <c r="AJ215" s="6">
        <f t="shared" ca="1" si="66"/>
        <v>0</v>
      </c>
    </row>
    <row r="216" spans="1:124" outlineLevel="2">
      <c r="A216" s="5" t="str">
        <f t="shared" si="52"/>
        <v>-</v>
      </c>
      <c r="D216" s="120">
        <f t="shared" ca="1" si="53"/>
        <v>2.6400000000000024E-2</v>
      </c>
      <c r="E216" s="6">
        <f t="shared" ref="E216:AJ216" ca="1" si="67">E168*$D216</f>
        <v>0</v>
      </c>
      <c r="F216" s="6">
        <f t="shared" ca="1" si="67"/>
        <v>0</v>
      </c>
      <c r="G216" s="6">
        <f t="shared" ca="1" si="67"/>
        <v>0</v>
      </c>
      <c r="H216" s="6">
        <f t="shared" ca="1" si="67"/>
        <v>0</v>
      </c>
      <c r="I216" s="6">
        <f t="shared" ca="1" si="67"/>
        <v>0</v>
      </c>
      <c r="J216" s="6">
        <f t="shared" ca="1" si="67"/>
        <v>0</v>
      </c>
      <c r="K216" s="6">
        <f t="shared" ca="1" si="67"/>
        <v>0</v>
      </c>
      <c r="L216" s="6">
        <f t="shared" ca="1" si="67"/>
        <v>0</v>
      </c>
      <c r="M216" s="6">
        <f t="shared" ca="1" si="67"/>
        <v>0</v>
      </c>
      <c r="N216" s="6">
        <f t="shared" ca="1" si="67"/>
        <v>0</v>
      </c>
      <c r="O216" s="6">
        <f t="shared" ca="1" si="67"/>
        <v>0</v>
      </c>
      <c r="P216" s="6">
        <f t="shared" ca="1" si="67"/>
        <v>0</v>
      </c>
      <c r="Q216" s="6">
        <f t="shared" ca="1" si="67"/>
        <v>0</v>
      </c>
      <c r="R216" s="6">
        <f t="shared" ca="1" si="67"/>
        <v>0</v>
      </c>
      <c r="S216" s="6">
        <f t="shared" ca="1" si="67"/>
        <v>0</v>
      </c>
      <c r="T216" s="6">
        <f t="shared" ca="1" si="67"/>
        <v>0</v>
      </c>
      <c r="U216" s="6">
        <f t="shared" ca="1" si="67"/>
        <v>0</v>
      </c>
      <c r="V216" s="6">
        <f t="shared" ca="1" si="67"/>
        <v>0</v>
      </c>
      <c r="W216" s="6">
        <f t="shared" ca="1" si="67"/>
        <v>0</v>
      </c>
      <c r="X216" s="6">
        <f t="shared" ca="1" si="67"/>
        <v>0</v>
      </c>
      <c r="Y216" s="6">
        <f t="shared" ca="1" si="67"/>
        <v>0</v>
      </c>
      <c r="Z216" s="6">
        <f t="shared" ca="1" si="67"/>
        <v>0</v>
      </c>
      <c r="AA216" s="6">
        <f t="shared" ca="1" si="67"/>
        <v>0</v>
      </c>
      <c r="AB216" s="6">
        <f t="shared" ca="1" si="67"/>
        <v>0</v>
      </c>
      <c r="AC216" s="6">
        <f t="shared" ca="1" si="67"/>
        <v>0</v>
      </c>
      <c r="AD216" s="6">
        <f t="shared" ca="1" si="67"/>
        <v>0</v>
      </c>
      <c r="AE216" s="6">
        <f t="shared" ca="1" si="67"/>
        <v>0</v>
      </c>
      <c r="AF216" s="6">
        <f t="shared" ca="1" si="67"/>
        <v>0</v>
      </c>
      <c r="AG216" s="6">
        <f t="shared" ca="1" si="67"/>
        <v>0</v>
      </c>
      <c r="AH216" s="6">
        <f t="shared" ca="1" si="67"/>
        <v>0</v>
      </c>
      <c r="AI216" s="6">
        <f t="shared" ca="1" si="67"/>
        <v>0</v>
      </c>
      <c r="AJ216" s="6">
        <f t="shared" ca="1" si="67"/>
        <v>0</v>
      </c>
    </row>
    <row r="217" spans="1:124" outlineLevel="2">
      <c r="A217" s="5" t="str">
        <f t="shared" si="52"/>
        <v>-</v>
      </c>
      <c r="D217" s="120">
        <f t="shared" ca="1" si="53"/>
        <v>2.6400000000000024E-2</v>
      </c>
      <c r="E217" s="6">
        <f t="shared" ref="E217:AJ217" ca="1" si="68">E169*$D217</f>
        <v>0</v>
      </c>
      <c r="F217" s="6">
        <f t="shared" ca="1" si="68"/>
        <v>0</v>
      </c>
      <c r="G217" s="6">
        <f t="shared" ca="1" si="68"/>
        <v>0</v>
      </c>
      <c r="H217" s="6">
        <f t="shared" ca="1" si="68"/>
        <v>0</v>
      </c>
      <c r="I217" s="6">
        <f t="shared" ca="1" si="68"/>
        <v>0</v>
      </c>
      <c r="J217" s="6">
        <f t="shared" ca="1" si="68"/>
        <v>0</v>
      </c>
      <c r="K217" s="6">
        <f t="shared" ca="1" si="68"/>
        <v>0</v>
      </c>
      <c r="L217" s="6">
        <f t="shared" ca="1" si="68"/>
        <v>0</v>
      </c>
      <c r="M217" s="6">
        <f t="shared" ca="1" si="68"/>
        <v>0</v>
      </c>
      <c r="N217" s="6">
        <f t="shared" ca="1" si="68"/>
        <v>0</v>
      </c>
      <c r="O217" s="6">
        <f t="shared" ca="1" si="68"/>
        <v>0</v>
      </c>
      <c r="P217" s="6">
        <f t="shared" ca="1" si="68"/>
        <v>0</v>
      </c>
      <c r="Q217" s="6">
        <f t="shared" ca="1" si="68"/>
        <v>0</v>
      </c>
      <c r="R217" s="6">
        <f t="shared" ca="1" si="68"/>
        <v>0</v>
      </c>
      <c r="S217" s="6">
        <f t="shared" ca="1" si="68"/>
        <v>0</v>
      </c>
      <c r="T217" s="6">
        <f t="shared" ca="1" si="68"/>
        <v>0</v>
      </c>
      <c r="U217" s="6">
        <f t="shared" ca="1" si="68"/>
        <v>0</v>
      </c>
      <c r="V217" s="6">
        <f t="shared" ca="1" si="68"/>
        <v>0</v>
      </c>
      <c r="W217" s="6">
        <f t="shared" ca="1" si="68"/>
        <v>0</v>
      </c>
      <c r="X217" s="6">
        <f t="shared" ca="1" si="68"/>
        <v>0</v>
      </c>
      <c r="Y217" s="6">
        <f t="shared" ca="1" si="68"/>
        <v>0</v>
      </c>
      <c r="Z217" s="6">
        <f t="shared" ca="1" si="68"/>
        <v>0</v>
      </c>
      <c r="AA217" s="6">
        <f t="shared" ca="1" si="68"/>
        <v>0</v>
      </c>
      <c r="AB217" s="6">
        <f t="shared" ca="1" si="68"/>
        <v>0</v>
      </c>
      <c r="AC217" s="6">
        <f t="shared" ca="1" si="68"/>
        <v>0</v>
      </c>
      <c r="AD217" s="6">
        <f t="shared" ca="1" si="68"/>
        <v>0</v>
      </c>
      <c r="AE217" s="6">
        <f t="shared" ca="1" si="68"/>
        <v>0</v>
      </c>
      <c r="AF217" s="6">
        <f t="shared" ca="1" si="68"/>
        <v>0</v>
      </c>
      <c r="AG217" s="6">
        <f t="shared" ca="1" si="68"/>
        <v>0</v>
      </c>
      <c r="AH217" s="6">
        <f t="shared" ca="1" si="68"/>
        <v>0</v>
      </c>
      <c r="AI217" s="6">
        <f t="shared" ca="1" si="68"/>
        <v>0</v>
      </c>
      <c r="AJ217" s="6">
        <f t="shared" ca="1" si="68"/>
        <v>0</v>
      </c>
    </row>
    <row r="218" spans="1:124" outlineLevel="2">
      <c r="A218" s="5" t="str">
        <f t="shared" si="52"/>
        <v>-</v>
      </c>
      <c r="D218" s="120">
        <f t="shared" ca="1" si="53"/>
        <v>2.6400000000000024E-2</v>
      </c>
      <c r="E218" s="6">
        <f t="shared" ref="E218:AJ218" ca="1" si="69">E170*$D218</f>
        <v>0</v>
      </c>
      <c r="F218" s="6">
        <f t="shared" ca="1" si="69"/>
        <v>0</v>
      </c>
      <c r="G218" s="6">
        <f t="shared" ca="1" si="69"/>
        <v>0</v>
      </c>
      <c r="H218" s="6">
        <f t="shared" ca="1" si="69"/>
        <v>0</v>
      </c>
      <c r="I218" s="6">
        <f t="shared" ca="1" si="69"/>
        <v>0</v>
      </c>
      <c r="J218" s="6">
        <f t="shared" ca="1" si="69"/>
        <v>0</v>
      </c>
      <c r="K218" s="6">
        <f t="shared" ca="1" si="69"/>
        <v>0</v>
      </c>
      <c r="L218" s="6">
        <f t="shared" ca="1" si="69"/>
        <v>0</v>
      </c>
      <c r="M218" s="6">
        <f t="shared" ca="1" si="69"/>
        <v>0</v>
      </c>
      <c r="N218" s="6">
        <f t="shared" ca="1" si="69"/>
        <v>0</v>
      </c>
      <c r="O218" s="6">
        <f t="shared" ca="1" si="69"/>
        <v>0</v>
      </c>
      <c r="P218" s="6">
        <f t="shared" ca="1" si="69"/>
        <v>0</v>
      </c>
      <c r="Q218" s="6">
        <f t="shared" ca="1" si="69"/>
        <v>0</v>
      </c>
      <c r="R218" s="6">
        <f t="shared" ca="1" si="69"/>
        <v>0</v>
      </c>
      <c r="S218" s="6">
        <f t="shared" ca="1" si="69"/>
        <v>0</v>
      </c>
      <c r="T218" s="6">
        <f t="shared" ca="1" si="69"/>
        <v>0</v>
      </c>
      <c r="U218" s="6">
        <f t="shared" ca="1" si="69"/>
        <v>0</v>
      </c>
      <c r="V218" s="6">
        <f t="shared" ca="1" si="69"/>
        <v>0</v>
      </c>
      <c r="W218" s="6">
        <f t="shared" ca="1" si="69"/>
        <v>0</v>
      </c>
      <c r="X218" s="6">
        <f t="shared" ca="1" si="69"/>
        <v>0</v>
      </c>
      <c r="Y218" s="6">
        <f t="shared" ca="1" si="69"/>
        <v>0</v>
      </c>
      <c r="Z218" s="6">
        <f t="shared" ca="1" si="69"/>
        <v>0</v>
      </c>
      <c r="AA218" s="6">
        <f t="shared" ca="1" si="69"/>
        <v>0</v>
      </c>
      <c r="AB218" s="6">
        <f t="shared" ca="1" si="69"/>
        <v>0</v>
      </c>
      <c r="AC218" s="6">
        <f t="shared" ca="1" si="69"/>
        <v>0</v>
      </c>
      <c r="AD218" s="6">
        <f t="shared" ca="1" si="69"/>
        <v>0</v>
      </c>
      <c r="AE218" s="6">
        <f t="shared" ca="1" si="69"/>
        <v>0</v>
      </c>
      <c r="AF218" s="6">
        <f t="shared" ca="1" si="69"/>
        <v>0</v>
      </c>
      <c r="AG218" s="6">
        <f t="shared" ca="1" si="69"/>
        <v>0</v>
      </c>
      <c r="AH218" s="6">
        <f t="shared" ca="1" si="69"/>
        <v>0</v>
      </c>
      <c r="AI218" s="6">
        <f t="shared" ca="1" si="69"/>
        <v>0</v>
      </c>
      <c r="AJ218" s="6">
        <f t="shared" ca="1" si="69"/>
        <v>0</v>
      </c>
    </row>
    <row r="219" spans="1:124" outlineLevel="1">
      <c r="A219" s="14" t="str">
        <f t="shared" si="52"/>
        <v>Итого по Проекту</v>
      </c>
      <c r="B219" s="15"/>
      <c r="C219" s="15"/>
      <c r="D219" s="15">
        <f ca="1">SUM(E219:DT219)</f>
        <v>16104.000000000015</v>
      </c>
      <c r="E219" s="16">
        <f t="shared" ref="E219:AJ219" ca="1" si="70">SUM(E203:E218)</f>
        <v>8052.0000000000073</v>
      </c>
      <c r="F219" s="16">
        <f t="shared" ca="1" si="70"/>
        <v>8052.0000000000073</v>
      </c>
      <c r="G219" s="16">
        <f t="shared" ca="1" si="70"/>
        <v>0</v>
      </c>
      <c r="H219" s="16">
        <f t="shared" ca="1" si="70"/>
        <v>0</v>
      </c>
      <c r="I219" s="16">
        <f t="shared" ca="1" si="70"/>
        <v>0</v>
      </c>
      <c r="J219" s="16">
        <f t="shared" ca="1" si="70"/>
        <v>0</v>
      </c>
      <c r="K219" s="16">
        <f t="shared" ca="1" si="70"/>
        <v>0</v>
      </c>
      <c r="L219" s="16">
        <f t="shared" ca="1" si="70"/>
        <v>0</v>
      </c>
      <c r="M219" s="16">
        <f t="shared" ca="1" si="70"/>
        <v>0</v>
      </c>
      <c r="N219" s="16">
        <f t="shared" ca="1" si="70"/>
        <v>0</v>
      </c>
      <c r="O219" s="16">
        <f t="shared" ca="1" si="70"/>
        <v>0</v>
      </c>
      <c r="P219" s="16">
        <f t="shared" ca="1" si="70"/>
        <v>0</v>
      </c>
      <c r="Q219" s="16">
        <f t="shared" ca="1" si="70"/>
        <v>0</v>
      </c>
      <c r="R219" s="16">
        <f t="shared" ca="1" si="70"/>
        <v>0</v>
      </c>
      <c r="S219" s="16">
        <f t="shared" ca="1" si="70"/>
        <v>0</v>
      </c>
      <c r="T219" s="16">
        <f t="shared" ca="1" si="70"/>
        <v>0</v>
      </c>
      <c r="U219" s="16">
        <f t="shared" ca="1" si="70"/>
        <v>0</v>
      </c>
      <c r="V219" s="16">
        <f t="shared" ca="1" si="70"/>
        <v>0</v>
      </c>
      <c r="W219" s="16">
        <f t="shared" ca="1" si="70"/>
        <v>0</v>
      </c>
      <c r="X219" s="16">
        <f t="shared" ca="1" si="70"/>
        <v>0</v>
      </c>
      <c r="Y219" s="16">
        <f t="shared" ca="1" si="70"/>
        <v>0</v>
      </c>
      <c r="Z219" s="16">
        <f t="shared" ca="1" si="70"/>
        <v>0</v>
      </c>
      <c r="AA219" s="16">
        <f t="shared" ca="1" si="70"/>
        <v>0</v>
      </c>
      <c r="AB219" s="16">
        <f t="shared" ca="1" si="70"/>
        <v>0</v>
      </c>
      <c r="AC219" s="16">
        <f t="shared" ca="1" si="70"/>
        <v>0</v>
      </c>
      <c r="AD219" s="16">
        <f t="shared" ca="1" si="70"/>
        <v>0</v>
      </c>
      <c r="AE219" s="16">
        <f t="shared" ca="1" si="70"/>
        <v>0</v>
      </c>
      <c r="AF219" s="16">
        <f t="shared" ca="1" si="70"/>
        <v>0</v>
      </c>
      <c r="AG219" s="16">
        <f t="shared" ca="1" si="70"/>
        <v>0</v>
      </c>
      <c r="AH219" s="16">
        <f t="shared" ca="1" si="70"/>
        <v>0</v>
      </c>
      <c r="AI219" s="16">
        <f t="shared" ca="1" si="70"/>
        <v>0</v>
      </c>
      <c r="AJ219" s="16">
        <f t="shared" ca="1" si="70"/>
        <v>0</v>
      </c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</row>
    <row r="220" spans="1:124" outlineLevel="1"/>
    <row r="221" spans="1:124" s="217" customFormat="1" outlineLevel="1">
      <c r="A221" s="215" t="s">
        <v>137</v>
      </c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  <c r="BI221" s="216"/>
      <c r="BJ221" s="216"/>
      <c r="BK221" s="216"/>
      <c r="BL221" s="216"/>
      <c r="BM221" s="216"/>
      <c r="BN221" s="216"/>
      <c r="BO221" s="216"/>
      <c r="BP221" s="216"/>
      <c r="BQ221" s="216"/>
      <c r="BR221" s="216"/>
      <c r="BS221" s="216"/>
      <c r="BT221" s="216"/>
      <c r="BU221" s="216"/>
      <c r="BV221" s="216"/>
      <c r="BW221" s="216"/>
      <c r="BX221" s="216"/>
      <c r="BY221" s="216"/>
      <c r="BZ221" s="216"/>
      <c r="CA221" s="216"/>
      <c r="CB221" s="216"/>
      <c r="CC221" s="216"/>
      <c r="CD221" s="216"/>
      <c r="CE221" s="216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  <c r="CR221" s="216"/>
      <c r="CS221" s="216"/>
      <c r="CT221" s="216"/>
      <c r="CU221" s="216"/>
      <c r="CV221" s="216"/>
      <c r="CW221" s="216"/>
      <c r="CX221" s="216"/>
      <c r="CY221" s="216"/>
      <c r="CZ221" s="216"/>
      <c r="DA221" s="216"/>
      <c r="DB221" s="216"/>
      <c r="DC221" s="216"/>
      <c r="DD221" s="216"/>
      <c r="DE221" s="216"/>
      <c r="DF221" s="216"/>
      <c r="DG221" s="216"/>
      <c r="DH221" s="216"/>
      <c r="DI221" s="216"/>
      <c r="DJ221" s="216"/>
      <c r="DK221" s="216"/>
      <c r="DL221" s="216"/>
      <c r="DM221" s="216"/>
      <c r="DN221" s="216"/>
      <c r="DO221" s="216"/>
      <c r="DP221" s="216"/>
      <c r="DQ221" s="216"/>
      <c r="DR221" s="216"/>
      <c r="DS221" s="216"/>
      <c r="DT221" s="216"/>
    </row>
    <row r="222" spans="1:124" outlineLevel="1">
      <c r="A222" s="11"/>
      <c r="B222" s="11" t="s">
        <v>336</v>
      </c>
    </row>
    <row r="223" spans="1:124" outlineLevel="1">
      <c r="A223" s="5" t="str">
        <f t="shared" ref="A223:A239" si="71">A155</f>
        <v>Реконструкция Объекта №1</v>
      </c>
      <c r="B223" s="10">
        <f>IF('Исходные данные'!B100&gt;='Исходные данные'!$C$10,DATE('Исходные данные'!B100,1,1),'Исходные данные'!$E$12+1)</f>
        <v>44197</v>
      </c>
      <c r="E223" s="6">
        <f t="shared" ref="E223:AJ223" ca="1" si="72">(D223*(E$2&lt;=$B223)+E203+E155)</f>
        <v>313052</v>
      </c>
      <c r="F223" s="6">
        <f t="shared" ca="1" si="72"/>
        <v>626104</v>
      </c>
      <c r="G223" s="6">
        <f t="shared" ca="1" si="72"/>
        <v>0</v>
      </c>
      <c r="H223" s="6">
        <f t="shared" ca="1" si="72"/>
        <v>0</v>
      </c>
      <c r="I223" s="6">
        <f t="shared" ca="1" si="72"/>
        <v>0</v>
      </c>
      <c r="J223" s="6">
        <f t="shared" ca="1" si="72"/>
        <v>0</v>
      </c>
      <c r="K223" s="6">
        <f t="shared" ca="1" si="72"/>
        <v>0</v>
      </c>
      <c r="L223" s="6">
        <f t="shared" ca="1" si="72"/>
        <v>0</v>
      </c>
      <c r="M223" s="6">
        <f t="shared" ca="1" si="72"/>
        <v>0</v>
      </c>
      <c r="N223" s="6">
        <f t="shared" ca="1" si="72"/>
        <v>0</v>
      </c>
      <c r="O223" s="6">
        <f t="shared" ca="1" si="72"/>
        <v>0</v>
      </c>
      <c r="P223" s="6">
        <f t="shared" ca="1" si="72"/>
        <v>0</v>
      </c>
      <c r="Q223" s="6">
        <f t="shared" ca="1" si="72"/>
        <v>0</v>
      </c>
      <c r="R223" s="6">
        <f t="shared" ca="1" si="72"/>
        <v>0</v>
      </c>
      <c r="S223" s="6">
        <f t="shared" ca="1" si="72"/>
        <v>0</v>
      </c>
      <c r="T223" s="6">
        <f t="shared" ca="1" si="72"/>
        <v>0</v>
      </c>
      <c r="U223" s="6">
        <f t="shared" ca="1" si="72"/>
        <v>0</v>
      </c>
      <c r="V223" s="6">
        <f t="shared" ca="1" si="72"/>
        <v>0</v>
      </c>
      <c r="W223" s="6">
        <f t="shared" ca="1" si="72"/>
        <v>0</v>
      </c>
      <c r="X223" s="6">
        <f t="shared" ca="1" si="72"/>
        <v>0</v>
      </c>
      <c r="Y223" s="6">
        <f t="shared" ca="1" si="72"/>
        <v>0</v>
      </c>
      <c r="Z223" s="6">
        <f t="shared" ca="1" si="72"/>
        <v>0</v>
      </c>
      <c r="AA223" s="6">
        <f t="shared" ca="1" si="72"/>
        <v>0</v>
      </c>
      <c r="AB223" s="6">
        <f t="shared" ca="1" si="72"/>
        <v>0</v>
      </c>
      <c r="AC223" s="6">
        <f t="shared" ca="1" si="72"/>
        <v>0</v>
      </c>
      <c r="AD223" s="6">
        <f t="shared" ca="1" si="72"/>
        <v>0</v>
      </c>
      <c r="AE223" s="6">
        <f t="shared" ca="1" si="72"/>
        <v>0</v>
      </c>
      <c r="AF223" s="6">
        <f t="shared" ca="1" si="72"/>
        <v>0</v>
      </c>
      <c r="AG223" s="6">
        <f t="shared" ca="1" si="72"/>
        <v>0</v>
      </c>
      <c r="AH223" s="6">
        <f t="shared" ca="1" si="72"/>
        <v>0</v>
      </c>
      <c r="AI223" s="6">
        <f t="shared" ca="1" si="72"/>
        <v>0</v>
      </c>
      <c r="AJ223" s="6">
        <f t="shared" ca="1" si="72"/>
        <v>0</v>
      </c>
    </row>
    <row r="224" spans="1:124" outlineLevel="1">
      <c r="A224" s="5" t="str">
        <f t="shared" si="71"/>
        <v>-</v>
      </c>
      <c r="B224" s="10">
        <f>IF('Исходные данные'!B101&gt;='Исходные данные'!$C$10,DATE('Исходные данные'!B101,1,1),'Исходные данные'!$E$12+1)</f>
        <v>44197</v>
      </c>
      <c r="E224" s="6">
        <f t="shared" ref="E224:AJ224" ca="1" si="73">(D224*(E$2&lt;=$B224)+E204+E156)</f>
        <v>0</v>
      </c>
      <c r="F224" s="6">
        <f t="shared" ca="1" si="73"/>
        <v>0</v>
      </c>
      <c r="G224" s="6">
        <f t="shared" ca="1" si="73"/>
        <v>0</v>
      </c>
      <c r="H224" s="6">
        <f t="shared" ca="1" si="73"/>
        <v>0</v>
      </c>
      <c r="I224" s="6">
        <f t="shared" ca="1" si="73"/>
        <v>0</v>
      </c>
      <c r="J224" s="6">
        <f t="shared" ca="1" si="73"/>
        <v>0</v>
      </c>
      <c r="K224" s="6">
        <f t="shared" ca="1" si="73"/>
        <v>0</v>
      </c>
      <c r="L224" s="6">
        <f t="shared" ca="1" si="73"/>
        <v>0</v>
      </c>
      <c r="M224" s="6">
        <f t="shared" ca="1" si="73"/>
        <v>0</v>
      </c>
      <c r="N224" s="6">
        <f t="shared" ca="1" si="73"/>
        <v>0</v>
      </c>
      <c r="O224" s="6">
        <f t="shared" ca="1" si="73"/>
        <v>0</v>
      </c>
      <c r="P224" s="6">
        <f t="shared" ca="1" si="73"/>
        <v>0</v>
      </c>
      <c r="Q224" s="6">
        <f t="shared" ca="1" si="73"/>
        <v>0</v>
      </c>
      <c r="R224" s="6">
        <f t="shared" ca="1" si="73"/>
        <v>0</v>
      </c>
      <c r="S224" s="6">
        <f t="shared" ca="1" si="73"/>
        <v>0</v>
      </c>
      <c r="T224" s="6">
        <f t="shared" ca="1" si="73"/>
        <v>0</v>
      </c>
      <c r="U224" s="6">
        <f t="shared" ca="1" si="73"/>
        <v>0</v>
      </c>
      <c r="V224" s="6">
        <f t="shared" ca="1" si="73"/>
        <v>0</v>
      </c>
      <c r="W224" s="6">
        <f t="shared" ca="1" si="73"/>
        <v>0</v>
      </c>
      <c r="X224" s="6">
        <f t="shared" ca="1" si="73"/>
        <v>0</v>
      </c>
      <c r="Y224" s="6">
        <f t="shared" ca="1" si="73"/>
        <v>0</v>
      </c>
      <c r="Z224" s="6">
        <f t="shared" ca="1" si="73"/>
        <v>0</v>
      </c>
      <c r="AA224" s="6">
        <f t="shared" ca="1" si="73"/>
        <v>0</v>
      </c>
      <c r="AB224" s="6">
        <f t="shared" ca="1" si="73"/>
        <v>0</v>
      </c>
      <c r="AC224" s="6">
        <f t="shared" ca="1" si="73"/>
        <v>0</v>
      </c>
      <c r="AD224" s="6">
        <f t="shared" ca="1" si="73"/>
        <v>0</v>
      </c>
      <c r="AE224" s="6">
        <f t="shared" ca="1" si="73"/>
        <v>0</v>
      </c>
      <c r="AF224" s="6">
        <f t="shared" ca="1" si="73"/>
        <v>0</v>
      </c>
      <c r="AG224" s="6">
        <f t="shared" ca="1" si="73"/>
        <v>0</v>
      </c>
      <c r="AH224" s="6">
        <f t="shared" ca="1" si="73"/>
        <v>0</v>
      </c>
      <c r="AI224" s="6">
        <f t="shared" ca="1" si="73"/>
        <v>0</v>
      </c>
      <c r="AJ224" s="6">
        <f t="shared" ca="1" si="73"/>
        <v>0</v>
      </c>
    </row>
    <row r="225" spans="1:124" outlineLevel="2">
      <c r="A225" s="5" t="str">
        <f t="shared" si="71"/>
        <v>-</v>
      </c>
      <c r="B225" s="10">
        <f>IF('Исходные данные'!B102&gt;='Исходные данные'!$C$10,DATE('Исходные данные'!B102,1,1),'Исходные данные'!$E$12+1)</f>
        <v>44197</v>
      </c>
      <c r="E225" s="6">
        <f t="shared" ref="E225:AJ225" ca="1" si="74">(D225*(E$2&lt;=$B225)+E205+E157)</f>
        <v>0</v>
      </c>
      <c r="F225" s="6">
        <f t="shared" ca="1" si="74"/>
        <v>0</v>
      </c>
      <c r="G225" s="6">
        <f t="shared" ca="1" si="74"/>
        <v>0</v>
      </c>
      <c r="H225" s="6">
        <f t="shared" ca="1" si="74"/>
        <v>0</v>
      </c>
      <c r="I225" s="6">
        <f t="shared" ca="1" si="74"/>
        <v>0</v>
      </c>
      <c r="J225" s="6">
        <f t="shared" ca="1" si="74"/>
        <v>0</v>
      </c>
      <c r="K225" s="6">
        <f t="shared" ca="1" si="74"/>
        <v>0</v>
      </c>
      <c r="L225" s="6">
        <f t="shared" ca="1" si="74"/>
        <v>0</v>
      </c>
      <c r="M225" s="6">
        <f t="shared" ca="1" si="74"/>
        <v>0</v>
      </c>
      <c r="N225" s="6">
        <f t="shared" ca="1" si="74"/>
        <v>0</v>
      </c>
      <c r="O225" s="6">
        <f t="shared" ca="1" si="74"/>
        <v>0</v>
      </c>
      <c r="P225" s="6">
        <f t="shared" ca="1" si="74"/>
        <v>0</v>
      </c>
      <c r="Q225" s="6">
        <f t="shared" ca="1" si="74"/>
        <v>0</v>
      </c>
      <c r="R225" s="6">
        <f t="shared" ca="1" si="74"/>
        <v>0</v>
      </c>
      <c r="S225" s="6">
        <f t="shared" ca="1" si="74"/>
        <v>0</v>
      </c>
      <c r="T225" s="6">
        <f t="shared" ca="1" si="74"/>
        <v>0</v>
      </c>
      <c r="U225" s="6">
        <f t="shared" ca="1" si="74"/>
        <v>0</v>
      </c>
      <c r="V225" s="6">
        <f t="shared" ca="1" si="74"/>
        <v>0</v>
      </c>
      <c r="W225" s="6">
        <f t="shared" ca="1" si="74"/>
        <v>0</v>
      </c>
      <c r="X225" s="6">
        <f t="shared" ca="1" si="74"/>
        <v>0</v>
      </c>
      <c r="Y225" s="6">
        <f t="shared" ca="1" si="74"/>
        <v>0</v>
      </c>
      <c r="Z225" s="6">
        <f t="shared" ca="1" si="74"/>
        <v>0</v>
      </c>
      <c r="AA225" s="6">
        <f t="shared" ca="1" si="74"/>
        <v>0</v>
      </c>
      <c r="AB225" s="6">
        <f t="shared" ca="1" si="74"/>
        <v>0</v>
      </c>
      <c r="AC225" s="6">
        <f t="shared" ca="1" si="74"/>
        <v>0</v>
      </c>
      <c r="AD225" s="6">
        <f t="shared" ca="1" si="74"/>
        <v>0</v>
      </c>
      <c r="AE225" s="6">
        <f t="shared" ca="1" si="74"/>
        <v>0</v>
      </c>
      <c r="AF225" s="6">
        <f t="shared" ca="1" si="74"/>
        <v>0</v>
      </c>
      <c r="AG225" s="6">
        <f t="shared" ca="1" si="74"/>
        <v>0</v>
      </c>
      <c r="AH225" s="6">
        <f t="shared" ca="1" si="74"/>
        <v>0</v>
      </c>
      <c r="AI225" s="6">
        <f t="shared" ca="1" si="74"/>
        <v>0</v>
      </c>
      <c r="AJ225" s="6">
        <f t="shared" ca="1" si="74"/>
        <v>0</v>
      </c>
    </row>
    <row r="226" spans="1:124" outlineLevel="2">
      <c r="A226" s="5" t="str">
        <f t="shared" si="71"/>
        <v>-</v>
      </c>
      <c r="B226" s="10">
        <f>IF('Исходные данные'!B103&gt;='Исходные данные'!$C$10,DATE('Исходные данные'!B103,1,1),'Исходные данные'!$E$12+1)</f>
        <v>44197</v>
      </c>
      <c r="E226" s="6">
        <f t="shared" ref="E226:AJ226" ca="1" si="75">(D226*(E$2&lt;=$B226)+E206+E158)</f>
        <v>0</v>
      </c>
      <c r="F226" s="6">
        <f t="shared" ca="1" si="75"/>
        <v>0</v>
      </c>
      <c r="G226" s="6">
        <f t="shared" ca="1" si="75"/>
        <v>0</v>
      </c>
      <c r="H226" s="6">
        <f t="shared" ca="1" si="75"/>
        <v>0</v>
      </c>
      <c r="I226" s="6">
        <f t="shared" ca="1" si="75"/>
        <v>0</v>
      </c>
      <c r="J226" s="6">
        <f t="shared" ca="1" si="75"/>
        <v>0</v>
      </c>
      <c r="K226" s="6">
        <f t="shared" ca="1" si="75"/>
        <v>0</v>
      </c>
      <c r="L226" s="6">
        <f t="shared" ca="1" si="75"/>
        <v>0</v>
      </c>
      <c r="M226" s="6">
        <f t="shared" ca="1" si="75"/>
        <v>0</v>
      </c>
      <c r="N226" s="6">
        <f t="shared" ca="1" si="75"/>
        <v>0</v>
      </c>
      <c r="O226" s="6">
        <f t="shared" ca="1" si="75"/>
        <v>0</v>
      </c>
      <c r="P226" s="6">
        <f t="shared" ca="1" si="75"/>
        <v>0</v>
      </c>
      <c r="Q226" s="6">
        <f t="shared" ca="1" si="75"/>
        <v>0</v>
      </c>
      <c r="R226" s="6">
        <f t="shared" ca="1" si="75"/>
        <v>0</v>
      </c>
      <c r="S226" s="6">
        <f t="shared" ca="1" si="75"/>
        <v>0</v>
      </c>
      <c r="T226" s="6">
        <f t="shared" ca="1" si="75"/>
        <v>0</v>
      </c>
      <c r="U226" s="6">
        <f t="shared" ca="1" si="75"/>
        <v>0</v>
      </c>
      <c r="V226" s="6">
        <f t="shared" ca="1" si="75"/>
        <v>0</v>
      </c>
      <c r="W226" s="6">
        <f t="shared" ca="1" si="75"/>
        <v>0</v>
      </c>
      <c r="X226" s="6">
        <f t="shared" ca="1" si="75"/>
        <v>0</v>
      </c>
      <c r="Y226" s="6">
        <f t="shared" ca="1" si="75"/>
        <v>0</v>
      </c>
      <c r="Z226" s="6">
        <f t="shared" ca="1" si="75"/>
        <v>0</v>
      </c>
      <c r="AA226" s="6">
        <f t="shared" ca="1" si="75"/>
        <v>0</v>
      </c>
      <c r="AB226" s="6">
        <f t="shared" ca="1" si="75"/>
        <v>0</v>
      </c>
      <c r="AC226" s="6">
        <f t="shared" ca="1" si="75"/>
        <v>0</v>
      </c>
      <c r="AD226" s="6">
        <f t="shared" ca="1" si="75"/>
        <v>0</v>
      </c>
      <c r="AE226" s="6">
        <f t="shared" ca="1" si="75"/>
        <v>0</v>
      </c>
      <c r="AF226" s="6">
        <f t="shared" ca="1" si="75"/>
        <v>0</v>
      </c>
      <c r="AG226" s="6">
        <f t="shared" ca="1" si="75"/>
        <v>0</v>
      </c>
      <c r="AH226" s="6">
        <f t="shared" ca="1" si="75"/>
        <v>0</v>
      </c>
      <c r="AI226" s="6">
        <f t="shared" ca="1" si="75"/>
        <v>0</v>
      </c>
      <c r="AJ226" s="6">
        <f t="shared" ca="1" si="75"/>
        <v>0</v>
      </c>
    </row>
    <row r="227" spans="1:124" outlineLevel="2">
      <c r="A227" s="5" t="str">
        <f t="shared" si="71"/>
        <v>-</v>
      </c>
      <c r="B227" s="10">
        <f>IF('Исходные данные'!B104&gt;='Исходные данные'!$C$10,DATE('Исходные данные'!B104,1,1),'Исходные данные'!$E$12+1)</f>
        <v>44197</v>
      </c>
      <c r="E227" s="6">
        <f t="shared" ref="E227:AJ227" ca="1" si="76">(D227*(E$2&lt;=$B227)+E207+E159)</f>
        <v>0</v>
      </c>
      <c r="F227" s="6">
        <f t="shared" ca="1" si="76"/>
        <v>0</v>
      </c>
      <c r="G227" s="6">
        <f t="shared" ca="1" si="76"/>
        <v>0</v>
      </c>
      <c r="H227" s="6">
        <f t="shared" ca="1" si="76"/>
        <v>0</v>
      </c>
      <c r="I227" s="6">
        <f t="shared" ca="1" si="76"/>
        <v>0</v>
      </c>
      <c r="J227" s="6">
        <f t="shared" ca="1" si="76"/>
        <v>0</v>
      </c>
      <c r="K227" s="6">
        <f t="shared" ca="1" si="76"/>
        <v>0</v>
      </c>
      <c r="L227" s="6">
        <f t="shared" ca="1" si="76"/>
        <v>0</v>
      </c>
      <c r="M227" s="6">
        <f t="shared" ca="1" si="76"/>
        <v>0</v>
      </c>
      <c r="N227" s="6">
        <f t="shared" ca="1" si="76"/>
        <v>0</v>
      </c>
      <c r="O227" s="6">
        <f t="shared" ca="1" si="76"/>
        <v>0</v>
      </c>
      <c r="P227" s="6">
        <f t="shared" ca="1" si="76"/>
        <v>0</v>
      </c>
      <c r="Q227" s="6">
        <f t="shared" ca="1" si="76"/>
        <v>0</v>
      </c>
      <c r="R227" s="6">
        <f t="shared" ca="1" si="76"/>
        <v>0</v>
      </c>
      <c r="S227" s="6">
        <f t="shared" ca="1" si="76"/>
        <v>0</v>
      </c>
      <c r="T227" s="6">
        <f t="shared" ca="1" si="76"/>
        <v>0</v>
      </c>
      <c r="U227" s="6">
        <f t="shared" ca="1" si="76"/>
        <v>0</v>
      </c>
      <c r="V227" s="6">
        <f t="shared" ca="1" si="76"/>
        <v>0</v>
      </c>
      <c r="W227" s="6">
        <f t="shared" ca="1" si="76"/>
        <v>0</v>
      </c>
      <c r="X227" s="6">
        <f t="shared" ca="1" si="76"/>
        <v>0</v>
      </c>
      <c r="Y227" s="6">
        <f t="shared" ca="1" si="76"/>
        <v>0</v>
      </c>
      <c r="Z227" s="6">
        <f t="shared" ca="1" si="76"/>
        <v>0</v>
      </c>
      <c r="AA227" s="6">
        <f t="shared" ca="1" si="76"/>
        <v>0</v>
      </c>
      <c r="AB227" s="6">
        <f t="shared" ca="1" si="76"/>
        <v>0</v>
      </c>
      <c r="AC227" s="6">
        <f t="shared" ca="1" si="76"/>
        <v>0</v>
      </c>
      <c r="AD227" s="6">
        <f t="shared" ca="1" si="76"/>
        <v>0</v>
      </c>
      <c r="AE227" s="6">
        <f t="shared" ca="1" si="76"/>
        <v>0</v>
      </c>
      <c r="AF227" s="6">
        <f t="shared" ca="1" si="76"/>
        <v>0</v>
      </c>
      <c r="AG227" s="6">
        <f t="shared" ca="1" si="76"/>
        <v>0</v>
      </c>
      <c r="AH227" s="6">
        <f t="shared" ca="1" si="76"/>
        <v>0</v>
      </c>
      <c r="AI227" s="6">
        <f t="shared" ca="1" si="76"/>
        <v>0</v>
      </c>
      <c r="AJ227" s="6">
        <f t="shared" ca="1" si="76"/>
        <v>0</v>
      </c>
    </row>
    <row r="228" spans="1:124" outlineLevel="2">
      <c r="A228" s="5" t="str">
        <f t="shared" si="71"/>
        <v>-</v>
      </c>
      <c r="B228" s="10">
        <f>IF('Исходные данные'!B105&gt;='Исходные данные'!$C$10,DATE('Исходные данные'!B105,1,1),'Исходные данные'!$E$12+1)</f>
        <v>44197</v>
      </c>
      <c r="E228" s="6">
        <f t="shared" ref="E228:AJ228" ca="1" si="77">(D228*(E$2&lt;=$B228)+E208+E160)</f>
        <v>0</v>
      </c>
      <c r="F228" s="6">
        <f t="shared" ca="1" si="77"/>
        <v>0</v>
      </c>
      <c r="G228" s="6">
        <f t="shared" ca="1" si="77"/>
        <v>0</v>
      </c>
      <c r="H228" s="6">
        <f t="shared" ca="1" si="77"/>
        <v>0</v>
      </c>
      <c r="I228" s="6">
        <f t="shared" ca="1" si="77"/>
        <v>0</v>
      </c>
      <c r="J228" s="6">
        <f t="shared" ca="1" si="77"/>
        <v>0</v>
      </c>
      <c r="K228" s="6">
        <f t="shared" ca="1" si="77"/>
        <v>0</v>
      </c>
      <c r="L228" s="6">
        <f t="shared" ca="1" si="77"/>
        <v>0</v>
      </c>
      <c r="M228" s="6">
        <f t="shared" ca="1" si="77"/>
        <v>0</v>
      </c>
      <c r="N228" s="6">
        <f t="shared" ca="1" si="77"/>
        <v>0</v>
      </c>
      <c r="O228" s="6">
        <f t="shared" ca="1" si="77"/>
        <v>0</v>
      </c>
      <c r="P228" s="6">
        <f t="shared" ca="1" si="77"/>
        <v>0</v>
      </c>
      <c r="Q228" s="6">
        <f t="shared" ca="1" si="77"/>
        <v>0</v>
      </c>
      <c r="R228" s="6">
        <f t="shared" ca="1" si="77"/>
        <v>0</v>
      </c>
      <c r="S228" s="6">
        <f t="shared" ca="1" si="77"/>
        <v>0</v>
      </c>
      <c r="T228" s="6">
        <f t="shared" ca="1" si="77"/>
        <v>0</v>
      </c>
      <c r="U228" s="6">
        <f t="shared" ca="1" si="77"/>
        <v>0</v>
      </c>
      <c r="V228" s="6">
        <f t="shared" ca="1" si="77"/>
        <v>0</v>
      </c>
      <c r="W228" s="6">
        <f t="shared" ca="1" si="77"/>
        <v>0</v>
      </c>
      <c r="X228" s="6">
        <f t="shared" ca="1" si="77"/>
        <v>0</v>
      </c>
      <c r="Y228" s="6">
        <f t="shared" ca="1" si="77"/>
        <v>0</v>
      </c>
      <c r="Z228" s="6">
        <f t="shared" ca="1" si="77"/>
        <v>0</v>
      </c>
      <c r="AA228" s="6">
        <f t="shared" ca="1" si="77"/>
        <v>0</v>
      </c>
      <c r="AB228" s="6">
        <f t="shared" ca="1" si="77"/>
        <v>0</v>
      </c>
      <c r="AC228" s="6">
        <f t="shared" ca="1" si="77"/>
        <v>0</v>
      </c>
      <c r="AD228" s="6">
        <f t="shared" ca="1" si="77"/>
        <v>0</v>
      </c>
      <c r="AE228" s="6">
        <f t="shared" ca="1" si="77"/>
        <v>0</v>
      </c>
      <c r="AF228" s="6">
        <f t="shared" ca="1" si="77"/>
        <v>0</v>
      </c>
      <c r="AG228" s="6">
        <f t="shared" ca="1" si="77"/>
        <v>0</v>
      </c>
      <c r="AH228" s="6">
        <f t="shared" ca="1" si="77"/>
        <v>0</v>
      </c>
      <c r="AI228" s="6">
        <f t="shared" ca="1" si="77"/>
        <v>0</v>
      </c>
      <c r="AJ228" s="6">
        <f t="shared" ca="1" si="77"/>
        <v>0</v>
      </c>
    </row>
    <row r="229" spans="1:124" outlineLevel="2">
      <c r="A229" s="5" t="str">
        <f t="shared" si="71"/>
        <v>-</v>
      </c>
      <c r="B229" s="10">
        <f>IF('Исходные данные'!B106&gt;='Исходные данные'!$C$10,DATE('Исходные данные'!B106,1,1),'Исходные данные'!$E$12+1)</f>
        <v>44197</v>
      </c>
      <c r="E229" s="6">
        <f t="shared" ref="E229:AJ229" ca="1" si="78">(D229*(E$2&lt;=$B229)+E209+E161)</f>
        <v>0</v>
      </c>
      <c r="F229" s="6">
        <f t="shared" ca="1" si="78"/>
        <v>0</v>
      </c>
      <c r="G229" s="6">
        <f t="shared" ca="1" si="78"/>
        <v>0</v>
      </c>
      <c r="H229" s="6">
        <f t="shared" ca="1" si="78"/>
        <v>0</v>
      </c>
      <c r="I229" s="6">
        <f t="shared" ca="1" si="78"/>
        <v>0</v>
      </c>
      <c r="J229" s="6">
        <f t="shared" ca="1" si="78"/>
        <v>0</v>
      </c>
      <c r="K229" s="6">
        <f t="shared" ca="1" si="78"/>
        <v>0</v>
      </c>
      <c r="L229" s="6">
        <f t="shared" ca="1" si="78"/>
        <v>0</v>
      </c>
      <c r="M229" s="6">
        <f t="shared" ca="1" si="78"/>
        <v>0</v>
      </c>
      <c r="N229" s="6">
        <f t="shared" ca="1" si="78"/>
        <v>0</v>
      </c>
      <c r="O229" s="6">
        <f t="shared" ca="1" si="78"/>
        <v>0</v>
      </c>
      <c r="P229" s="6">
        <f t="shared" ca="1" si="78"/>
        <v>0</v>
      </c>
      <c r="Q229" s="6">
        <f t="shared" ca="1" si="78"/>
        <v>0</v>
      </c>
      <c r="R229" s="6">
        <f t="shared" ca="1" si="78"/>
        <v>0</v>
      </c>
      <c r="S229" s="6">
        <f t="shared" ca="1" si="78"/>
        <v>0</v>
      </c>
      <c r="T229" s="6">
        <f t="shared" ca="1" si="78"/>
        <v>0</v>
      </c>
      <c r="U229" s="6">
        <f t="shared" ca="1" si="78"/>
        <v>0</v>
      </c>
      <c r="V229" s="6">
        <f t="shared" ca="1" si="78"/>
        <v>0</v>
      </c>
      <c r="W229" s="6">
        <f t="shared" ca="1" si="78"/>
        <v>0</v>
      </c>
      <c r="X229" s="6">
        <f t="shared" ca="1" si="78"/>
        <v>0</v>
      </c>
      <c r="Y229" s="6">
        <f t="shared" ca="1" si="78"/>
        <v>0</v>
      </c>
      <c r="Z229" s="6">
        <f t="shared" ca="1" si="78"/>
        <v>0</v>
      </c>
      <c r="AA229" s="6">
        <f t="shared" ca="1" si="78"/>
        <v>0</v>
      </c>
      <c r="AB229" s="6">
        <f t="shared" ca="1" si="78"/>
        <v>0</v>
      </c>
      <c r="AC229" s="6">
        <f t="shared" ca="1" si="78"/>
        <v>0</v>
      </c>
      <c r="AD229" s="6">
        <f t="shared" ca="1" si="78"/>
        <v>0</v>
      </c>
      <c r="AE229" s="6">
        <f t="shared" ca="1" si="78"/>
        <v>0</v>
      </c>
      <c r="AF229" s="6">
        <f t="shared" ca="1" si="78"/>
        <v>0</v>
      </c>
      <c r="AG229" s="6">
        <f t="shared" ca="1" si="78"/>
        <v>0</v>
      </c>
      <c r="AH229" s="6">
        <f t="shared" ca="1" si="78"/>
        <v>0</v>
      </c>
      <c r="AI229" s="6">
        <f t="shared" ca="1" si="78"/>
        <v>0</v>
      </c>
      <c r="AJ229" s="6">
        <f t="shared" ca="1" si="78"/>
        <v>0</v>
      </c>
    </row>
    <row r="230" spans="1:124" outlineLevel="2">
      <c r="A230" s="5" t="str">
        <f t="shared" si="71"/>
        <v>-</v>
      </c>
      <c r="B230" s="10">
        <f>IF('Исходные данные'!B107&gt;='Исходные данные'!$C$10,DATE('Исходные данные'!B107,1,1),'Исходные данные'!$E$12+1)</f>
        <v>44197</v>
      </c>
      <c r="E230" s="6">
        <f t="shared" ref="E230:AJ230" ca="1" si="79">(D230*(E$2&lt;=$B230)+E210+E162)</f>
        <v>0</v>
      </c>
      <c r="F230" s="6">
        <f t="shared" ca="1" si="79"/>
        <v>0</v>
      </c>
      <c r="G230" s="6">
        <f t="shared" ca="1" si="79"/>
        <v>0</v>
      </c>
      <c r="H230" s="6">
        <f t="shared" ca="1" si="79"/>
        <v>0</v>
      </c>
      <c r="I230" s="6">
        <f t="shared" ca="1" si="79"/>
        <v>0</v>
      </c>
      <c r="J230" s="6">
        <f t="shared" ca="1" si="79"/>
        <v>0</v>
      </c>
      <c r="K230" s="6">
        <f t="shared" ca="1" si="79"/>
        <v>0</v>
      </c>
      <c r="L230" s="6">
        <f t="shared" ca="1" si="79"/>
        <v>0</v>
      </c>
      <c r="M230" s="6">
        <f t="shared" ca="1" si="79"/>
        <v>0</v>
      </c>
      <c r="N230" s="6">
        <f t="shared" ca="1" si="79"/>
        <v>0</v>
      </c>
      <c r="O230" s="6">
        <f t="shared" ca="1" si="79"/>
        <v>0</v>
      </c>
      <c r="P230" s="6">
        <f t="shared" ca="1" si="79"/>
        <v>0</v>
      </c>
      <c r="Q230" s="6">
        <f t="shared" ca="1" si="79"/>
        <v>0</v>
      </c>
      <c r="R230" s="6">
        <f t="shared" ca="1" si="79"/>
        <v>0</v>
      </c>
      <c r="S230" s="6">
        <f t="shared" ca="1" si="79"/>
        <v>0</v>
      </c>
      <c r="T230" s="6">
        <f t="shared" ca="1" si="79"/>
        <v>0</v>
      </c>
      <c r="U230" s="6">
        <f t="shared" ca="1" si="79"/>
        <v>0</v>
      </c>
      <c r="V230" s="6">
        <f t="shared" ca="1" si="79"/>
        <v>0</v>
      </c>
      <c r="W230" s="6">
        <f t="shared" ca="1" si="79"/>
        <v>0</v>
      </c>
      <c r="X230" s="6">
        <f t="shared" ca="1" si="79"/>
        <v>0</v>
      </c>
      <c r="Y230" s="6">
        <f t="shared" ca="1" si="79"/>
        <v>0</v>
      </c>
      <c r="Z230" s="6">
        <f t="shared" ca="1" si="79"/>
        <v>0</v>
      </c>
      <c r="AA230" s="6">
        <f t="shared" ca="1" si="79"/>
        <v>0</v>
      </c>
      <c r="AB230" s="6">
        <f t="shared" ca="1" si="79"/>
        <v>0</v>
      </c>
      <c r="AC230" s="6">
        <f t="shared" ca="1" si="79"/>
        <v>0</v>
      </c>
      <c r="AD230" s="6">
        <f t="shared" ca="1" si="79"/>
        <v>0</v>
      </c>
      <c r="AE230" s="6">
        <f t="shared" ca="1" si="79"/>
        <v>0</v>
      </c>
      <c r="AF230" s="6">
        <f t="shared" ca="1" si="79"/>
        <v>0</v>
      </c>
      <c r="AG230" s="6">
        <f t="shared" ca="1" si="79"/>
        <v>0</v>
      </c>
      <c r="AH230" s="6">
        <f t="shared" ca="1" si="79"/>
        <v>0</v>
      </c>
      <c r="AI230" s="6">
        <f t="shared" ca="1" si="79"/>
        <v>0</v>
      </c>
      <c r="AJ230" s="6">
        <f t="shared" ca="1" si="79"/>
        <v>0</v>
      </c>
    </row>
    <row r="231" spans="1:124" outlineLevel="2">
      <c r="A231" s="5" t="str">
        <f t="shared" si="71"/>
        <v>-</v>
      </c>
      <c r="B231" s="10">
        <f>IF('Исходные данные'!B108&gt;='Исходные данные'!$C$10,DATE('Исходные данные'!B108,1,1),'Исходные данные'!$E$12+1)</f>
        <v>44197</v>
      </c>
      <c r="E231" s="6">
        <f t="shared" ref="E231:AJ231" ca="1" si="80">(D231*(E$2&lt;=$B231)+E211+E163)</f>
        <v>0</v>
      </c>
      <c r="F231" s="6">
        <f t="shared" ca="1" si="80"/>
        <v>0</v>
      </c>
      <c r="G231" s="6">
        <f t="shared" ca="1" si="80"/>
        <v>0</v>
      </c>
      <c r="H231" s="6">
        <f t="shared" ca="1" si="80"/>
        <v>0</v>
      </c>
      <c r="I231" s="6">
        <f t="shared" ca="1" si="80"/>
        <v>0</v>
      </c>
      <c r="J231" s="6">
        <f t="shared" ca="1" si="80"/>
        <v>0</v>
      </c>
      <c r="K231" s="6">
        <f t="shared" ca="1" si="80"/>
        <v>0</v>
      </c>
      <c r="L231" s="6">
        <f t="shared" ca="1" si="80"/>
        <v>0</v>
      </c>
      <c r="M231" s="6">
        <f t="shared" ca="1" si="80"/>
        <v>0</v>
      </c>
      <c r="N231" s="6">
        <f t="shared" ca="1" si="80"/>
        <v>0</v>
      </c>
      <c r="O231" s="6">
        <f t="shared" ca="1" si="80"/>
        <v>0</v>
      </c>
      <c r="P231" s="6">
        <f t="shared" ca="1" si="80"/>
        <v>0</v>
      </c>
      <c r="Q231" s="6">
        <f t="shared" ca="1" si="80"/>
        <v>0</v>
      </c>
      <c r="R231" s="6">
        <f t="shared" ca="1" si="80"/>
        <v>0</v>
      </c>
      <c r="S231" s="6">
        <f t="shared" ca="1" si="80"/>
        <v>0</v>
      </c>
      <c r="T231" s="6">
        <f t="shared" ca="1" si="80"/>
        <v>0</v>
      </c>
      <c r="U231" s="6">
        <f t="shared" ca="1" si="80"/>
        <v>0</v>
      </c>
      <c r="V231" s="6">
        <f t="shared" ca="1" si="80"/>
        <v>0</v>
      </c>
      <c r="W231" s="6">
        <f t="shared" ca="1" si="80"/>
        <v>0</v>
      </c>
      <c r="X231" s="6">
        <f t="shared" ca="1" si="80"/>
        <v>0</v>
      </c>
      <c r="Y231" s="6">
        <f t="shared" ca="1" si="80"/>
        <v>0</v>
      </c>
      <c r="Z231" s="6">
        <f t="shared" ca="1" si="80"/>
        <v>0</v>
      </c>
      <c r="AA231" s="6">
        <f t="shared" ca="1" si="80"/>
        <v>0</v>
      </c>
      <c r="AB231" s="6">
        <f t="shared" ca="1" si="80"/>
        <v>0</v>
      </c>
      <c r="AC231" s="6">
        <f t="shared" ca="1" si="80"/>
        <v>0</v>
      </c>
      <c r="AD231" s="6">
        <f t="shared" ca="1" si="80"/>
        <v>0</v>
      </c>
      <c r="AE231" s="6">
        <f t="shared" ca="1" si="80"/>
        <v>0</v>
      </c>
      <c r="AF231" s="6">
        <f t="shared" ca="1" si="80"/>
        <v>0</v>
      </c>
      <c r="AG231" s="6">
        <f t="shared" ca="1" si="80"/>
        <v>0</v>
      </c>
      <c r="AH231" s="6">
        <f t="shared" ca="1" si="80"/>
        <v>0</v>
      </c>
      <c r="AI231" s="6">
        <f t="shared" ca="1" si="80"/>
        <v>0</v>
      </c>
      <c r="AJ231" s="6">
        <f t="shared" ca="1" si="80"/>
        <v>0</v>
      </c>
    </row>
    <row r="232" spans="1:124" outlineLevel="2">
      <c r="A232" s="5" t="str">
        <f t="shared" si="71"/>
        <v>-</v>
      </c>
      <c r="B232" s="10">
        <f>IF('Исходные данные'!B109&gt;='Исходные данные'!$C$10,DATE('Исходные данные'!B109,1,1),'Исходные данные'!$E$12+1)</f>
        <v>44197</v>
      </c>
      <c r="E232" s="6">
        <f t="shared" ref="E232:AJ232" ca="1" si="81">(D232*(E$2&lt;=$B232)+E212+E164)</f>
        <v>0</v>
      </c>
      <c r="F232" s="6">
        <f t="shared" ca="1" si="81"/>
        <v>0</v>
      </c>
      <c r="G232" s="6">
        <f t="shared" ca="1" si="81"/>
        <v>0</v>
      </c>
      <c r="H232" s="6">
        <f t="shared" ca="1" si="81"/>
        <v>0</v>
      </c>
      <c r="I232" s="6">
        <f t="shared" ca="1" si="81"/>
        <v>0</v>
      </c>
      <c r="J232" s="6">
        <f t="shared" ca="1" si="81"/>
        <v>0</v>
      </c>
      <c r="K232" s="6">
        <f t="shared" ca="1" si="81"/>
        <v>0</v>
      </c>
      <c r="L232" s="6">
        <f t="shared" ca="1" si="81"/>
        <v>0</v>
      </c>
      <c r="M232" s="6">
        <f t="shared" ca="1" si="81"/>
        <v>0</v>
      </c>
      <c r="N232" s="6">
        <f t="shared" ca="1" si="81"/>
        <v>0</v>
      </c>
      <c r="O232" s="6">
        <f t="shared" ca="1" si="81"/>
        <v>0</v>
      </c>
      <c r="P232" s="6">
        <f t="shared" ca="1" si="81"/>
        <v>0</v>
      </c>
      <c r="Q232" s="6">
        <f t="shared" ca="1" si="81"/>
        <v>0</v>
      </c>
      <c r="R232" s="6">
        <f t="shared" ca="1" si="81"/>
        <v>0</v>
      </c>
      <c r="S232" s="6">
        <f t="shared" ca="1" si="81"/>
        <v>0</v>
      </c>
      <c r="T232" s="6">
        <f t="shared" ca="1" si="81"/>
        <v>0</v>
      </c>
      <c r="U232" s="6">
        <f t="shared" ca="1" si="81"/>
        <v>0</v>
      </c>
      <c r="V232" s="6">
        <f t="shared" ca="1" si="81"/>
        <v>0</v>
      </c>
      <c r="W232" s="6">
        <f t="shared" ca="1" si="81"/>
        <v>0</v>
      </c>
      <c r="X232" s="6">
        <f t="shared" ca="1" si="81"/>
        <v>0</v>
      </c>
      <c r="Y232" s="6">
        <f t="shared" ca="1" si="81"/>
        <v>0</v>
      </c>
      <c r="Z232" s="6">
        <f t="shared" ca="1" si="81"/>
        <v>0</v>
      </c>
      <c r="AA232" s="6">
        <f t="shared" ca="1" si="81"/>
        <v>0</v>
      </c>
      <c r="AB232" s="6">
        <f t="shared" ca="1" si="81"/>
        <v>0</v>
      </c>
      <c r="AC232" s="6">
        <f t="shared" ca="1" si="81"/>
        <v>0</v>
      </c>
      <c r="AD232" s="6">
        <f t="shared" ca="1" si="81"/>
        <v>0</v>
      </c>
      <c r="AE232" s="6">
        <f t="shared" ca="1" si="81"/>
        <v>0</v>
      </c>
      <c r="AF232" s="6">
        <f t="shared" ca="1" si="81"/>
        <v>0</v>
      </c>
      <c r="AG232" s="6">
        <f t="shared" ca="1" si="81"/>
        <v>0</v>
      </c>
      <c r="AH232" s="6">
        <f t="shared" ca="1" si="81"/>
        <v>0</v>
      </c>
      <c r="AI232" s="6">
        <f t="shared" ca="1" si="81"/>
        <v>0</v>
      </c>
      <c r="AJ232" s="6">
        <f t="shared" ca="1" si="81"/>
        <v>0</v>
      </c>
    </row>
    <row r="233" spans="1:124" outlineLevel="2">
      <c r="A233" s="5" t="str">
        <f t="shared" si="71"/>
        <v>-</v>
      </c>
      <c r="B233" s="10">
        <f>IF('Исходные данные'!B110&gt;='Исходные данные'!$C$10,DATE('Исходные данные'!B110,1,1),'Исходные данные'!$E$12+1)</f>
        <v>44197</v>
      </c>
      <c r="E233" s="6">
        <f t="shared" ref="E233:AJ233" ca="1" si="82">(D233*(E$2&lt;=$B233)+E213+E165)</f>
        <v>0</v>
      </c>
      <c r="F233" s="6">
        <f t="shared" ca="1" si="82"/>
        <v>0</v>
      </c>
      <c r="G233" s="6">
        <f t="shared" ca="1" si="82"/>
        <v>0</v>
      </c>
      <c r="H233" s="6">
        <f t="shared" ca="1" si="82"/>
        <v>0</v>
      </c>
      <c r="I233" s="6">
        <f t="shared" ca="1" si="82"/>
        <v>0</v>
      </c>
      <c r="J233" s="6">
        <f t="shared" ca="1" si="82"/>
        <v>0</v>
      </c>
      <c r="K233" s="6">
        <f t="shared" ca="1" si="82"/>
        <v>0</v>
      </c>
      <c r="L233" s="6">
        <f t="shared" ca="1" si="82"/>
        <v>0</v>
      </c>
      <c r="M233" s="6">
        <f t="shared" ca="1" si="82"/>
        <v>0</v>
      </c>
      <c r="N233" s="6">
        <f t="shared" ca="1" si="82"/>
        <v>0</v>
      </c>
      <c r="O233" s="6">
        <f t="shared" ca="1" si="82"/>
        <v>0</v>
      </c>
      <c r="P233" s="6">
        <f t="shared" ca="1" si="82"/>
        <v>0</v>
      </c>
      <c r="Q233" s="6">
        <f t="shared" ca="1" si="82"/>
        <v>0</v>
      </c>
      <c r="R233" s="6">
        <f t="shared" ca="1" si="82"/>
        <v>0</v>
      </c>
      <c r="S233" s="6">
        <f t="shared" ca="1" si="82"/>
        <v>0</v>
      </c>
      <c r="T233" s="6">
        <f t="shared" ca="1" si="82"/>
        <v>0</v>
      </c>
      <c r="U233" s="6">
        <f t="shared" ca="1" si="82"/>
        <v>0</v>
      </c>
      <c r="V233" s="6">
        <f t="shared" ca="1" si="82"/>
        <v>0</v>
      </c>
      <c r="W233" s="6">
        <f t="shared" ca="1" si="82"/>
        <v>0</v>
      </c>
      <c r="X233" s="6">
        <f t="shared" ca="1" si="82"/>
        <v>0</v>
      </c>
      <c r="Y233" s="6">
        <f t="shared" ca="1" si="82"/>
        <v>0</v>
      </c>
      <c r="Z233" s="6">
        <f t="shared" ca="1" si="82"/>
        <v>0</v>
      </c>
      <c r="AA233" s="6">
        <f t="shared" ca="1" si="82"/>
        <v>0</v>
      </c>
      <c r="AB233" s="6">
        <f t="shared" ca="1" si="82"/>
        <v>0</v>
      </c>
      <c r="AC233" s="6">
        <f t="shared" ca="1" si="82"/>
        <v>0</v>
      </c>
      <c r="AD233" s="6">
        <f t="shared" ca="1" si="82"/>
        <v>0</v>
      </c>
      <c r="AE233" s="6">
        <f t="shared" ca="1" si="82"/>
        <v>0</v>
      </c>
      <c r="AF233" s="6">
        <f t="shared" ca="1" si="82"/>
        <v>0</v>
      </c>
      <c r="AG233" s="6">
        <f t="shared" ca="1" si="82"/>
        <v>0</v>
      </c>
      <c r="AH233" s="6">
        <f t="shared" ca="1" si="82"/>
        <v>0</v>
      </c>
      <c r="AI233" s="6">
        <f t="shared" ca="1" si="82"/>
        <v>0</v>
      </c>
      <c r="AJ233" s="6">
        <f t="shared" ca="1" si="82"/>
        <v>0</v>
      </c>
    </row>
    <row r="234" spans="1:124" outlineLevel="2">
      <c r="A234" s="5" t="str">
        <f t="shared" si="71"/>
        <v>-</v>
      </c>
      <c r="B234" s="10">
        <f>IF('Исходные данные'!B111&gt;='Исходные данные'!$C$10,DATE('Исходные данные'!B111,1,1),'Исходные данные'!$E$12+1)</f>
        <v>44197</v>
      </c>
      <c r="E234" s="6">
        <f t="shared" ref="E234:AJ234" ca="1" si="83">(D234*(E$2&lt;=$B234)+E214+E166)</f>
        <v>0</v>
      </c>
      <c r="F234" s="6">
        <f t="shared" ca="1" si="83"/>
        <v>0</v>
      </c>
      <c r="G234" s="6">
        <f t="shared" ca="1" si="83"/>
        <v>0</v>
      </c>
      <c r="H234" s="6">
        <f t="shared" ca="1" si="83"/>
        <v>0</v>
      </c>
      <c r="I234" s="6">
        <f t="shared" ca="1" si="83"/>
        <v>0</v>
      </c>
      <c r="J234" s="6">
        <f t="shared" ca="1" si="83"/>
        <v>0</v>
      </c>
      <c r="K234" s="6">
        <f t="shared" ca="1" si="83"/>
        <v>0</v>
      </c>
      <c r="L234" s="6">
        <f t="shared" ca="1" si="83"/>
        <v>0</v>
      </c>
      <c r="M234" s="6">
        <f t="shared" ca="1" si="83"/>
        <v>0</v>
      </c>
      <c r="N234" s="6">
        <f t="shared" ca="1" si="83"/>
        <v>0</v>
      </c>
      <c r="O234" s="6">
        <f t="shared" ca="1" si="83"/>
        <v>0</v>
      </c>
      <c r="P234" s="6">
        <f t="shared" ca="1" si="83"/>
        <v>0</v>
      </c>
      <c r="Q234" s="6">
        <f t="shared" ca="1" si="83"/>
        <v>0</v>
      </c>
      <c r="R234" s="6">
        <f t="shared" ca="1" si="83"/>
        <v>0</v>
      </c>
      <c r="S234" s="6">
        <f t="shared" ca="1" si="83"/>
        <v>0</v>
      </c>
      <c r="T234" s="6">
        <f t="shared" ca="1" si="83"/>
        <v>0</v>
      </c>
      <c r="U234" s="6">
        <f t="shared" ca="1" si="83"/>
        <v>0</v>
      </c>
      <c r="V234" s="6">
        <f t="shared" ca="1" si="83"/>
        <v>0</v>
      </c>
      <c r="W234" s="6">
        <f t="shared" ca="1" si="83"/>
        <v>0</v>
      </c>
      <c r="X234" s="6">
        <f t="shared" ca="1" si="83"/>
        <v>0</v>
      </c>
      <c r="Y234" s="6">
        <f t="shared" ca="1" si="83"/>
        <v>0</v>
      </c>
      <c r="Z234" s="6">
        <f t="shared" ca="1" si="83"/>
        <v>0</v>
      </c>
      <c r="AA234" s="6">
        <f t="shared" ca="1" si="83"/>
        <v>0</v>
      </c>
      <c r="AB234" s="6">
        <f t="shared" ca="1" si="83"/>
        <v>0</v>
      </c>
      <c r="AC234" s="6">
        <f t="shared" ca="1" si="83"/>
        <v>0</v>
      </c>
      <c r="AD234" s="6">
        <f t="shared" ca="1" si="83"/>
        <v>0</v>
      </c>
      <c r="AE234" s="6">
        <f t="shared" ca="1" si="83"/>
        <v>0</v>
      </c>
      <c r="AF234" s="6">
        <f t="shared" ca="1" si="83"/>
        <v>0</v>
      </c>
      <c r="AG234" s="6">
        <f t="shared" ca="1" si="83"/>
        <v>0</v>
      </c>
      <c r="AH234" s="6">
        <f t="shared" ca="1" si="83"/>
        <v>0</v>
      </c>
      <c r="AI234" s="6">
        <f t="shared" ca="1" si="83"/>
        <v>0</v>
      </c>
      <c r="AJ234" s="6">
        <f t="shared" ca="1" si="83"/>
        <v>0</v>
      </c>
    </row>
    <row r="235" spans="1:124" outlineLevel="2">
      <c r="A235" s="5" t="str">
        <f t="shared" si="71"/>
        <v>-</v>
      </c>
      <c r="B235" s="10">
        <f>IF('Исходные данные'!B112&gt;='Исходные данные'!$C$10,DATE('Исходные данные'!B112,1,1),'Исходные данные'!$E$12+1)</f>
        <v>44197</v>
      </c>
      <c r="E235" s="6">
        <f t="shared" ref="E235:AJ235" ca="1" si="84">(D235*(E$2&lt;=$B235)+E215+E167)</f>
        <v>0</v>
      </c>
      <c r="F235" s="6">
        <f t="shared" ca="1" si="84"/>
        <v>0</v>
      </c>
      <c r="G235" s="6">
        <f t="shared" ca="1" si="84"/>
        <v>0</v>
      </c>
      <c r="H235" s="6">
        <f t="shared" ca="1" si="84"/>
        <v>0</v>
      </c>
      <c r="I235" s="6">
        <f t="shared" ca="1" si="84"/>
        <v>0</v>
      </c>
      <c r="J235" s="6">
        <f t="shared" ca="1" si="84"/>
        <v>0</v>
      </c>
      <c r="K235" s="6">
        <f t="shared" ca="1" si="84"/>
        <v>0</v>
      </c>
      <c r="L235" s="6">
        <f t="shared" ca="1" si="84"/>
        <v>0</v>
      </c>
      <c r="M235" s="6">
        <f t="shared" ca="1" si="84"/>
        <v>0</v>
      </c>
      <c r="N235" s="6">
        <f t="shared" ca="1" si="84"/>
        <v>0</v>
      </c>
      <c r="O235" s="6">
        <f t="shared" ca="1" si="84"/>
        <v>0</v>
      </c>
      <c r="P235" s="6">
        <f t="shared" ca="1" si="84"/>
        <v>0</v>
      </c>
      <c r="Q235" s="6">
        <f t="shared" ca="1" si="84"/>
        <v>0</v>
      </c>
      <c r="R235" s="6">
        <f t="shared" ca="1" si="84"/>
        <v>0</v>
      </c>
      <c r="S235" s="6">
        <f t="shared" ca="1" si="84"/>
        <v>0</v>
      </c>
      <c r="T235" s="6">
        <f t="shared" ca="1" si="84"/>
        <v>0</v>
      </c>
      <c r="U235" s="6">
        <f t="shared" ca="1" si="84"/>
        <v>0</v>
      </c>
      <c r="V235" s="6">
        <f t="shared" ca="1" si="84"/>
        <v>0</v>
      </c>
      <c r="W235" s="6">
        <f t="shared" ca="1" si="84"/>
        <v>0</v>
      </c>
      <c r="X235" s="6">
        <f t="shared" ca="1" si="84"/>
        <v>0</v>
      </c>
      <c r="Y235" s="6">
        <f t="shared" ca="1" si="84"/>
        <v>0</v>
      </c>
      <c r="Z235" s="6">
        <f t="shared" ca="1" si="84"/>
        <v>0</v>
      </c>
      <c r="AA235" s="6">
        <f t="shared" ca="1" si="84"/>
        <v>0</v>
      </c>
      <c r="AB235" s="6">
        <f t="shared" ca="1" si="84"/>
        <v>0</v>
      </c>
      <c r="AC235" s="6">
        <f t="shared" ca="1" si="84"/>
        <v>0</v>
      </c>
      <c r="AD235" s="6">
        <f t="shared" ca="1" si="84"/>
        <v>0</v>
      </c>
      <c r="AE235" s="6">
        <f t="shared" ca="1" si="84"/>
        <v>0</v>
      </c>
      <c r="AF235" s="6">
        <f t="shared" ca="1" si="84"/>
        <v>0</v>
      </c>
      <c r="AG235" s="6">
        <f t="shared" ca="1" si="84"/>
        <v>0</v>
      </c>
      <c r="AH235" s="6">
        <f t="shared" ca="1" si="84"/>
        <v>0</v>
      </c>
      <c r="AI235" s="6">
        <f t="shared" ca="1" si="84"/>
        <v>0</v>
      </c>
      <c r="AJ235" s="6">
        <f t="shared" ca="1" si="84"/>
        <v>0</v>
      </c>
    </row>
    <row r="236" spans="1:124" outlineLevel="2">
      <c r="A236" s="5" t="str">
        <f t="shared" si="71"/>
        <v>-</v>
      </c>
      <c r="B236" s="10">
        <f>IF('Исходные данные'!B113&gt;='Исходные данные'!$C$10,DATE('Исходные данные'!B113,1,1),'Исходные данные'!$E$12+1)</f>
        <v>44197</v>
      </c>
      <c r="E236" s="6">
        <f t="shared" ref="E236:AJ236" ca="1" si="85">(D236*(E$2&lt;=$B236)+E216+E168)</f>
        <v>0</v>
      </c>
      <c r="F236" s="6">
        <f t="shared" ca="1" si="85"/>
        <v>0</v>
      </c>
      <c r="G236" s="6">
        <f t="shared" ca="1" si="85"/>
        <v>0</v>
      </c>
      <c r="H236" s="6">
        <f t="shared" ca="1" si="85"/>
        <v>0</v>
      </c>
      <c r="I236" s="6">
        <f t="shared" ca="1" si="85"/>
        <v>0</v>
      </c>
      <c r="J236" s="6">
        <f t="shared" ca="1" si="85"/>
        <v>0</v>
      </c>
      <c r="K236" s="6">
        <f t="shared" ca="1" si="85"/>
        <v>0</v>
      </c>
      <c r="L236" s="6">
        <f t="shared" ca="1" si="85"/>
        <v>0</v>
      </c>
      <c r="M236" s="6">
        <f t="shared" ca="1" si="85"/>
        <v>0</v>
      </c>
      <c r="N236" s="6">
        <f t="shared" ca="1" si="85"/>
        <v>0</v>
      </c>
      <c r="O236" s="6">
        <f t="shared" ca="1" si="85"/>
        <v>0</v>
      </c>
      <c r="P236" s="6">
        <f t="shared" ca="1" si="85"/>
        <v>0</v>
      </c>
      <c r="Q236" s="6">
        <f t="shared" ca="1" si="85"/>
        <v>0</v>
      </c>
      <c r="R236" s="6">
        <f t="shared" ca="1" si="85"/>
        <v>0</v>
      </c>
      <c r="S236" s="6">
        <f t="shared" ca="1" si="85"/>
        <v>0</v>
      </c>
      <c r="T236" s="6">
        <f t="shared" ca="1" si="85"/>
        <v>0</v>
      </c>
      <c r="U236" s="6">
        <f t="shared" ca="1" si="85"/>
        <v>0</v>
      </c>
      <c r="V236" s="6">
        <f t="shared" ca="1" si="85"/>
        <v>0</v>
      </c>
      <c r="W236" s="6">
        <f t="shared" ca="1" si="85"/>
        <v>0</v>
      </c>
      <c r="X236" s="6">
        <f t="shared" ca="1" si="85"/>
        <v>0</v>
      </c>
      <c r="Y236" s="6">
        <f t="shared" ca="1" si="85"/>
        <v>0</v>
      </c>
      <c r="Z236" s="6">
        <f t="shared" ca="1" si="85"/>
        <v>0</v>
      </c>
      <c r="AA236" s="6">
        <f t="shared" ca="1" si="85"/>
        <v>0</v>
      </c>
      <c r="AB236" s="6">
        <f t="shared" ca="1" si="85"/>
        <v>0</v>
      </c>
      <c r="AC236" s="6">
        <f t="shared" ca="1" si="85"/>
        <v>0</v>
      </c>
      <c r="AD236" s="6">
        <f t="shared" ca="1" si="85"/>
        <v>0</v>
      </c>
      <c r="AE236" s="6">
        <f t="shared" ca="1" si="85"/>
        <v>0</v>
      </c>
      <c r="AF236" s="6">
        <f t="shared" ca="1" si="85"/>
        <v>0</v>
      </c>
      <c r="AG236" s="6">
        <f t="shared" ca="1" si="85"/>
        <v>0</v>
      </c>
      <c r="AH236" s="6">
        <f t="shared" ca="1" si="85"/>
        <v>0</v>
      </c>
      <c r="AI236" s="6">
        <f t="shared" ca="1" si="85"/>
        <v>0</v>
      </c>
      <c r="AJ236" s="6">
        <f t="shared" ca="1" si="85"/>
        <v>0</v>
      </c>
    </row>
    <row r="237" spans="1:124" outlineLevel="2">
      <c r="A237" s="5" t="str">
        <f t="shared" si="71"/>
        <v>-</v>
      </c>
      <c r="B237" s="10">
        <f>IF('Исходные данные'!B114&gt;='Исходные данные'!$C$10,DATE('Исходные данные'!B114,1,1),'Исходные данные'!$E$12+1)</f>
        <v>44197</v>
      </c>
      <c r="E237" s="6">
        <f t="shared" ref="E237:AJ237" ca="1" si="86">(D237*(E$2&lt;=$B237)+E217+E169)</f>
        <v>0</v>
      </c>
      <c r="F237" s="6">
        <f t="shared" ca="1" si="86"/>
        <v>0</v>
      </c>
      <c r="G237" s="6">
        <f t="shared" ca="1" si="86"/>
        <v>0</v>
      </c>
      <c r="H237" s="6">
        <f t="shared" ca="1" si="86"/>
        <v>0</v>
      </c>
      <c r="I237" s="6">
        <f t="shared" ca="1" si="86"/>
        <v>0</v>
      </c>
      <c r="J237" s="6">
        <f t="shared" ca="1" si="86"/>
        <v>0</v>
      </c>
      <c r="K237" s="6">
        <f t="shared" ca="1" si="86"/>
        <v>0</v>
      </c>
      <c r="L237" s="6">
        <f t="shared" ca="1" si="86"/>
        <v>0</v>
      </c>
      <c r="M237" s="6">
        <f t="shared" ca="1" si="86"/>
        <v>0</v>
      </c>
      <c r="N237" s="6">
        <f t="shared" ca="1" si="86"/>
        <v>0</v>
      </c>
      <c r="O237" s="6">
        <f t="shared" ca="1" si="86"/>
        <v>0</v>
      </c>
      <c r="P237" s="6">
        <f t="shared" ca="1" si="86"/>
        <v>0</v>
      </c>
      <c r="Q237" s="6">
        <f t="shared" ca="1" si="86"/>
        <v>0</v>
      </c>
      <c r="R237" s="6">
        <f t="shared" ca="1" si="86"/>
        <v>0</v>
      </c>
      <c r="S237" s="6">
        <f t="shared" ca="1" si="86"/>
        <v>0</v>
      </c>
      <c r="T237" s="6">
        <f t="shared" ca="1" si="86"/>
        <v>0</v>
      </c>
      <c r="U237" s="6">
        <f t="shared" ca="1" si="86"/>
        <v>0</v>
      </c>
      <c r="V237" s="6">
        <f t="shared" ca="1" si="86"/>
        <v>0</v>
      </c>
      <c r="W237" s="6">
        <f t="shared" ca="1" si="86"/>
        <v>0</v>
      </c>
      <c r="X237" s="6">
        <f t="shared" ca="1" si="86"/>
        <v>0</v>
      </c>
      <c r="Y237" s="6">
        <f t="shared" ca="1" si="86"/>
        <v>0</v>
      </c>
      <c r="Z237" s="6">
        <f t="shared" ca="1" si="86"/>
        <v>0</v>
      </c>
      <c r="AA237" s="6">
        <f t="shared" ca="1" si="86"/>
        <v>0</v>
      </c>
      <c r="AB237" s="6">
        <f t="shared" ca="1" si="86"/>
        <v>0</v>
      </c>
      <c r="AC237" s="6">
        <f t="shared" ca="1" si="86"/>
        <v>0</v>
      </c>
      <c r="AD237" s="6">
        <f t="shared" ca="1" si="86"/>
        <v>0</v>
      </c>
      <c r="AE237" s="6">
        <f t="shared" ca="1" si="86"/>
        <v>0</v>
      </c>
      <c r="AF237" s="6">
        <f t="shared" ca="1" si="86"/>
        <v>0</v>
      </c>
      <c r="AG237" s="6">
        <f t="shared" ca="1" si="86"/>
        <v>0</v>
      </c>
      <c r="AH237" s="6">
        <f t="shared" ca="1" si="86"/>
        <v>0</v>
      </c>
      <c r="AI237" s="6">
        <f t="shared" ca="1" si="86"/>
        <v>0</v>
      </c>
      <c r="AJ237" s="6">
        <f t="shared" ca="1" si="86"/>
        <v>0</v>
      </c>
    </row>
    <row r="238" spans="1:124" outlineLevel="2">
      <c r="A238" s="5" t="str">
        <f t="shared" si="71"/>
        <v>-</v>
      </c>
      <c r="B238" s="10">
        <f>IF('Исходные данные'!B115&gt;='Исходные данные'!$C$10,DATE('Исходные данные'!B115,1,1),'Исходные данные'!$E$12+1)</f>
        <v>44197</v>
      </c>
      <c r="E238" s="6">
        <f t="shared" ref="E238:AJ238" ca="1" si="87">(D238*(E$2&lt;=$B238)+E218+E170)</f>
        <v>0</v>
      </c>
      <c r="F238" s="6">
        <f t="shared" ca="1" si="87"/>
        <v>0</v>
      </c>
      <c r="G238" s="6">
        <f t="shared" ca="1" si="87"/>
        <v>0</v>
      </c>
      <c r="H238" s="6">
        <f t="shared" ca="1" si="87"/>
        <v>0</v>
      </c>
      <c r="I238" s="6">
        <f t="shared" ca="1" si="87"/>
        <v>0</v>
      </c>
      <c r="J238" s="6">
        <f t="shared" ca="1" si="87"/>
        <v>0</v>
      </c>
      <c r="K238" s="6">
        <f t="shared" ca="1" si="87"/>
        <v>0</v>
      </c>
      <c r="L238" s="6">
        <f t="shared" ca="1" si="87"/>
        <v>0</v>
      </c>
      <c r="M238" s="6">
        <f t="shared" ca="1" si="87"/>
        <v>0</v>
      </c>
      <c r="N238" s="6">
        <f t="shared" ca="1" si="87"/>
        <v>0</v>
      </c>
      <c r="O238" s="6">
        <f t="shared" ca="1" si="87"/>
        <v>0</v>
      </c>
      <c r="P238" s="6">
        <f t="shared" ca="1" si="87"/>
        <v>0</v>
      </c>
      <c r="Q238" s="6">
        <f t="shared" ca="1" si="87"/>
        <v>0</v>
      </c>
      <c r="R238" s="6">
        <f t="shared" ca="1" si="87"/>
        <v>0</v>
      </c>
      <c r="S238" s="6">
        <f t="shared" ca="1" si="87"/>
        <v>0</v>
      </c>
      <c r="T238" s="6">
        <f t="shared" ca="1" si="87"/>
        <v>0</v>
      </c>
      <c r="U238" s="6">
        <f t="shared" ca="1" si="87"/>
        <v>0</v>
      </c>
      <c r="V238" s="6">
        <f t="shared" ca="1" si="87"/>
        <v>0</v>
      </c>
      <c r="W238" s="6">
        <f t="shared" ca="1" si="87"/>
        <v>0</v>
      </c>
      <c r="X238" s="6">
        <f t="shared" ca="1" si="87"/>
        <v>0</v>
      </c>
      <c r="Y238" s="6">
        <f t="shared" ca="1" si="87"/>
        <v>0</v>
      </c>
      <c r="Z238" s="6">
        <f t="shared" ca="1" si="87"/>
        <v>0</v>
      </c>
      <c r="AA238" s="6">
        <f t="shared" ca="1" si="87"/>
        <v>0</v>
      </c>
      <c r="AB238" s="6">
        <f t="shared" ca="1" si="87"/>
        <v>0</v>
      </c>
      <c r="AC238" s="6">
        <f t="shared" ca="1" si="87"/>
        <v>0</v>
      </c>
      <c r="AD238" s="6">
        <f t="shared" ca="1" si="87"/>
        <v>0</v>
      </c>
      <c r="AE238" s="6">
        <f t="shared" ca="1" si="87"/>
        <v>0</v>
      </c>
      <c r="AF238" s="6">
        <f t="shared" ca="1" si="87"/>
        <v>0</v>
      </c>
      <c r="AG238" s="6">
        <f t="shared" ca="1" si="87"/>
        <v>0</v>
      </c>
      <c r="AH238" s="6">
        <f t="shared" ca="1" si="87"/>
        <v>0</v>
      </c>
      <c r="AI238" s="6">
        <f t="shared" ca="1" si="87"/>
        <v>0</v>
      </c>
      <c r="AJ238" s="6">
        <f t="shared" ca="1" si="87"/>
        <v>0</v>
      </c>
    </row>
    <row r="239" spans="1:124" outlineLevel="1">
      <c r="A239" s="14" t="str">
        <f t="shared" si="71"/>
        <v>Итого по Проекту</v>
      </c>
      <c r="B239" s="15"/>
      <c r="C239" s="15"/>
      <c r="D239" s="15">
        <f ca="1">MAX(E239:DT239)</f>
        <v>626104</v>
      </c>
      <c r="E239" s="16">
        <f t="shared" ref="E239:AJ239" ca="1" si="88">SUM(E223:E238)</f>
        <v>313052</v>
      </c>
      <c r="F239" s="16">
        <f t="shared" ca="1" si="88"/>
        <v>626104</v>
      </c>
      <c r="G239" s="16">
        <f t="shared" ca="1" si="88"/>
        <v>0</v>
      </c>
      <c r="H239" s="16">
        <f t="shared" ca="1" si="88"/>
        <v>0</v>
      </c>
      <c r="I239" s="16">
        <f t="shared" ca="1" si="88"/>
        <v>0</v>
      </c>
      <c r="J239" s="16">
        <f t="shared" ca="1" si="88"/>
        <v>0</v>
      </c>
      <c r="K239" s="16">
        <f t="shared" ca="1" si="88"/>
        <v>0</v>
      </c>
      <c r="L239" s="16">
        <f t="shared" ca="1" si="88"/>
        <v>0</v>
      </c>
      <c r="M239" s="16">
        <f t="shared" ca="1" si="88"/>
        <v>0</v>
      </c>
      <c r="N239" s="16">
        <f t="shared" ca="1" si="88"/>
        <v>0</v>
      </c>
      <c r="O239" s="16">
        <f t="shared" ca="1" si="88"/>
        <v>0</v>
      </c>
      <c r="P239" s="16">
        <f t="shared" ca="1" si="88"/>
        <v>0</v>
      </c>
      <c r="Q239" s="16">
        <f t="shared" ca="1" si="88"/>
        <v>0</v>
      </c>
      <c r="R239" s="16">
        <f t="shared" ca="1" si="88"/>
        <v>0</v>
      </c>
      <c r="S239" s="16">
        <f t="shared" ca="1" si="88"/>
        <v>0</v>
      </c>
      <c r="T239" s="16">
        <f t="shared" ca="1" si="88"/>
        <v>0</v>
      </c>
      <c r="U239" s="16">
        <f t="shared" ca="1" si="88"/>
        <v>0</v>
      </c>
      <c r="V239" s="16">
        <f t="shared" ca="1" si="88"/>
        <v>0</v>
      </c>
      <c r="W239" s="16">
        <f t="shared" ca="1" si="88"/>
        <v>0</v>
      </c>
      <c r="X239" s="16">
        <f t="shared" ca="1" si="88"/>
        <v>0</v>
      </c>
      <c r="Y239" s="16">
        <f t="shared" ca="1" si="88"/>
        <v>0</v>
      </c>
      <c r="Z239" s="16">
        <f t="shared" ca="1" si="88"/>
        <v>0</v>
      </c>
      <c r="AA239" s="16">
        <f t="shared" ca="1" si="88"/>
        <v>0</v>
      </c>
      <c r="AB239" s="16">
        <f t="shared" ca="1" si="88"/>
        <v>0</v>
      </c>
      <c r="AC239" s="16">
        <f t="shared" ca="1" si="88"/>
        <v>0</v>
      </c>
      <c r="AD239" s="16">
        <f t="shared" ca="1" si="88"/>
        <v>0</v>
      </c>
      <c r="AE239" s="16">
        <f t="shared" ca="1" si="88"/>
        <v>0</v>
      </c>
      <c r="AF239" s="16">
        <f t="shared" ca="1" si="88"/>
        <v>0</v>
      </c>
      <c r="AG239" s="16">
        <f t="shared" ca="1" si="88"/>
        <v>0</v>
      </c>
      <c r="AH239" s="16">
        <f t="shared" ca="1" si="88"/>
        <v>0</v>
      </c>
      <c r="AI239" s="16">
        <f t="shared" ca="1" si="88"/>
        <v>0</v>
      </c>
      <c r="AJ239" s="16">
        <f t="shared" ca="1" si="88"/>
        <v>0</v>
      </c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</row>
    <row r="241" spans="1:124" s="374" customFormat="1" ht="18.45" customHeight="1">
      <c r="A241" s="372" t="s">
        <v>354</v>
      </c>
      <c r="B241" s="373"/>
      <c r="C241" s="373"/>
      <c r="D241" s="373"/>
      <c r="E241" s="373"/>
      <c r="F241" s="373"/>
      <c r="G241" s="373"/>
      <c r="H241" s="373"/>
      <c r="I241" s="373"/>
      <c r="J241" s="373"/>
      <c r="K241" s="373"/>
      <c r="L241" s="373"/>
      <c r="M241" s="373"/>
      <c r="N241" s="373"/>
      <c r="O241" s="373"/>
      <c r="P241" s="373"/>
      <c r="Q241" s="373"/>
      <c r="R241" s="373"/>
      <c r="S241" s="373"/>
      <c r="T241" s="373"/>
      <c r="U241" s="373"/>
      <c r="V241" s="373"/>
      <c r="W241" s="373"/>
      <c r="X241" s="373"/>
      <c r="Y241" s="373"/>
      <c r="Z241" s="373"/>
      <c r="AA241" s="373"/>
      <c r="AB241" s="373"/>
      <c r="AC241" s="373"/>
      <c r="AD241" s="373"/>
      <c r="AE241" s="373"/>
      <c r="AF241" s="373"/>
      <c r="AG241" s="373"/>
      <c r="AH241" s="373"/>
      <c r="AI241" s="373"/>
      <c r="AJ241" s="373"/>
      <c r="AK241" s="373"/>
      <c r="AL241" s="373"/>
      <c r="AM241" s="373"/>
      <c r="AN241" s="373"/>
      <c r="AO241" s="373"/>
      <c r="AP241" s="373"/>
      <c r="AQ241" s="373"/>
      <c r="AR241" s="373"/>
      <c r="AS241" s="373"/>
      <c r="AT241" s="373"/>
      <c r="AU241" s="373"/>
      <c r="AV241" s="373"/>
      <c r="AW241" s="373"/>
      <c r="AX241" s="373"/>
      <c r="AY241" s="373"/>
      <c r="AZ241" s="373"/>
      <c r="BA241" s="373"/>
      <c r="BB241" s="373"/>
      <c r="BC241" s="373"/>
      <c r="BD241" s="373"/>
      <c r="BE241" s="373"/>
      <c r="BF241" s="373"/>
      <c r="BG241" s="373"/>
      <c r="BH241" s="373"/>
      <c r="BI241" s="373"/>
      <c r="BJ241" s="373"/>
      <c r="BK241" s="373"/>
      <c r="BL241" s="373"/>
      <c r="BM241" s="373"/>
      <c r="BN241" s="373"/>
      <c r="BO241" s="373"/>
      <c r="BP241" s="373"/>
      <c r="BQ241" s="373"/>
      <c r="BR241" s="373"/>
      <c r="BS241" s="373"/>
      <c r="BT241" s="373"/>
      <c r="BU241" s="373"/>
      <c r="BV241" s="373"/>
      <c r="BW241" s="373"/>
      <c r="BX241" s="373"/>
      <c r="BY241" s="373"/>
      <c r="BZ241" s="373"/>
      <c r="CA241" s="373"/>
      <c r="CB241" s="373"/>
      <c r="CC241" s="373"/>
      <c r="CD241" s="373"/>
      <c r="CE241" s="373"/>
      <c r="CF241" s="373"/>
      <c r="CG241" s="373"/>
      <c r="CH241" s="373"/>
      <c r="CI241" s="373"/>
      <c r="CJ241" s="373"/>
      <c r="CK241" s="373"/>
      <c r="CL241" s="373"/>
      <c r="CM241" s="373"/>
      <c r="CN241" s="373"/>
      <c r="CO241" s="373"/>
      <c r="CP241" s="373"/>
      <c r="CQ241" s="373"/>
      <c r="CR241" s="373"/>
      <c r="CS241" s="373"/>
      <c r="CT241" s="373"/>
      <c r="CU241" s="373"/>
      <c r="CV241" s="373"/>
      <c r="CW241" s="373"/>
      <c r="CX241" s="373"/>
      <c r="CY241" s="373"/>
      <c r="CZ241" s="373"/>
      <c r="DA241" s="373"/>
      <c r="DB241" s="373"/>
      <c r="DC241" s="373"/>
      <c r="DD241" s="373"/>
      <c r="DE241" s="373"/>
      <c r="DF241" s="373"/>
      <c r="DG241" s="373"/>
      <c r="DH241" s="373"/>
      <c r="DI241" s="373"/>
      <c r="DJ241" s="373"/>
      <c r="DK241" s="373"/>
      <c r="DL241" s="373"/>
      <c r="DM241" s="373"/>
      <c r="DN241" s="373"/>
      <c r="DO241" s="373"/>
      <c r="DP241" s="373"/>
      <c r="DQ241" s="373"/>
      <c r="DR241" s="373"/>
      <c r="DS241" s="373"/>
      <c r="DT241" s="373"/>
    </row>
    <row r="242" spans="1:124" s="76" customFormat="1" outlineLevel="1">
      <c r="A242" s="72" t="s">
        <v>32</v>
      </c>
      <c r="B242" s="75" t="s">
        <v>34</v>
      </c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5"/>
      <c r="BT242" s="75"/>
      <c r="BU242" s="75"/>
      <c r="BV242" s="75"/>
      <c r="BW242" s="75"/>
      <c r="BX242" s="75"/>
      <c r="BY242" s="75"/>
      <c r="BZ242" s="75"/>
      <c r="CA242" s="75"/>
      <c r="CB242" s="75"/>
      <c r="CC242" s="75"/>
      <c r="CD242" s="75"/>
      <c r="CE242" s="75"/>
      <c r="CF242" s="75"/>
      <c r="CG242" s="75"/>
      <c r="CH242" s="75"/>
      <c r="CI242" s="75"/>
      <c r="CJ242" s="75"/>
      <c r="CK242" s="75"/>
      <c r="CL242" s="75"/>
      <c r="CM242" s="75"/>
      <c r="CN242" s="75"/>
      <c r="CO242" s="75"/>
      <c r="CP242" s="75"/>
      <c r="CQ242" s="75"/>
      <c r="CR242" s="75"/>
      <c r="CS242" s="75"/>
      <c r="CT242" s="75"/>
      <c r="CU242" s="75"/>
      <c r="CV242" s="75"/>
      <c r="CW242" s="75"/>
      <c r="CX242" s="75"/>
      <c r="CY242" s="75"/>
      <c r="CZ242" s="75"/>
      <c r="DA242" s="75"/>
      <c r="DB242" s="75"/>
      <c r="DC242" s="75"/>
      <c r="DD242" s="75"/>
      <c r="DE242" s="75"/>
      <c r="DF242" s="75"/>
      <c r="DG242" s="75"/>
      <c r="DH242" s="75"/>
      <c r="DI242" s="75"/>
      <c r="DJ242" s="75"/>
      <c r="DK242" s="75"/>
      <c r="DL242" s="75"/>
      <c r="DM242" s="75"/>
      <c r="DN242" s="75"/>
      <c r="DO242" s="75"/>
      <c r="DP242" s="75"/>
      <c r="DQ242" s="75"/>
      <c r="DR242" s="75"/>
      <c r="DS242" s="75"/>
      <c r="DT242" s="75"/>
    </row>
    <row r="243" spans="1:124" outlineLevel="1">
      <c r="A243" s="5" t="str">
        <f t="shared" ref="A243:A259" si="89">A155</f>
        <v>Реконструкция Объекта №1</v>
      </c>
      <c r="B243" s="10">
        <f>B223</f>
        <v>44197</v>
      </c>
      <c r="E243" s="6">
        <f t="shared" ref="E243:E258" si="90">D243+(E$2&gt;$B223)*D223</f>
        <v>0</v>
      </c>
      <c r="F243" s="6">
        <f t="shared" ref="F243:AJ243" ca="1" si="91">E243+(F$2&gt;$B223)*E223</f>
        <v>0</v>
      </c>
      <c r="G243" s="6">
        <f ca="1">F243+(G$2&gt;$B223)*F223</f>
        <v>626104</v>
      </c>
      <c r="H243" s="6">
        <f t="shared" ca="1" si="91"/>
        <v>626104</v>
      </c>
      <c r="I243" s="6">
        <f t="shared" ca="1" si="91"/>
        <v>626104</v>
      </c>
      <c r="J243" s="6">
        <f t="shared" ca="1" si="91"/>
        <v>626104</v>
      </c>
      <c r="K243" s="6">
        <f t="shared" ca="1" si="91"/>
        <v>626104</v>
      </c>
      <c r="L243" s="6">
        <f t="shared" ca="1" si="91"/>
        <v>626104</v>
      </c>
      <c r="M243" s="6">
        <f t="shared" ca="1" si="91"/>
        <v>626104</v>
      </c>
      <c r="N243" s="6">
        <f t="shared" ca="1" si="91"/>
        <v>626104</v>
      </c>
      <c r="O243" s="6">
        <f t="shared" ca="1" si="91"/>
        <v>626104</v>
      </c>
      <c r="P243" s="6">
        <f t="shared" ca="1" si="91"/>
        <v>626104</v>
      </c>
      <c r="Q243" s="6">
        <f t="shared" ca="1" si="91"/>
        <v>626104</v>
      </c>
      <c r="R243" s="6">
        <f t="shared" ca="1" si="91"/>
        <v>626104</v>
      </c>
      <c r="S243" s="6">
        <f t="shared" ca="1" si="91"/>
        <v>626104</v>
      </c>
      <c r="T243" s="6">
        <f t="shared" ca="1" si="91"/>
        <v>626104</v>
      </c>
      <c r="U243" s="6">
        <f t="shared" ca="1" si="91"/>
        <v>626104</v>
      </c>
      <c r="V243" s="6">
        <f t="shared" ca="1" si="91"/>
        <v>626104</v>
      </c>
      <c r="W243" s="6">
        <f t="shared" ca="1" si="91"/>
        <v>626104</v>
      </c>
      <c r="X243" s="6">
        <f t="shared" ca="1" si="91"/>
        <v>626104</v>
      </c>
      <c r="Y243" s="6">
        <f t="shared" ca="1" si="91"/>
        <v>626104</v>
      </c>
      <c r="Z243" s="6">
        <f t="shared" ca="1" si="91"/>
        <v>626104</v>
      </c>
      <c r="AA243" s="6">
        <f t="shared" ca="1" si="91"/>
        <v>626104</v>
      </c>
      <c r="AB243" s="6">
        <f t="shared" ca="1" si="91"/>
        <v>626104</v>
      </c>
      <c r="AC243" s="6">
        <f t="shared" ca="1" si="91"/>
        <v>626104</v>
      </c>
      <c r="AD243" s="6">
        <f t="shared" ca="1" si="91"/>
        <v>626104</v>
      </c>
      <c r="AE243" s="6">
        <f t="shared" ca="1" si="91"/>
        <v>626104</v>
      </c>
      <c r="AF243" s="6">
        <f t="shared" ca="1" si="91"/>
        <v>626104</v>
      </c>
      <c r="AG243" s="6">
        <f t="shared" ca="1" si="91"/>
        <v>626104</v>
      </c>
      <c r="AH243" s="6">
        <f t="shared" ca="1" si="91"/>
        <v>626104</v>
      </c>
      <c r="AI243" s="6">
        <f t="shared" ca="1" si="91"/>
        <v>626104</v>
      </c>
      <c r="AJ243" s="6">
        <f t="shared" ca="1" si="91"/>
        <v>626104</v>
      </c>
    </row>
    <row r="244" spans="1:124" outlineLevel="1">
      <c r="A244" s="5" t="str">
        <f t="shared" si="89"/>
        <v>-</v>
      </c>
      <c r="B244" s="10">
        <f t="shared" ref="B244:B258" si="92">B224</f>
        <v>44197</v>
      </c>
      <c r="E244" s="6">
        <f t="shared" si="90"/>
        <v>0</v>
      </c>
      <c r="F244" s="6">
        <f t="shared" ref="F244:AJ244" ca="1" si="93">E244+(F$2&gt;$B224)*E224</f>
        <v>0</v>
      </c>
      <c r="G244" s="6">
        <f t="shared" ca="1" si="93"/>
        <v>0</v>
      </c>
      <c r="H244" s="6">
        <f t="shared" ca="1" si="93"/>
        <v>0</v>
      </c>
      <c r="I244" s="6">
        <f t="shared" ca="1" si="93"/>
        <v>0</v>
      </c>
      <c r="J244" s="6">
        <f t="shared" ca="1" si="93"/>
        <v>0</v>
      </c>
      <c r="K244" s="6">
        <f t="shared" ca="1" si="93"/>
        <v>0</v>
      </c>
      <c r="L244" s="6">
        <f t="shared" ca="1" si="93"/>
        <v>0</v>
      </c>
      <c r="M244" s="6">
        <f t="shared" ca="1" si="93"/>
        <v>0</v>
      </c>
      <c r="N244" s="6">
        <f t="shared" ca="1" si="93"/>
        <v>0</v>
      </c>
      <c r="O244" s="6">
        <f t="shared" ca="1" si="93"/>
        <v>0</v>
      </c>
      <c r="P244" s="6">
        <f t="shared" ca="1" si="93"/>
        <v>0</v>
      </c>
      <c r="Q244" s="6">
        <f t="shared" ca="1" si="93"/>
        <v>0</v>
      </c>
      <c r="R244" s="6">
        <f t="shared" ca="1" si="93"/>
        <v>0</v>
      </c>
      <c r="S244" s="6">
        <f t="shared" ca="1" si="93"/>
        <v>0</v>
      </c>
      <c r="T244" s="6">
        <f t="shared" ca="1" si="93"/>
        <v>0</v>
      </c>
      <c r="U244" s="6">
        <f t="shared" ca="1" si="93"/>
        <v>0</v>
      </c>
      <c r="V244" s="6">
        <f t="shared" ca="1" si="93"/>
        <v>0</v>
      </c>
      <c r="W244" s="6">
        <f t="shared" ca="1" si="93"/>
        <v>0</v>
      </c>
      <c r="X244" s="6">
        <f t="shared" ca="1" si="93"/>
        <v>0</v>
      </c>
      <c r="Y244" s="6">
        <f t="shared" ca="1" si="93"/>
        <v>0</v>
      </c>
      <c r="Z244" s="6">
        <f t="shared" ca="1" si="93"/>
        <v>0</v>
      </c>
      <c r="AA244" s="6">
        <f t="shared" ca="1" si="93"/>
        <v>0</v>
      </c>
      <c r="AB244" s="6">
        <f t="shared" ca="1" si="93"/>
        <v>0</v>
      </c>
      <c r="AC244" s="6">
        <f t="shared" ca="1" si="93"/>
        <v>0</v>
      </c>
      <c r="AD244" s="6">
        <f t="shared" ca="1" si="93"/>
        <v>0</v>
      </c>
      <c r="AE244" s="6">
        <f t="shared" ca="1" si="93"/>
        <v>0</v>
      </c>
      <c r="AF244" s="6">
        <f t="shared" ca="1" si="93"/>
        <v>0</v>
      </c>
      <c r="AG244" s="6">
        <f t="shared" ca="1" si="93"/>
        <v>0</v>
      </c>
      <c r="AH244" s="6">
        <f t="shared" ca="1" si="93"/>
        <v>0</v>
      </c>
      <c r="AI244" s="6">
        <f t="shared" ca="1" si="93"/>
        <v>0</v>
      </c>
      <c r="AJ244" s="6">
        <f t="shared" ca="1" si="93"/>
        <v>0</v>
      </c>
    </row>
    <row r="245" spans="1:124" outlineLevel="2">
      <c r="A245" s="5" t="str">
        <f t="shared" si="89"/>
        <v>-</v>
      </c>
      <c r="B245" s="10">
        <f t="shared" si="92"/>
        <v>44197</v>
      </c>
      <c r="E245" s="6">
        <f t="shared" si="90"/>
        <v>0</v>
      </c>
      <c r="F245" s="6">
        <f t="shared" ref="F245:AJ245" ca="1" si="94">E245+(F$2&gt;$B225)*E225</f>
        <v>0</v>
      </c>
      <c r="G245" s="6">
        <f t="shared" ca="1" si="94"/>
        <v>0</v>
      </c>
      <c r="H245" s="6">
        <f t="shared" ca="1" si="94"/>
        <v>0</v>
      </c>
      <c r="I245" s="6">
        <f t="shared" ca="1" si="94"/>
        <v>0</v>
      </c>
      <c r="J245" s="6">
        <f t="shared" ca="1" si="94"/>
        <v>0</v>
      </c>
      <c r="K245" s="6">
        <f t="shared" ca="1" si="94"/>
        <v>0</v>
      </c>
      <c r="L245" s="6">
        <f t="shared" ca="1" si="94"/>
        <v>0</v>
      </c>
      <c r="M245" s="6">
        <f t="shared" ca="1" si="94"/>
        <v>0</v>
      </c>
      <c r="N245" s="6">
        <f t="shared" ca="1" si="94"/>
        <v>0</v>
      </c>
      <c r="O245" s="6">
        <f t="shared" ca="1" si="94"/>
        <v>0</v>
      </c>
      <c r="P245" s="6">
        <f t="shared" ca="1" si="94"/>
        <v>0</v>
      </c>
      <c r="Q245" s="6">
        <f t="shared" ca="1" si="94"/>
        <v>0</v>
      </c>
      <c r="R245" s="6">
        <f t="shared" ca="1" si="94"/>
        <v>0</v>
      </c>
      <c r="S245" s="6">
        <f t="shared" ca="1" si="94"/>
        <v>0</v>
      </c>
      <c r="T245" s="6">
        <f t="shared" ca="1" si="94"/>
        <v>0</v>
      </c>
      <c r="U245" s="6">
        <f t="shared" ca="1" si="94"/>
        <v>0</v>
      </c>
      <c r="V245" s="6">
        <f t="shared" ca="1" si="94"/>
        <v>0</v>
      </c>
      <c r="W245" s="6">
        <f t="shared" ca="1" si="94"/>
        <v>0</v>
      </c>
      <c r="X245" s="6">
        <f t="shared" ca="1" si="94"/>
        <v>0</v>
      </c>
      <c r="Y245" s="6">
        <f t="shared" ca="1" si="94"/>
        <v>0</v>
      </c>
      <c r="Z245" s="6">
        <f t="shared" ca="1" si="94"/>
        <v>0</v>
      </c>
      <c r="AA245" s="6">
        <f t="shared" ca="1" si="94"/>
        <v>0</v>
      </c>
      <c r="AB245" s="6">
        <f t="shared" ca="1" si="94"/>
        <v>0</v>
      </c>
      <c r="AC245" s="6">
        <f t="shared" ca="1" si="94"/>
        <v>0</v>
      </c>
      <c r="AD245" s="6">
        <f t="shared" ca="1" si="94"/>
        <v>0</v>
      </c>
      <c r="AE245" s="6">
        <f t="shared" ca="1" si="94"/>
        <v>0</v>
      </c>
      <c r="AF245" s="6">
        <f t="shared" ca="1" si="94"/>
        <v>0</v>
      </c>
      <c r="AG245" s="6">
        <f t="shared" ca="1" si="94"/>
        <v>0</v>
      </c>
      <c r="AH245" s="6">
        <f t="shared" ca="1" si="94"/>
        <v>0</v>
      </c>
      <c r="AI245" s="6">
        <f t="shared" ca="1" si="94"/>
        <v>0</v>
      </c>
      <c r="AJ245" s="6">
        <f t="shared" ca="1" si="94"/>
        <v>0</v>
      </c>
    </row>
    <row r="246" spans="1:124" outlineLevel="2">
      <c r="A246" s="5" t="str">
        <f t="shared" si="89"/>
        <v>-</v>
      </c>
      <c r="B246" s="10">
        <f t="shared" si="92"/>
        <v>44197</v>
      </c>
      <c r="E246" s="6">
        <f t="shared" si="90"/>
        <v>0</v>
      </c>
      <c r="F246" s="6">
        <f t="shared" ref="F246:AJ246" ca="1" si="95">E246+(F$2&gt;$B226)*E226</f>
        <v>0</v>
      </c>
      <c r="G246" s="6">
        <f t="shared" ca="1" si="95"/>
        <v>0</v>
      </c>
      <c r="H246" s="6">
        <f t="shared" ca="1" si="95"/>
        <v>0</v>
      </c>
      <c r="I246" s="6">
        <f t="shared" ca="1" si="95"/>
        <v>0</v>
      </c>
      <c r="J246" s="6">
        <f t="shared" ca="1" si="95"/>
        <v>0</v>
      </c>
      <c r="K246" s="6">
        <f t="shared" ca="1" si="95"/>
        <v>0</v>
      </c>
      <c r="L246" s="6">
        <f t="shared" ca="1" si="95"/>
        <v>0</v>
      </c>
      <c r="M246" s="6">
        <f t="shared" ca="1" si="95"/>
        <v>0</v>
      </c>
      <c r="N246" s="6">
        <f t="shared" ca="1" si="95"/>
        <v>0</v>
      </c>
      <c r="O246" s="6">
        <f t="shared" ca="1" si="95"/>
        <v>0</v>
      </c>
      <c r="P246" s="6">
        <f t="shared" ca="1" si="95"/>
        <v>0</v>
      </c>
      <c r="Q246" s="6">
        <f t="shared" ca="1" si="95"/>
        <v>0</v>
      </c>
      <c r="R246" s="6">
        <f t="shared" ca="1" si="95"/>
        <v>0</v>
      </c>
      <c r="S246" s="6">
        <f t="shared" ca="1" si="95"/>
        <v>0</v>
      </c>
      <c r="T246" s="6">
        <f t="shared" ca="1" si="95"/>
        <v>0</v>
      </c>
      <c r="U246" s="6">
        <f t="shared" ca="1" si="95"/>
        <v>0</v>
      </c>
      <c r="V246" s="6">
        <f t="shared" ca="1" si="95"/>
        <v>0</v>
      </c>
      <c r="W246" s="6">
        <f t="shared" ca="1" si="95"/>
        <v>0</v>
      </c>
      <c r="X246" s="6">
        <f t="shared" ca="1" si="95"/>
        <v>0</v>
      </c>
      <c r="Y246" s="6">
        <f t="shared" ca="1" si="95"/>
        <v>0</v>
      </c>
      <c r="Z246" s="6">
        <f t="shared" ca="1" si="95"/>
        <v>0</v>
      </c>
      <c r="AA246" s="6">
        <f t="shared" ca="1" si="95"/>
        <v>0</v>
      </c>
      <c r="AB246" s="6">
        <f t="shared" ca="1" si="95"/>
        <v>0</v>
      </c>
      <c r="AC246" s="6">
        <f t="shared" ca="1" si="95"/>
        <v>0</v>
      </c>
      <c r="AD246" s="6">
        <f t="shared" ca="1" si="95"/>
        <v>0</v>
      </c>
      <c r="AE246" s="6">
        <f t="shared" ca="1" si="95"/>
        <v>0</v>
      </c>
      <c r="AF246" s="6">
        <f t="shared" ca="1" si="95"/>
        <v>0</v>
      </c>
      <c r="AG246" s="6">
        <f t="shared" ca="1" si="95"/>
        <v>0</v>
      </c>
      <c r="AH246" s="6">
        <f t="shared" ca="1" si="95"/>
        <v>0</v>
      </c>
      <c r="AI246" s="6">
        <f t="shared" ca="1" si="95"/>
        <v>0</v>
      </c>
      <c r="AJ246" s="6">
        <f t="shared" ca="1" si="95"/>
        <v>0</v>
      </c>
    </row>
    <row r="247" spans="1:124" outlineLevel="2">
      <c r="A247" s="5" t="str">
        <f t="shared" si="89"/>
        <v>-</v>
      </c>
      <c r="B247" s="10">
        <f t="shared" si="92"/>
        <v>44197</v>
      </c>
      <c r="E247" s="6">
        <f t="shared" si="90"/>
        <v>0</v>
      </c>
      <c r="F247" s="6">
        <f t="shared" ref="F247:AJ247" ca="1" si="96">E247+(F$2&gt;$B227)*E227</f>
        <v>0</v>
      </c>
      <c r="G247" s="6">
        <f t="shared" ca="1" si="96"/>
        <v>0</v>
      </c>
      <c r="H247" s="6">
        <f t="shared" ca="1" si="96"/>
        <v>0</v>
      </c>
      <c r="I247" s="6">
        <f t="shared" ca="1" si="96"/>
        <v>0</v>
      </c>
      <c r="J247" s="6">
        <f t="shared" ca="1" si="96"/>
        <v>0</v>
      </c>
      <c r="K247" s="6">
        <f t="shared" ca="1" si="96"/>
        <v>0</v>
      </c>
      <c r="L247" s="6">
        <f t="shared" ca="1" si="96"/>
        <v>0</v>
      </c>
      <c r="M247" s="6">
        <f t="shared" ca="1" si="96"/>
        <v>0</v>
      </c>
      <c r="N247" s="6">
        <f t="shared" ca="1" si="96"/>
        <v>0</v>
      </c>
      <c r="O247" s="6">
        <f t="shared" ca="1" si="96"/>
        <v>0</v>
      </c>
      <c r="P247" s="6">
        <f t="shared" ca="1" si="96"/>
        <v>0</v>
      </c>
      <c r="Q247" s="6">
        <f t="shared" ca="1" si="96"/>
        <v>0</v>
      </c>
      <c r="R247" s="6">
        <f t="shared" ca="1" si="96"/>
        <v>0</v>
      </c>
      <c r="S247" s="6">
        <f t="shared" ca="1" si="96"/>
        <v>0</v>
      </c>
      <c r="T247" s="6">
        <f t="shared" ca="1" si="96"/>
        <v>0</v>
      </c>
      <c r="U247" s="6">
        <f t="shared" ca="1" si="96"/>
        <v>0</v>
      </c>
      <c r="V247" s="6">
        <f t="shared" ca="1" si="96"/>
        <v>0</v>
      </c>
      <c r="W247" s="6">
        <f t="shared" ca="1" si="96"/>
        <v>0</v>
      </c>
      <c r="X247" s="6">
        <f t="shared" ca="1" si="96"/>
        <v>0</v>
      </c>
      <c r="Y247" s="6">
        <f t="shared" ca="1" si="96"/>
        <v>0</v>
      </c>
      <c r="Z247" s="6">
        <f t="shared" ca="1" si="96"/>
        <v>0</v>
      </c>
      <c r="AA247" s="6">
        <f t="shared" ca="1" si="96"/>
        <v>0</v>
      </c>
      <c r="AB247" s="6">
        <f t="shared" ca="1" si="96"/>
        <v>0</v>
      </c>
      <c r="AC247" s="6">
        <f t="shared" ca="1" si="96"/>
        <v>0</v>
      </c>
      <c r="AD247" s="6">
        <f t="shared" ca="1" si="96"/>
        <v>0</v>
      </c>
      <c r="AE247" s="6">
        <f t="shared" ca="1" si="96"/>
        <v>0</v>
      </c>
      <c r="AF247" s="6">
        <f t="shared" ca="1" si="96"/>
        <v>0</v>
      </c>
      <c r="AG247" s="6">
        <f t="shared" ca="1" si="96"/>
        <v>0</v>
      </c>
      <c r="AH247" s="6">
        <f t="shared" ca="1" si="96"/>
        <v>0</v>
      </c>
      <c r="AI247" s="6">
        <f t="shared" ca="1" si="96"/>
        <v>0</v>
      </c>
      <c r="AJ247" s="6">
        <f t="shared" ca="1" si="96"/>
        <v>0</v>
      </c>
    </row>
    <row r="248" spans="1:124" outlineLevel="2">
      <c r="A248" s="5" t="str">
        <f t="shared" si="89"/>
        <v>-</v>
      </c>
      <c r="B248" s="10">
        <f t="shared" si="92"/>
        <v>44197</v>
      </c>
      <c r="E248" s="6">
        <f t="shared" si="90"/>
        <v>0</v>
      </c>
      <c r="F248" s="6">
        <f t="shared" ref="F248:AJ248" ca="1" si="97">E248+(F$2&gt;$B228)*E228</f>
        <v>0</v>
      </c>
      <c r="G248" s="6">
        <f t="shared" ca="1" si="97"/>
        <v>0</v>
      </c>
      <c r="H248" s="6">
        <f t="shared" ca="1" si="97"/>
        <v>0</v>
      </c>
      <c r="I248" s="6">
        <f t="shared" ca="1" si="97"/>
        <v>0</v>
      </c>
      <c r="J248" s="6">
        <f t="shared" ca="1" si="97"/>
        <v>0</v>
      </c>
      <c r="K248" s="6">
        <f t="shared" ca="1" si="97"/>
        <v>0</v>
      </c>
      <c r="L248" s="6">
        <f t="shared" ca="1" si="97"/>
        <v>0</v>
      </c>
      <c r="M248" s="6">
        <f t="shared" ca="1" si="97"/>
        <v>0</v>
      </c>
      <c r="N248" s="6">
        <f t="shared" ca="1" si="97"/>
        <v>0</v>
      </c>
      <c r="O248" s="6">
        <f t="shared" ca="1" si="97"/>
        <v>0</v>
      </c>
      <c r="P248" s="6">
        <f t="shared" ca="1" si="97"/>
        <v>0</v>
      </c>
      <c r="Q248" s="6">
        <f t="shared" ca="1" si="97"/>
        <v>0</v>
      </c>
      <c r="R248" s="6">
        <f t="shared" ca="1" si="97"/>
        <v>0</v>
      </c>
      <c r="S248" s="6">
        <f t="shared" ca="1" si="97"/>
        <v>0</v>
      </c>
      <c r="T248" s="6">
        <f t="shared" ca="1" si="97"/>
        <v>0</v>
      </c>
      <c r="U248" s="6">
        <f t="shared" ca="1" si="97"/>
        <v>0</v>
      </c>
      <c r="V248" s="6">
        <f t="shared" ca="1" si="97"/>
        <v>0</v>
      </c>
      <c r="W248" s="6">
        <f t="shared" ca="1" si="97"/>
        <v>0</v>
      </c>
      <c r="X248" s="6">
        <f t="shared" ca="1" si="97"/>
        <v>0</v>
      </c>
      <c r="Y248" s="6">
        <f t="shared" ca="1" si="97"/>
        <v>0</v>
      </c>
      <c r="Z248" s="6">
        <f t="shared" ca="1" si="97"/>
        <v>0</v>
      </c>
      <c r="AA248" s="6">
        <f t="shared" ca="1" si="97"/>
        <v>0</v>
      </c>
      <c r="AB248" s="6">
        <f t="shared" ca="1" si="97"/>
        <v>0</v>
      </c>
      <c r="AC248" s="6">
        <f t="shared" ca="1" si="97"/>
        <v>0</v>
      </c>
      <c r="AD248" s="6">
        <f t="shared" ca="1" si="97"/>
        <v>0</v>
      </c>
      <c r="AE248" s="6">
        <f t="shared" ca="1" si="97"/>
        <v>0</v>
      </c>
      <c r="AF248" s="6">
        <f t="shared" ca="1" si="97"/>
        <v>0</v>
      </c>
      <c r="AG248" s="6">
        <f t="shared" ca="1" si="97"/>
        <v>0</v>
      </c>
      <c r="AH248" s="6">
        <f t="shared" ca="1" si="97"/>
        <v>0</v>
      </c>
      <c r="AI248" s="6">
        <f t="shared" ca="1" si="97"/>
        <v>0</v>
      </c>
      <c r="AJ248" s="6">
        <f t="shared" ca="1" si="97"/>
        <v>0</v>
      </c>
    </row>
    <row r="249" spans="1:124" outlineLevel="2">
      <c r="A249" s="5" t="str">
        <f t="shared" si="89"/>
        <v>-</v>
      </c>
      <c r="B249" s="10">
        <f t="shared" si="92"/>
        <v>44197</v>
      </c>
      <c r="E249" s="6">
        <f t="shared" si="90"/>
        <v>0</v>
      </c>
      <c r="F249" s="6">
        <f t="shared" ref="F249:AJ249" ca="1" si="98">E249+(F$2&gt;$B229)*E229</f>
        <v>0</v>
      </c>
      <c r="G249" s="6">
        <f t="shared" ca="1" si="98"/>
        <v>0</v>
      </c>
      <c r="H249" s="6">
        <f t="shared" ca="1" si="98"/>
        <v>0</v>
      </c>
      <c r="I249" s="6">
        <f t="shared" ca="1" si="98"/>
        <v>0</v>
      </c>
      <c r="J249" s="6">
        <f t="shared" ca="1" si="98"/>
        <v>0</v>
      </c>
      <c r="K249" s="6">
        <f t="shared" ca="1" si="98"/>
        <v>0</v>
      </c>
      <c r="L249" s="6">
        <f t="shared" ca="1" si="98"/>
        <v>0</v>
      </c>
      <c r="M249" s="6">
        <f t="shared" ca="1" si="98"/>
        <v>0</v>
      </c>
      <c r="N249" s="6">
        <f t="shared" ca="1" si="98"/>
        <v>0</v>
      </c>
      <c r="O249" s="6">
        <f t="shared" ca="1" si="98"/>
        <v>0</v>
      </c>
      <c r="P249" s="6">
        <f t="shared" ca="1" si="98"/>
        <v>0</v>
      </c>
      <c r="Q249" s="6">
        <f t="shared" ca="1" si="98"/>
        <v>0</v>
      </c>
      <c r="R249" s="6">
        <f t="shared" ca="1" si="98"/>
        <v>0</v>
      </c>
      <c r="S249" s="6">
        <f t="shared" ca="1" si="98"/>
        <v>0</v>
      </c>
      <c r="T249" s="6">
        <f t="shared" ca="1" si="98"/>
        <v>0</v>
      </c>
      <c r="U249" s="6">
        <f t="shared" ca="1" si="98"/>
        <v>0</v>
      </c>
      <c r="V249" s="6">
        <f t="shared" ca="1" si="98"/>
        <v>0</v>
      </c>
      <c r="W249" s="6">
        <f t="shared" ca="1" si="98"/>
        <v>0</v>
      </c>
      <c r="X249" s="6">
        <f t="shared" ca="1" si="98"/>
        <v>0</v>
      </c>
      <c r="Y249" s="6">
        <f t="shared" ca="1" si="98"/>
        <v>0</v>
      </c>
      <c r="Z249" s="6">
        <f t="shared" ca="1" si="98"/>
        <v>0</v>
      </c>
      <c r="AA249" s="6">
        <f t="shared" ca="1" si="98"/>
        <v>0</v>
      </c>
      <c r="AB249" s="6">
        <f t="shared" ca="1" si="98"/>
        <v>0</v>
      </c>
      <c r="AC249" s="6">
        <f t="shared" ca="1" si="98"/>
        <v>0</v>
      </c>
      <c r="AD249" s="6">
        <f t="shared" ca="1" si="98"/>
        <v>0</v>
      </c>
      <c r="AE249" s="6">
        <f t="shared" ca="1" si="98"/>
        <v>0</v>
      </c>
      <c r="AF249" s="6">
        <f t="shared" ca="1" si="98"/>
        <v>0</v>
      </c>
      <c r="AG249" s="6">
        <f t="shared" ca="1" si="98"/>
        <v>0</v>
      </c>
      <c r="AH249" s="6">
        <f t="shared" ca="1" si="98"/>
        <v>0</v>
      </c>
      <c r="AI249" s="6">
        <f t="shared" ca="1" si="98"/>
        <v>0</v>
      </c>
      <c r="AJ249" s="6">
        <f t="shared" ca="1" si="98"/>
        <v>0</v>
      </c>
    </row>
    <row r="250" spans="1:124" outlineLevel="2">
      <c r="A250" s="5" t="str">
        <f t="shared" si="89"/>
        <v>-</v>
      </c>
      <c r="B250" s="10">
        <f t="shared" si="92"/>
        <v>44197</v>
      </c>
      <c r="E250" s="6">
        <f t="shared" si="90"/>
        <v>0</v>
      </c>
      <c r="F250" s="6">
        <f t="shared" ref="F250:AJ250" ca="1" si="99">E250+(F$2&gt;$B230)*E230</f>
        <v>0</v>
      </c>
      <c r="G250" s="6">
        <f t="shared" ca="1" si="99"/>
        <v>0</v>
      </c>
      <c r="H250" s="6">
        <f t="shared" ca="1" si="99"/>
        <v>0</v>
      </c>
      <c r="I250" s="6">
        <f t="shared" ca="1" si="99"/>
        <v>0</v>
      </c>
      <c r="J250" s="6">
        <f t="shared" ca="1" si="99"/>
        <v>0</v>
      </c>
      <c r="K250" s="6">
        <f t="shared" ca="1" si="99"/>
        <v>0</v>
      </c>
      <c r="L250" s="6">
        <f t="shared" ca="1" si="99"/>
        <v>0</v>
      </c>
      <c r="M250" s="6">
        <f t="shared" ca="1" si="99"/>
        <v>0</v>
      </c>
      <c r="N250" s="6">
        <f t="shared" ca="1" si="99"/>
        <v>0</v>
      </c>
      <c r="O250" s="6">
        <f t="shared" ca="1" si="99"/>
        <v>0</v>
      </c>
      <c r="P250" s="6">
        <f t="shared" ca="1" si="99"/>
        <v>0</v>
      </c>
      <c r="Q250" s="6">
        <f t="shared" ca="1" si="99"/>
        <v>0</v>
      </c>
      <c r="R250" s="6">
        <f t="shared" ca="1" si="99"/>
        <v>0</v>
      </c>
      <c r="S250" s="6">
        <f t="shared" ca="1" si="99"/>
        <v>0</v>
      </c>
      <c r="T250" s="6">
        <f t="shared" ca="1" si="99"/>
        <v>0</v>
      </c>
      <c r="U250" s="6">
        <f t="shared" ca="1" si="99"/>
        <v>0</v>
      </c>
      <c r="V250" s="6">
        <f t="shared" ca="1" si="99"/>
        <v>0</v>
      </c>
      <c r="W250" s="6">
        <f t="shared" ca="1" si="99"/>
        <v>0</v>
      </c>
      <c r="X250" s="6">
        <f t="shared" ca="1" si="99"/>
        <v>0</v>
      </c>
      <c r="Y250" s="6">
        <f t="shared" ca="1" si="99"/>
        <v>0</v>
      </c>
      <c r="Z250" s="6">
        <f t="shared" ca="1" si="99"/>
        <v>0</v>
      </c>
      <c r="AA250" s="6">
        <f t="shared" ca="1" si="99"/>
        <v>0</v>
      </c>
      <c r="AB250" s="6">
        <f t="shared" ca="1" si="99"/>
        <v>0</v>
      </c>
      <c r="AC250" s="6">
        <f t="shared" ca="1" si="99"/>
        <v>0</v>
      </c>
      <c r="AD250" s="6">
        <f t="shared" ca="1" si="99"/>
        <v>0</v>
      </c>
      <c r="AE250" s="6">
        <f t="shared" ca="1" si="99"/>
        <v>0</v>
      </c>
      <c r="AF250" s="6">
        <f t="shared" ca="1" si="99"/>
        <v>0</v>
      </c>
      <c r="AG250" s="6">
        <f t="shared" ca="1" si="99"/>
        <v>0</v>
      </c>
      <c r="AH250" s="6">
        <f t="shared" ca="1" si="99"/>
        <v>0</v>
      </c>
      <c r="AI250" s="6">
        <f t="shared" ca="1" si="99"/>
        <v>0</v>
      </c>
      <c r="AJ250" s="6">
        <f t="shared" ca="1" si="99"/>
        <v>0</v>
      </c>
    </row>
    <row r="251" spans="1:124" outlineLevel="2">
      <c r="A251" s="5" t="str">
        <f t="shared" si="89"/>
        <v>-</v>
      </c>
      <c r="B251" s="10">
        <f t="shared" si="92"/>
        <v>44197</v>
      </c>
      <c r="E251" s="6">
        <f t="shared" si="90"/>
        <v>0</v>
      </c>
      <c r="F251" s="6">
        <f t="shared" ref="F251:AJ251" ca="1" si="100">E251+(F$2&gt;$B231)*E231</f>
        <v>0</v>
      </c>
      <c r="G251" s="6">
        <f t="shared" ca="1" si="100"/>
        <v>0</v>
      </c>
      <c r="H251" s="6">
        <f t="shared" ca="1" si="100"/>
        <v>0</v>
      </c>
      <c r="I251" s="6">
        <f t="shared" ca="1" si="100"/>
        <v>0</v>
      </c>
      <c r="J251" s="6">
        <f t="shared" ca="1" si="100"/>
        <v>0</v>
      </c>
      <c r="K251" s="6">
        <f t="shared" ca="1" si="100"/>
        <v>0</v>
      </c>
      <c r="L251" s="6">
        <f t="shared" ca="1" si="100"/>
        <v>0</v>
      </c>
      <c r="M251" s="6">
        <f t="shared" ca="1" si="100"/>
        <v>0</v>
      </c>
      <c r="N251" s="6">
        <f t="shared" ca="1" si="100"/>
        <v>0</v>
      </c>
      <c r="O251" s="6">
        <f t="shared" ca="1" si="100"/>
        <v>0</v>
      </c>
      <c r="P251" s="6">
        <f t="shared" ca="1" si="100"/>
        <v>0</v>
      </c>
      <c r="Q251" s="6">
        <f t="shared" ca="1" si="100"/>
        <v>0</v>
      </c>
      <c r="R251" s="6">
        <f t="shared" ca="1" si="100"/>
        <v>0</v>
      </c>
      <c r="S251" s="6">
        <f t="shared" ca="1" si="100"/>
        <v>0</v>
      </c>
      <c r="T251" s="6">
        <f t="shared" ca="1" si="100"/>
        <v>0</v>
      </c>
      <c r="U251" s="6">
        <f t="shared" ca="1" si="100"/>
        <v>0</v>
      </c>
      <c r="V251" s="6">
        <f t="shared" ca="1" si="100"/>
        <v>0</v>
      </c>
      <c r="W251" s="6">
        <f t="shared" ca="1" si="100"/>
        <v>0</v>
      </c>
      <c r="X251" s="6">
        <f t="shared" ca="1" si="100"/>
        <v>0</v>
      </c>
      <c r="Y251" s="6">
        <f t="shared" ca="1" si="100"/>
        <v>0</v>
      </c>
      <c r="Z251" s="6">
        <f t="shared" ca="1" si="100"/>
        <v>0</v>
      </c>
      <c r="AA251" s="6">
        <f t="shared" ca="1" si="100"/>
        <v>0</v>
      </c>
      <c r="AB251" s="6">
        <f t="shared" ca="1" si="100"/>
        <v>0</v>
      </c>
      <c r="AC251" s="6">
        <f t="shared" ca="1" si="100"/>
        <v>0</v>
      </c>
      <c r="AD251" s="6">
        <f t="shared" ca="1" si="100"/>
        <v>0</v>
      </c>
      <c r="AE251" s="6">
        <f t="shared" ca="1" si="100"/>
        <v>0</v>
      </c>
      <c r="AF251" s="6">
        <f t="shared" ca="1" si="100"/>
        <v>0</v>
      </c>
      <c r="AG251" s="6">
        <f t="shared" ca="1" si="100"/>
        <v>0</v>
      </c>
      <c r="AH251" s="6">
        <f t="shared" ca="1" si="100"/>
        <v>0</v>
      </c>
      <c r="AI251" s="6">
        <f t="shared" ca="1" si="100"/>
        <v>0</v>
      </c>
      <c r="AJ251" s="6">
        <f t="shared" ca="1" si="100"/>
        <v>0</v>
      </c>
    </row>
    <row r="252" spans="1:124" outlineLevel="2">
      <c r="A252" s="5" t="str">
        <f t="shared" si="89"/>
        <v>-</v>
      </c>
      <c r="B252" s="10">
        <f t="shared" si="92"/>
        <v>44197</v>
      </c>
      <c r="E252" s="6">
        <f t="shared" si="90"/>
        <v>0</v>
      </c>
      <c r="F252" s="6">
        <f t="shared" ref="F252:AJ252" ca="1" si="101">E252+(F$2&gt;$B232)*E232</f>
        <v>0</v>
      </c>
      <c r="G252" s="6">
        <f t="shared" ca="1" si="101"/>
        <v>0</v>
      </c>
      <c r="H252" s="6">
        <f t="shared" ca="1" si="101"/>
        <v>0</v>
      </c>
      <c r="I252" s="6">
        <f t="shared" ca="1" si="101"/>
        <v>0</v>
      </c>
      <c r="J252" s="6">
        <f t="shared" ca="1" si="101"/>
        <v>0</v>
      </c>
      <c r="K252" s="6">
        <f t="shared" ca="1" si="101"/>
        <v>0</v>
      </c>
      <c r="L252" s="6">
        <f t="shared" ca="1" si="101"/>
        <v>0</v>
      </c>
      <c r="M252" s="6">
        <f t="shared" ca="1" si="101"/>
        <v>0</v>
      </c>
      <c r="N252" s="6">
        <f t="shared" ca="1" si="101"/>
        <v>0</v>
      </c>
      <c r="O252" s="6">
        <f t="shared" ca="1" si="101"/>
        <v>0</v>
      </c>
      <c r="P252" s="6">
        <f t="shared" ca="1" si="101"/>
        <v>0</v>
      </c>
      <c r="Q252" s="6">
        <f t="shared" ca="1" si="101"/>
        <v>0</v>
      </c>
      <c r="R252" s="6">
        <f t="shared" ca="1" si="101"/>
        <v>0</v>
      </c>
      <c r="S252" s="6">
        <f t="shared" ca="1" si="101"/>
        <v>0</v>
      </c>
      <c r="T252" s="6">
        <f t="shared" ca="1" si="101"/>
        <v>0</v>
      </c>
      <c r="U252" s="6">
        <f t="shared" ca="1" si="101"/>
        <v>0</v>
      </c>
      <c r="V252" s="6">
        <f t="shared" ca="1" si="101"/>
        <v>0</v>
      </c>
      <c r="W252" s="6">
        <f t="shared" ca="1" si="101"/>
        <v>0</v>
      </c>
      <c r="X252" s="6">
        <f t="shared" ca="1" si="101"/>
        <v>0</v>
      </c>
      <c r="Y252" s="6">
        <f t="shared" ca="1" si="101"/>
        <v>0</v>
      </c>
      <c r="Z252" s="6">
        <f t="shared" ca="1" si="101"/>
        <v>0</v>
      </c>
      <c r="AA252" s="6">
        <f t="shared" ca="1" si="101"/>
        <v>0</v>
      </c>
      <c r="AB252" s="6">
        <f t="shared" ca="1" si="101"/>
        <v>0</v>
      </c>
      <c r="AC252" s="6">
        <f t="shared" ca="1" si="101"/>
        <v>0</v>
      </c>
      <c r="AD252" s="6">
        <f t="shared" ca="1" si="101"/>
        <v>0</v>
      </c>
      <c r="AE252" s="6">
        <f t="shared" ca="1" si="101"/>
        <v>0</v>
      </c>
      <c r="AF252" s="6">
        <f t="shared" ca="1" si="101"/>
        <v>0</v>
      </c>
      <c r="AG252" s="6">
        <f t="shared" ca="1" si="101"/>
        <v>0</v>
      </c>
      <c r="AH252" s="6">
        <f t="shared" ca="1" si="101"/>
        <v>0</v>
      </c>
      <c r="AI252" s="6">
        <f t="shared" ca="1" si="101"/>
        <v>0</v>
      </c>
      <c r="AJ252" s="6">
        <f t="shared" ca="1" si="101"/>
        <v>0</v>
      </c>
    </row>
    <row r="253" spans="1:124" outlineLevel="2">
      <c r="A253" s="5" t="str">
        <f t="shared" si="89"/>
        <v>-</v>
      </c>
      <c r="B253" s="10">
        <f t="shared" si="92"/>
        <v>44197</v>
      </c>
      <c r="E253" s="6">
        <f t="shared" si="90"/>
        <v>0</v>
      </c>
      <c r="F253" s="6">
        <f t="shared" ref="F253:AJ253" ca="1" si="102">E253+(F$2&gt;$B233)*E233</f>
        <v>0</v>
      </c>
      <c r="G253" s="6">
        <f t="shared" ca="1" si="102"/>
        <v>0</v>
      </c>
      <c r="H253" s="6">
        <f t="shared" ca="1" si="102"/>
        <v>0</v>
      </c>
      <c r="I253" s="6">
        <f t="shared" ca="1" si="102"/>
        <v>0</v>
      </c>
      <c r="J253" s="6">
        <f t="shared" ca="1" si="102"/>
        <v>0</v>
      </c>
      <c r="K253" s="6">
        <f t="shared" ca="1" si="102"/>
        <v>0</v>
      </c>
      <c r="L253" s="6">
        <f t="shared" ca="1" si="102"/>
        <v>0</v>
      </c>
      <c r="M253" s="6">
        <f t="shared" ca="1" si="102"/>
        <v>0</v>
      </c>
      <c r="N253" s="6">
        <f t="shared" ca="1" si="102"/>
        <v>0</v>
      </c>
      <c r="O253" s="6">
        <f t="shared" ca="1" si="102"/>
        <v>0</v>
      </c>
      <c r="P253" s="6">
        <f t="shared" ca="1" si="102"/>
        <v>0</v>
      </c>
      <c r="Q253" s="6">
        <f t="shared" ca="1" si="102"/>
        <v>0</v>
      </c>
      <c r="R253" s="6">
        <f t="shared" ca="1" si="102"/>
        <v>0</v>
      </c>
      <c r="S253" s="6">
        <f t="shared" ca="1" si="102"/>
        <v>0</v>
      </c>
      <c r="T253" s="6">
        <f t="shared" ca="1" si="102"/>
        <v>0</v>
      </c>
      <c r="U253" s="6">
        <f t="shared" ca="1" si="102"/>
        <v>0</v>
      </c>
      <c r="V253" s="6">
        <f t="shared" ca="1" si="102"/>
        <v>0</v>
      </c>
      <c r="W253" s="6">
        <f t="shared" ca="1" si="102"/>
        <v>0</v>
      </c>
      <c r="X253" s="6">
        <f t="shared" ca="1" si="102"/>
        <v>0</v>
      </c>
      <c r="Y253" s="6">
        <f t="shared" ca="1" si="102"/>
        <v>0</v>
      </c>
      <c r="Z253" s="6">
        <f t="shared" ca="1" si="102"/>
        <v>0</v>
      </c>
      <c r="AA253" s="6">
        <f t="shared" ca="1" si="102"/>
        <v>0</v>
      </c>
      <c r="AB253" s="6">
        <f t="shared" ca="1" si="102"/>
        <v>0</v>
      </c>
      <c r="AC253" s="6">
        <f t="shared" ca="1" si="102"/>
        <v>0</v>
      </c>
      <c r="AD253" s="6">
        <f t="shared" ca="1" si="102"/>
        <v>0</v>
      </c>
      <c r="AE253" s="6">
        <f t="shared" ca="1" si="102"/>
        <v>0</v>
      </c>
      <c r="AF253" s="6">
        <f t="shared" ca="1" si="102"/>
        <v>0</v>
      </c>
      <c r="AG253" s="6">
        <f t="shared" ca="1" si="102"/>
        <v>0</v>
      </c>
      <c r="AH253" s="6">
        <f t="shared" ca="1" si="102"/>
        <v>0</v>
      </c>
      <c r="AI253" s="6">
        <f t="shared" ca="1" si="102"/>
        <v>0</v>
      </c>
      <c r="AJ253" s="6">
        <f t="shared" ca="1" si="102"/>
        <v>0</v>
      </c>
    </row>
    <row r="254" spans="1:124" outlineLevel="2">
      <c r="A254" s="5" t="str">
        <f t="shared" si="89"/>
        <v>-</v>
      </c>
      <c r="B254" s="10">
        <f t="shared" si="92"/>
        <v>44197</v>
      </c>
      <c r="E254" s="6">
        <f t="shared" si="90"/>
        <v>0</v>
      </c>
      <c r="F254" s="6">
        <f t="shared" ref="F254:AJ254" ca="1" si="103">E254+(F$2&gt;$B234)*E234</f>
        <v>0</v>
      </c>
      <c r="G254" s="6">
        <f t="shared" ca="1" si="103"/>
        <v>0</v>
      </c>
      <c r="H254" s="6">
        <f t="shared" ca="1" si="103"/>
        <v>0</v>
      </c>
      <c r="I254" s="6">
        <f t="shared" ca="1" si="103"/>
        <v>0</v>
      </c>
      <c r="J254" s="6">
        <f t="shared" ca="1" si="103"/>
        <v>0</v>
      </c>
      <c r="K254" s="6">
        <f t="shared" ca="1" si="103"/>
        <v>0</v>
      </c>
      <c r="L254" s="6">
        <f t="shared" ca="1" si="103"/>
        <v>0</v>
      </c>
      <c r="M254" s="6">
        <f t="shared" ca="1" si="103"/>
        <v>0</v>
      </c>
      <c r="N254" s="6">
        <f t="shared" ca="1" si="103"/>
        <v>0</v>
      </c>
      <c r="O254" s="6">
        <f t="shared" ca="1" si="103"/>
        <v>0</v>
      </c>
      <c r="P254" s="6">
        <f t="shared" ca="1" si="103"/>
        <v>0</v>
      </c>
      <c r="Q254" s="6">
        <f t="shared" ca="1" si="103"/>
        <v>0</v>
      </c>
      <c r="R254" s="6">
        <f t="shared" ca="1" si="103"/>
        <v>0</v>
      </c>
      <c r="S254" s="6">
        <f t="shared" ca="1" si="103"/>
        <v>0</v>
      </c>
      <c r="T254" s="6">
        <f t="shared" ca="1" si="103"/>
        <v>0</v>
      </c>
      <c r="U254" s="6">
        <f t="shared" ca="1" si="103"/>
        <v>0</v>
      </c>
      <c r="V254" s="6">
        <f t="shared" ca="1" si="103"/>
        <v>0</v>
      </c>
      <c r="W254" s="6">
        <f t="shared" ca="1" si="103"/>
        <v>0</v>
      </c>
      <c r="X254" s="6">
        <f t="shared" ca="1" si="103"/>
        <v>0</v>
      </c>
      <c r="Y254" s="6">
        <f t="shared" ca="1" si="103"/>
        <v>0</v>
      </c>
      <c r="Z254" s="6">
        <f t="shared" ca="1" si="103"/>
        <v>0</v>
      </c>
      <c r="AA254" s="6">
        <f t="shared" ca="1" si="103"/>
        <v>0</v>
      </c>
      <c r="AB254" s="6">
        <f t="shared" ca="1" si="103"/>
        <v>0</v>
      </c>
      <c r="AC254" s="6">
        <f t="shared" ca="1" si="103"/>
        <v>0</v>
      </c>
      <c r="AD254" s="6">
        <f t="shared" ca="1" si="103"/>
        <v>0</v>
      </c>
      <c r="AE254" s="6">
        <f t="shared" ca="1" si="103"/>
        <v>0</v>
      </c>
      <c r="AF254" s="6">
        <f t="shared" ca="1" si="103"/>
        <v>0</v>
      </c>
      <c r="AG254" s="6">
        <f t="shared" ca="1" si="103"/>
        <v>0</v>
      </c>
      <c r="AH254" s="6">
        <f t="shared" ca="1" si="103"/>
        <v>0</v>
      </c>
      <c r="AI254" s="6">
        <f t="shared" ca="1" si="103"/>
        <v>0</v>
      </c>
      <c r="AJ254" s="6">
        <f t="shared" ca="1" si="103"/>
        <v>0</v>
      </c>
    </row>
    <row r="255" spans="1:124" outlineLevel="2">
      <c r="A255" s="5" t="str">
        <f t="shared" si="89"/>
        <v>-</v>
      </c>
      <c r="B255" s="10">
        <f t="shared" si="92"/>
        <v>44197</v>
      </c>
      <c r="E255" s="6">
        <f t="shared" si="90"/>
        <v>0</v>
      </c>
      <c r="F255" s="6">
        <f t="shared" ref="F255:AJ255" ca="1" si="104">E255+(F$2&gt;$B235)*E235</f>
        <v>0</v>
      </c>
      <c r="G255" s="6">
        <f t="shared" ca="1" si="104"/>
        <v>0</v>
      </c>
      <c r="H255" s="6">
        <f t="shared" ca="1" si="104"/>
        <v>0</v>
      </c>
      <c r="I255" s="6">
        <f t="shared" ca="1" si="104"/>
        <v>0</v>
      </c>
      <c r="J255" s="6">
        <f t="shared" ca="1" si="104"/>
        <v>0</v>
      </c>
      <c r="K255" s="6">
        <f t="shared" ca="1" si="104"/>
        <v>0</v>
      </c>
      <c r="L255" s="6">
        <f t="shared" ca="1" si="104"/>
        <v>0</v>
      </c>
      <c r="M255" s="6">
        <f t="shared" ca="1" si="104"/>
        <v>0</v>
      </c>
      <c r="N255" s="6">
        <f t="shared" ca="1" si="104"/>
        <v>0</v>
      </c>
      <c r="O255" s="6">
        <f t="shared" ca="1" si="104"/>
        <v>0</v>
      </c>
      <c r="P255" s="6">
        <f t="shared" ca="1" si="104"/>
        <v>0</v>
      </c>
      <c r="Q255" s="6">
        <f t="shared" ca="1" si="104"/>
        <v>0</v>
      </c>
      <c r="R255" s="6">
        <f t="shared" ca="1" si="104"/>
        <v>0</v>
      </c>
      <c r="S255" s="6">
        <f t="shared" ca="1" si="104"/>
        <v>0</v>
      </c>
      <c r="T255" s="6">
        <f t="shared" ca="1" si="104"/>
        <v>0</v>
      </c>
      <c r="U255" s="6">
        <f t="shared" ca="1" si="104"/>
        <v>0</v>
      </c>
      <c r="V255" s="6">
        <f t="shared" ca="1" si="104"/>
        <v>0</v>
      </c>
      <c r="W255" s="6">
        <f t="shared" ca="1" si="104"/>
        <v>0</v>
      </c>
      <c r="X255" s="6">
        <f t="shared" ca="1" si="104"/>
        <v>0</v>
      </c>
      <c r="Y255" s="6">
        <f t="shared" ca="1" si="104"/>
        <v>0</v>
      </c>
      <c r="Z255" s="6">
        <f t="shared" ca="1" si="104"/>
        <v>0</v>
      </c>
      <c r="AA255" s="6">
        <f t="shared" ca="1" si="104"/>
        <v>0</v>
      </c>
      <c r="AB255" s="6">
        <f t="shared" ca="1" si="104"/>
        <v>0</v>
      </c>
      <c r="AC255" s="6">
        <f t="shared" ca="1" si="104"/>
        <v>0</v>
      </c>
      <c r="AD255" s="6">
        <f t="shared" ca="1" si="104"/>
        <v>0</v>
      </c>
      <c r="AE255" s="6">
        <f t="shared" ca="1" si="104"/>
        <v>0</v>
      </c>
      <c r="AF255" s="6">
        <f t="shared" ca="1" si="104"/>
        <v>0</v>
      </c>
      <c r="AG255" s="6">
        <f t="shared" ca="1" si="104"/>
        <v>0</v>
      </c>
      <c r="AH255" s="6">
        <f t="shared" ca="1" si="104"/>
        <v>0</v>
      </c>
      <c r="AI255" s="6">
        <f t="shared" ca="1" si="104"/>
        <v>0</v>
      </c>
      <c r="AJ255" s="6">
        <f t="shared" ca="1" si="104"/>
        <v>0</v>
      </c>
    </row>
    <row r="256" spans="1:124" outlineLevel="2">
      <c r="A256" s="5" t="str">
        <f t="shared" si="89"/>
        <v>-</v>
      </c>
      <c r="B256" s="10">
        <f t="shared" si="92"/>
        <v>44197</v>
      </c>
      <c r="E256" s="6">
        <f t="shared" si="90"/>
        <v>0</v>
      </c>
      <c r="F256" s="6">
        <f t="shared" ref="F256:AJ256" ca="1" si="105">E256+(F$2&gt;$B236)*E236</f>
        <v>0</v>
      </c>
      <c r="G256" s="6">
        <f t="shared" ca="1" si="105"/>
        <v>0</v>
      </c>
      <c r="H256" s="6">
        <f t="shared" ca="1" si="105"/>
        <v>0</v>
      </c>
      <c r="I256" s="6">
        <f t="shared" ca="1" si="105"/>
        <v>0</v>
      </c>
      <c r="J256" s="6">
        <f t="shared" ca="1" si="105"/>
        <v>0</v>
      </c>
      <c r="K256" s="6">
        <f t="shared" ca="1" si="105"/>
        <v>0</v>
      </c>
      <c r="L256" s="6">
        <f t="shared" ca="1" si="105"/>
        <v>0</v>
      </c>
      <c r="M256" s="6">
        <f t="shared" ca="1" si="105"/>
        <v>0</v>
      </c>
      <c r="N256" s="6">
        <f t="shared" ca="1" si="105"/>
        <v>0</v>
      </c>
      <c r="O256" s="6">
        <f t="shared" ca="1" si="105"/>
        <v>0</v>
      </c>
      <c r="P256" s="6">
        <f t="shared" ca="1" si="105"/>
        <v>0</v>
      </c>
      <c r="Q256" s="6">
        <f t="shared" ca="1" si="105"/>
        <v>0</v>
      </c>
      <c r="R256" s="6">
        <f t="shared" ca="1" si="105"/>
        <v>0</v>
      </c>
      <c r="S256" s="6">
        <f t="shared" ca="1" si="105"/>
        <v>0</v>
      </c>
      <c r="T256" s="6">
        <f t="shared" ca="1" si="105"/>
        <v>0</v>
      </c>
      <c r="U256" s="6">
        <f t="shared" ca="1" si="105"/>
        <v>0</v>
      </c>
      <c r="V256" s="6">
        <f t="shared" ca="1" si="105"/>
        <v>0</v>
      </c>
      <c r="W256" s="6">
        <f t="shared" ca="1" si="105"/>
        <v>0</v>
      </c>
      <c r="X256" s="6">
        <f t="shared" ca="1" si="105"/>
        <v>0</v>
      </c>
      <c r="Y256" s="6">
        <f t="shared" ca="1" si="105"/>
        <v>0</v>
      </c>
      <c r="Z256" s="6">
        <f t="shared" ca="1" si="105"/>
        <v>0</v>
      </c>
      <c r="AA256" s="6">
        <f t="shared" ca="1" si="105"/>
        <v>0</v>
      </c>
      <c r="AB256" s="6">
        <f t="shared" ca="1" si="105"/>
        <v>0</v>
      </c>
      <c r="AC256" s="6">
        <f t="shared" ca="1" si="105"/>
        <v>0</v>
      </c>
      <c r="AD256" s="6">
        <f t="shared" ca="1" si="105"/>
        <v>0</v>
      </c>
      <c r="AE256" s="6">
        <f t="shared" ca="1" si="105"/>
        <v>0</v>
      </c>
      <c r="AF256" s="6">
        <f t="shared" ca="1" si="105"/>
        <v>0</v>
      </c>
      <c r="AG256" s="6">
        <f t="shared" ca="1" si="105"/>
        <v>0</v>
      </c>
      <c r="AH256" s="6">
        <f t="shared" ca="1" si="105"/>
        <v>0</v>
      </c>
      <c r="AI256" s="6">
        <f t="shared" ca="1" si="105"/>
        <v>0</v>
      </c>
      <c r="AJ256" s="6">
        <f t="shared" ca="1" si="105"/>
        <v>0</v>
      </c>
    </row>
    <row r="257" spans="1:124" outlineLevel="2">
      <c r="A257" s="5" t="str">
        <f t="shared" si="89"/>
        <v>-</v>
      </c>
      <c r="B257" s="10">
        <f t="shared" si="92"/>
        <v>44197</v>
      </c>
      <c r="E257" s="6">
        <f t="shared" si="90"/>
        <v>0</v>
      </c>
      <c r="F257" s="6">
        <f t="shared" ref="F257:AJ257" ca="1" si="106">E257+(F$2&gt;$B237)*E237</f>
        <v>0</v>
      </c>
      <c r="G257" s="6">
        <f t="shared" ca="1" si="106"/>
        <v>0</v>
      </c>
      <c r="H257" s="6">
        <f t="shared" ca="1" si="106"/>
        <v>0</v>
      </c>
      <c r="I257" s="6">
        <f t="shared" ca="1" si="106"/>
        <v>0</v>
      </c>
      <c r="J257" s="6">
        <f t="shared" ca="1" si="106"/>
        <v>0</v>
      </c>
      <c r="K257" s="6">
        <f t="shared" ca="1" si="106"/>
        <v>0</v>
      </c>
      <c r="L257" s="6">
        <f t="shared" ca="1" si="106"/>
        <v>0</v>
      </c>
      <c r="M257" s="6">
        <f t="shared" ca="1" si="106"/>
        <v>0</v>
      </c>
      <c r="N257" s="6">
        <f t="shared" ca="1" si="106"/>
        <v>0</v>
      </c>
      <c r="O257" s="6">
        <f t="shared" ca="1" si="106"/>
        <v>0</v>
      </c>
      <c r="P257" s="6">
        <f t="shared" ca="1" si="106"/>
        <v>0</v>
      </c>
      <c r="Q257" s="6">
        <f t="shared" ca="1" si="106"/>
        <v>0</v>
      </c>
      <c r="R257" s="6">
        <f t="shared" ca="1" si="106"/>
        <v>0</v>
      </c>
      <c r="S257" s="6">
        <f t="shared" ca="1" si="106"/>
        <v>0</v>
      </c>
      <c r="T257" s="6">
        <f t="shared" ca="1" si="106"/>
        <v>0</v>
      </c>
      <c r="U257" s="6">
        <f t="shared" ca="1" si="106"/>
        <v>0</v>
      </c>
      <c r="V257" s="6">
        <f t="shared" ca="1" si="106"/>
        <v>0</v>
      </c>
      <c r="W257" s="6">
        <f t="shared" ca="1" si="106"/>
        <v>0</v>
      </c>
      <c r="X257" s="6">
        <f t="shared" ca="1" si="106"/>
        <v>0</v>
      </c>
      <c r="Y257" s="6">
        <f t="shared" ca="1" si="106"/>
        <v>0</v>
      </c>
      <c r="Z257" s="6">
        <f t="shared" ca="1" si="106"/>
        <v>0</v>
      </c>
      <c r="AA257" s="6">
        <f t="shared" ca="1" si="106"/>
        <v>0</v>
      </c>
      <c r="AB257" s="6">
        <f t="shared" ca="1" si="106"/>
        <v>0</v>
      </c>
      <c r="AC257" s="6">
        <f t="shared" ca="1" si="106"/>
        <v>0</v>
      </c>
      <c r="AD257" s="6">
        <f t="shared" ca="1" si="106"/>
        <v>0</v>
      </c>
      <c r="AE257" s="6">
        <f t="shared" ca="1" si="106"/>
        <v>0</v>
      </c>
      <c r="AF257" s="6">
        <f t="shared" ca="1" si="106"/>
        <v>0</v>
      </c>
      <c r="AG257" s="6">
        <f t="shared" ca="1" si="106"/>
        <v>0</v>
      </c>
      <c r="AH257" s="6">
        <f t="shared" ca="1" si="106"/>
        <v>0</v>
      </c>
      <c r="AI257" s="6">
        <f t="shared" ca="1" si="106"/>
        <v>0</v>
      </c>
      <c r="AJ257" s="6">
        <f t="shared" ca="1" si="106"/>
        <v>0</v>
      </c>
    </row>
    <row r="258" spans="1:124" outlineLevel="2">
      <c r="A258" s="5" t="str">
        <f t="shared" si="89"/>
        <v>-</v>
      </c>
      <c r="B258" s="10">
        <f t="shared" si="92"/>
        <v>44197</v>
      </c>
      <c r="E258" s="6">
        <f t="shared" si="90"/>
        <v>0</v>
      </c>
      <c r="F258" s="6">
        <f t="shared" ref="F258:AJ258" ca="1" si="107">E258+(F$2&gt;$B238)*E238</f>
        <v>0</v>
      </c>
      <c r="G258" s="6">
        <f t="shared" ca="1" si="107"/>
        <v>0</v>
      </c>
      <c r="H258" s="6">
        <f t="shared" ca="1" si="107"/>
        <v>0</v>
      </c>
      <c r="I258" s="6">
        <f t="shared" ca="1" si="107"/>
        <v>0</v>
      </c>
      <c r="J258" s="6">
        <f t="shared" ca="1" si="107"/>
        <v>0</v>
      </c>
      <c r="K258" s="6">
        <f t="shared" ca="1" si="107"/>
        <v>0</v>
      </c>
      <c r="L258" s="6">
        <f t="shared" ca="1" si="107"/>
        <v>0</v>
      </c>
      <c r="M258" s="6">
        <f t="shared" ca="1" si="107"/>
        <v>0</v>
      </c>
      <c r="N258" s="6">
        <f t="shared" ca="1" si="107"/>
        <v>0</v>
      </c>
      <c r="O258" s="6">
        <f t="shared" ca="1" si="107"/>
        <v>0</v>
      </c>
      <c r="P258" s="6">
        <f t="shared" ca="1" si="107"/>
        <v>0</v>
      </c>
      <c r="Q258" s="6">
        <f t="shared" ca="1" si="107"/>
        <v>0</v>
      </c>
      <c r="R258" s="6">
        <f t="shared" ca="1" si="107"/>
        <v>0</v>
      </c>
      <c r="S258" s="6">
        <f t="shared" ca="1" si="107"/>
        <v>0</v>
      </c>
      <c r="T258" s="6">
        <f t="shared" ca="1" si="107"/>
        <v>0</v>
      </c>
      <c r="U258" s="6">
        <f t="shared" ca="1" si="107"/>
        <v>0</v>
      </c>
      <c r="V258" s="6">
        <f t="shared" ca="1" si="107"/>
        <v>0</v>
      </c>
      <c r="W258" s="6">
        <f t="shared" ca="1" si="107"/>
        <v>0</v>
      </c>
      <c r="X258" s="6">
        <f t="shared" ca="1" si="107"/>
        <v>0</v>
      </c>
      <c r="Y258" s="6">
        <f t="shared" ca="1" si="107"/>
        <v>0</v>
      </c>
      <c r="Z258" s="6">
        <f t="shared" ca="1" si="107"/>
        <v>0</v>
      </c>
      <c r="AA258" s="6">
        <f t="shared" ca="1" si="107"/>
        <v>0</v>
      </c>
      <c r="AB258" s="6">
        <f t="shared" ca="1" si="107"/>
        <v>0</v>
      </c>
      <c r="AC258" s="6">
        <f t="shared" ca="1" si="107"/>
        <v>0</v>
      </c>
      <c r="AD258" s="6">
        <f t="shared" ca="1" si="107"/>
        <v>0</v>
      </c>
      <c r="AE258" s="6">
        <f t="shared" ca="1" si="107"/>
        <v>0</v>
      </c>
      <c r="AF258" s="6">
        <f t="shared" ca="1" si="107"/>
        <v>0</v>
      </c>
      <c r="AG258" s="6">
        <f t="shared" ca="1" si="107"/>
        <v>0</v>
      </c>
      <c r="AH258" s="6">
        <f t="shared" ca="1" si="107"/>
        <v>0</v>
      </c>
      <c r="AI258" s="6">
        <f t="shared" ca="1" si="107"/>
        <v>0</v>
      </c>
      <c r="AJ258" s="6">
        <f t="shared" ca="1" si="107"/>
        <v>0</v>
      </c>
    </row>
    <row r="259" spans="1:124" outlineLevel="1">
      <c r="A259" s="14" t="str">
        <f t="shared" si="89"/>
        <v>Итого по Проекту</v>
      </c>
      <c r="B259" s="15"/>
      <c r="C259" s="15"/>
      <c r="D259" s="15">
        <f ca="1">MAX(E259:DT259)</f>
        <v>626104</v>
      </c>
      <c r="E259" s="16">
        <f>SUM(E243:E258)</f>
        <v>0</v>
      </c>
      <c r="F259" s="16">
        <f t="shared" ref="F259:AJ259" ca="1" si="108">SUM(F243:F258)</f>
        <v>0</v>
      </c>
      <c r="G259" s="16">
        <f t="shared" ca="1" si="108"/>
        <v>626104</v>
      </c>
      <c r="H259" s="16">
        <f t="shared" ca="1" si="108"/>
        <v>626104</v>
      </c>
      <c r="I259" s="16">
        <f t="shared" ca="1" si="108"/>
        <v>626104</v>
      </c>
      <c r="J259" s="16">
        <f t="shared" ca="1" si="108"/>
        <v>626104</v>
      </c>
      <c r="K259" s="16">
        <f t="shared" ca="1" si="108"/>
        <v>626104</v>
      </c>
      <c r="L259" s="16">
        <f t="shared" ca="1" si="108"/>
        <v>626104</v>
      </c>
      <c r="M259" s="16">
        <f t="shared" ca="1" si="108"/>
        <v>626104</v>
      </c>
      <c r="N259" s="16">
        <f t="shared" ca="1" si="108"/>
        <v>626104</v>
      </c>
      <c r="O259" s="16">
        <f t="shared" ca="1" si="108"/>
        <v>626104</v>
      </c>
      <c r="P259" s="16">
        <f t="shared" ca="1" si="108"/>
        <v>626104</v>
      </c>
      <c r="Q259" s="16">
        <f t="shared" ca="1" si="108"/>
        <v>626104</v>
      </c>
      <c r="R259" s="16">
        <f t="shared" ca="1" si="108"/>
        <v>626104</v>
      </c>
      <c r="S259" s="16">
        <f t="shared" ca="1" si="108"/>
        <v>626104</v>
      </c>
      <c r="T259" s="16">
        <f t="shared" ca="1" si="108"/>
        <v>626104</v>
      </c>
      <c r="U259" s="16">
        <f t="shared" ca="1" si="108"/>
        <v>626104</v>
      </c>
      <c r="V259" s="16">
        <f t="shared" ca="1" si="108"/>
        <v>626104</v>
      </c>
      <c r="W259" s="16">
        <f t="shared" ca="1" si="108"/>
        <v>626104</v>
      </c>
      <c r="X259" s="16">
        <f t="shared" ca="1" si="108"/>
        <v>626104</v>
      </c>
      <c r="Y259" s="16">
        <f t="shared" ca="1" si="108"/>
        <v>626104</v>
      </c>
      <c r="Z259" s="16">
        <f t="shared" ca="1" si="108"/>
        <v>626104</v>
      </c>
      <c r="AA259" s="16">
        <f t="shared" ca="1" si="108"/>
        <v>626104</v>
      </c>
      <c r="AB259" s="16">
        <f t="shared" ca="1" si="108"/>
        <v>626104</v>
      </c>
      <c r="AC259" s="16">
        <f t="shared" ca="1" si="108"/>
        <v>626104</v>
      </c>
      <c r="AD259" s="16">
        <f t="shared" ca="1" si="108"/>
        <v>626104</v>
      </c>
      <c r="AE259" s="16">
        <f t="shared" ca="1" si="108"/>
        <v>626104</v>
      </c>
      <c r="AF259" s="16">
        <f t="shared" ca="1" si="108"/>
        <v>626104</v>
      </c>
      <c r="AG259" s="16">
        <f t="shared" ca="1" si="108"/>
        <v>626104</v>
      </c>
      <c r="AH259" s="16">
        <f t="shared" ca="1" si="108"/>
        <v>626104</v>
      </c>
      <c r="AI259" s="16">
        <f t="shared" ca="1" si="108"/>
        <v>626104</v>
      </c>
      <c r="AJ259" s="16">
        <f t="shared" ca="1" si="108"/>
        <v>626104</v>
      </c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</row>
    <row r="260" spans="1:124" outlineLevel="1"/>
    <row r="261" spans="1:124" s="76" customFormat="1" outlineLevel="1">
      <c r="A261" s="72" t="s">
        <v>33</v>
      </c>
      <c r="B261" s="75" t="s">
        <v>35</v>
      </c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  <c r="BT261" s="75"/>
      <c r="BU261" s="75"/>
      <c r="BV261" s="75"/>
      <c r="BW261" s="75"/>
      <c r="BX261" s="75"/>
      <c r="BY261" s="75"/>
      <c r="BZ261" s="75"/>
      <c r="CA261" s="75"/>
      <c r="CB261" s="75"/>
      <c r="CC261" s="75"/>
      <c r="CD261" s="75"/>
      <c r="CE261" s="75"/>
      <c r="CF261" s="75"/>
      <c r="CG261" s="75"/>
      <c r="CH261" s="75"/>
      <c r="CI261" s="75"/>
      <c r="CJ261" s="75"/>
      <c r="CK261" s="75"/>
      <c r="CL261" s="75"/>
      <c r="CM261" s="75"/>
      <c r="CN261" s="75"/>
      <c r="CO261" s="75"/>
      <c r="CP261" s="75"/>
      <c r="CQ261" s="75"/>
      <c r="CR261" s="75"/>
      <c r="CS261" s="75"/>
      <c r="CT261" s="75"/>
      <c r="CU261" s="75"/>
      <c r="CV261" s="75"/>
      <c r="CW261" s="75"/>
      <c r="CX261" s="75"/>
      <c r="CY261" s="75"/>
      <c r="CZ261" s="75"/>
      <c r="DA261" s="75"/>
      <c r="DB261" s="75"/>
      <c r="DC261" s="75"/>
      <c r="DD261" s="75"/>
      <c r="DE261" s="75"/>
      <c r="DF261" s="75"/>
      <c r="DG261" s="75"/>
      <c r="DH261" s="75"/>
      <c r="DI261" s="75"/>
      <c r="DJ261" s="75"/>
      <c r="DK261" s="75"/>
      <c r="DL261" s="75"/>
      <c r="DM261" s="75"/>
      <c r="DN261" s="75"/>
      <c r="DO261" s="75"/>
      <c r="DP261" s="75"/>
      <c r="DQ261" s="75"/>
      <c r="DR261" s="75"/>
      <c r="DS261" s="75"/>
      <c r="DT261" s="75"/>
    </row>
    <row r="262" spans="1:124" outlineLevel="1">
      <c r="A262" s="5" t="str">
        <f>A243</f>
        <v>Реконструкция Объекта №1</v>
      </c>
      <c r="B262" s="19">
        <f>'Исходные данные'!D100</f>
        <v>30</v>
      </c>
      <c r="E262" s="6">
        <f>E$36*MIN(D281,D243/$B262*(MAX(0,1+MIN(E$2,'Исходные данные'!$E$14)-MAX(E$1,$B223))/IF(MOD(E$4,4)=0,366,365)))+MAX(0,E243-D243)/$B262*(MAX(0,1+MIN(E$2,'Исходные данные'!$E$14)-MAX(E$1,$B223))/IF(MOD(E$4,4)=0,366,365))</f>
        <v>0</v>
      </c>
      <c r="F262" s="6">
        <f ca="1">F$36*MIN(E281,E243/$B262*(MAX(0,1+MIN(F$2,'Исходные данные'!$E$14)-MAX(F$1,$B223))/IF(MOD(F$4,4)=0,366,365)))+MAX(0,F243-E243)/$B262*(MAX(0,1+MIN(F$2,'Исходные данные'!$E$14)-MAX(F$1,$B223))/IF(MOD(F$4,4)=0,366,365))</f>
        <v>0</v>
      </c>
      <c r="G262" s="6">
        <f ca="1">G$36*MIN(F281,F243/$B262*(MAX(0,1+MIN(G$2,'Исходные данные'!$E$14)-MAX(G$1,$B223))/IF(MOD(G$4,4)=0,366,365)))+MAX(0,G243-F243)/$B262*(MAX(0,1+MIN(G$2,'Исходные данные'!$E$14)-MAX(G$1,$B223))/IF(MOD(G$4,4)=0,366,365))</f>
        <v>20870.133333333335</v>
      </c>
      <c r="H262" s="6">
        <f ca="1">H$36*MIN(G281,G243/$B262*(MAX(0,1+MIN(H$2,'Исходные данные'!$E$14)-MAX(H$1,$B223))/IF(MOD(H$4,4)=0,366,365)))+MAX(0,H243-G243)/$B262*(MAX(0,1+MIN(H$2,'Исходные данные'!$E$14)-MAX(H$1,$B223))/IF(MOD(H$4,4)=0,366,365))</f>
        <v>20870.133333333335</v>
      </c>
      <c r="I262" s="6">
        <f ca="1">I$36*MIN(H281,H243/$B262*(MAX(0,1+MIN(I$2,'Исходные данные'!$E$14)-MAX(I$1,$B223))/IF(MOD(I$4,4)=0,366,365)))+MAX(0,I243-H243)/$B262*(MAX(0,1+MIN(I$2,'Исходные данные'!$E$14)-MAX(I$1,$B223))/IF(MOD(I$4,4)=0,366,365))</f>
        <v>20870.133333333335</v>
      </c>
      <c r="J262" s="6">
        <f ca="1">J$36*MIN(I281,I243/$B262*(MAX(0,1+MIN(J$2,'Исходные данные'!$E$14)-MAX(J$1,$B223))/IF(MOD(J$4,4)=0,366,365)))+MAX(0,J243-I243)/$B262*(MAX(0,1+MIN(J$2,'Исходные данные'!$E$14)-MAX(J$1,$B223))/IF(MOD(J$4,4)=0,366,365))</f>
        <v>20870.133333333335</v>
      </c>
      <c r="K262" s="6">
        <f ca="1">K$36*MIN(J281,J243/$B262*(MAX(0,1+MIN(K$2,'Исходные данные'!$E$14)-MAX(K$1,$B223))/IF(MOD(K$4,4)=0,366,365)))+MAX(0,K243-J243)/$B262*(MAX(0,1+MIN(K$2,'Исходные данные'!$E$14)-MAX(K$1,$B223))/IF(MOD(K$4,4)=0,366,365))</f>
        <v>20870.133333333335</v>
      </c>
      <c r="L262" s="6">
        <f ca="1">L$36*MIN(K281,K243/$B262*(MAX(0,1+MIN(L$2,'Исходные данные'!$E$14)-MAX(L$1,$B223))/IF(MOD(L$4,4)=0,366,365)))+MAX(0,L243-K243)/$B262*(MAX(0,1+MIN(L$2,'Исходные данные'!$E$14)-MAX(L$1,$B223))/IF(MOD(L$4,4)=0,366,365))</f>
        <v>20870.133333333335</v>
      </c>
      <c r="M262" s="6">
        <f ca="1">M$36*MIN(L281,L243/$B262*(MAX(0,1+MIN(M$2,'Исходные данные'!$E$14)-MAX(M$1,$B223))/IF(MOD(M$4,4)=0,366,365)))+MAX(0,M243-L243)/$B262*(MAX(0,1+MIN(M$2,'Исходные данные'!$E$14)-MAX(M$1,$B223))/IF(MOD(M$4,4)=0,366,365))</f>
        <v>20870.133333333335</v>
      </c>
      <c r="N262" s="6">
        <f ca="1">N$36*MIN(M281,M243/$B262*(MAX(0,1+MIN(N$2,'Исходные данные'!$E$14)-MAX(N$1,$B223))/IF(MOD(N$4,4)=0,366,365)))+MAX(0,N243-M243)/$B262*(MAX(0,1+MIN(N$2,'Исходные данные'!$E$14)-MAX(N$1,$B223))/IF(MOD(N$4,4)=0,366,365))</f>
        <v>20870.133333333335</v>
      </c>
      <c r="O262" s="6">
        <f ca="1">O$36*MIN(N281,N243/$B262*(MAX(0,1+MIN(O$2,'Исходные данные'!$E$14)-MAX(O$1,$B223))/IF(MOD(O$4,4)=0,366,365)))+MAX(0,O243-N243)/$B262*(MAX(0,1+MIN(O$2,'Исходные данные'!$E$14)-MAX(O$1,$B223))/IF(MOD(O$4,4)=0,366,365))</f>
        <v>20870.133333333335</v>
      </c>
      <c r="P262" s="6">
        <f ca="1">P$36*MIN(O281,O243/$B262*(MAX(0,1+MIN(P$2,'Исходные данные'!$E$14)-MAX(P$1,$B223))/IF(MOD(P$4,4)=0,366,365)))+MAX(0,P243-O243)/$B262*(MAX(0,1+MIN(P$2,'Исходные данные'!$E$14)-MAX(P$1,$B223))/IF(MOD(P$4,4)=0,366,365))</f>
        <v>0</v>
      </c>
      <c r="Q262" s="6">
        <f ca="1">Q$36*MIN(P281,P243/$B262*(MAX(0,1+MIN(Q$2,'Исходные данные'!$E$14)-MAX(Q$1,$B223))/IF(MOD(Q$4,4)=0,366,365)))+MAX(0,Q243-P243)/$B262*(MAX(0,1+MIN(Q$2,'Исходные данные'!$E$14)-MAX(Q$1,$B223))/IF(MOD(Q$4,4)=0,366,365))</f>
        <v>0</v>
      </c>
      <c r="R262" s="6">
        <f ca="1">R$36*MIN(Q281,Q243/$B262*(MAX(0,1+MIN(R$2,'Исходные данные'!$E$14)-MAX(R$1,$B223))/IF(MOD(R$4,4)=0,366,365)))+MAX(0,R243-Q243)/$B262*(MAX(0,1+MIN(R$2,'Исходные данные'!$E$14)-MAX(R$1,$B223))/IF(MOD(R$4,4)=0,366,365))</f>
        <v>0</v>
      </c>
      <c r="S262" s="6">
        <f ca="1">S$36*MIN(R281,R243/$B262*(MAX(0,1+MIN(S$2,'Исходные данные'!$E$14)-MAX(S$1,$B223))/IF(MOD(S$4,4)=0,366,365)))+MAX(0,S243-R243)/$B262*(MAX(0,1+MIN(S$2,'Исходные данные'!$E$14)-MAX(S$1,$B223))/IF(MOD(S$4,4)=0,366,365))</f>
        <v>0</v>
      </c>
      <c r="T262" s="6">
        <f ca="1">T$36*MIN(S281,S243/$B262*(MAX(0,1+MIN(T$2,'Исходные данные'!$E$14)-MAX(T$1,$B223))/IF(MOD(T$4,4)=0,366,365)))+MAX(0,T243-S243)/$B262*(MAX(0,1+MIN(T$2,'Исходные данные'!$E$14)-MAX(T$1,$B223))/IF(MOD(T$4,4)=0,366,365))</f>
        <v>0</v>
      </c>
      <c r="U262" s="6">
        <f ca="1">U$36*MIN(T281,T243/$B262*(MAX(0,1+MIN(U$2,'Исходные данные'!$E$14)-MAX(U$1,$B223))/IF(MOD(U$4,4)=0,366,365)))+MAX(0,U243-T243)/$B262*(MAX(0,1+MIN(U$2,'Исходные данные'!$E$14)-MAX(U$1,$B223))/IF(MOD(U$4,4)=0,366,365))</f>
        <v>0</v>
      </c>
      <c r="V262" s="6">
        <f ca="1">V$36*MIN(U281,U243/$B262*(MAX(0,1+MIN(V$2,'Исходные данные'!$E$14)-MAX(V$1,$B223))/IF(MOD(V$4,4)=0,366,365)))+MAX(0,V243-U243)/$B262*(MAX(0,1+MIN(V$2,'Исходные данные'!$E$14)-MAX(V$1,$B223))/IF(MOD(V$4,4)=0,366,365))</f>
        <v>0</v>
      </c>
      <c r="W262" s="6">
        <f ca="1">W$36*MIN(V281,V243/$B262*(MAX(0,1+MIN(W$2,'Исходные данные'!$E$14)-MAX(W$1,$B223))/IF(MOD(W$4,4)=0,366,365)))+MAX(0,W243-V243)/$B262*(MAX(0,1+MIN(W$2,'Исходные данные'!$E$14)-MAX(W$1,$B223))/IF(MOD(W$4,4)=0,366,365))</f>
        <v>0</v>
      </c>
      <c r="X262" s="6">
        <f ca="1">X$36*MIN(W281,W243/$B262*(MAX(0,1+MIN(X$2,'Исходные данные'!$E$14)-MAX(X$1,$B223))/IF(MOD(X$4,4)=0,366,365)))+MAX(0,X243-W243)/$B262*(MAX(0,1+MIN(X$2,'Исходные данные'!$E$14)-MAX(X$1,$B223))/IF(MOD(X$4,4)=0,366,365))</f>
        <v>0</v>
      </c>
      <c r="Y262" s="6">
        <f ca="1">Y$36*MIN(X281,X243/$B262*(MAX(0,1+MIN(Y$2,'Исходные данные'!$E$14)-MAX(Y$1,$B223))/IF(MOD(Y$4,4)=0,366,365)))+MAX(0,Y243-X243)/$B262*(MAX(0,1+MIN(Y$2,'Исходные данные'!$E$14)-MAX(Y$1,$B223))/IF(MOD(Y$4,4)=0,366,365))</f>
        <v>0</v>
      </c>
      <c r="Z262" s="6">
        <f ca="1">Z$36*MIN(Y281,Y243/$B262*(MAX(0,1+MIN(Z$2,'Исходные данные'!$E$14)-MAX(Z$1,$B223))/IF(MOD(Z$4,4)=0,366,365)))+MAX(0,Z243-Y243)/$B262*(MAX(0,1+MIN(Z$2,'Исходные данные'!$E$14)-MAX(Z$1,$B223))/IF(MOD(Z$4,4)=0,366,365))</f>
        <v>0</v>
      </c>
      <c r="AA262" s="6">
        <f ca="1">AA$36*MIN(Z281,Z243/$B262*(MAX(0,1+MIN(AA$2,'Исходные данные'!$E$14)-MAX(AA$1,$B223))/IF(MOD(AA$4,4)=0,366,365)))+MAX(0,AA243-Z243)/$B262*(MAX(0,1+MIN(AA$2,'Исходные данные'!$E$14)-MAX(AA$1,$B223))/IF(MOD(AA$4,4)=0,366,365))</f>
        <v>0</v>
      </c>
      <c r="AB262" s="6">
        <f ca="1">AB$36*MIN(AA281,AA243/$B262*(MAX(0,1+MIN(AB$2,'Исходные данные'!$E$14)-MAX(AB$1,$B223))/IF(MOD(AB$4,4)=0,366,365)))+MAX(0,AB243-AA243)/$B262*(MAX(0,1+MIN(AB$2,'Исходные данные'!$E$14)-MAX(AB$1,$B223))/IF(MOD(AB$4,4)=0,366,365))</f>
        <v>0</v>
      </c>
      <c r="AC262" s="6">
        <f ca="1">AC$36*MIN(AB281,AB243/$B262*(MAX(0,1+MIN(AC$2,'Исходные данные'!$E$14)-MAX(AC$1,$B223))/IF(MOD(AC$4,4)=0,366,365)))+MAX(0,AC243-AB243)/$B262*(MAX(0,1+MIN(AC$2,'Исходные данные'!$E$14)-MAX(AC$1,$B223))/IF(MOD(AC$4,4)=0,366,365))</f>
        <v>0</v>
      </c>
      <c r="AD262" s="6">
        <f ca="1">AD$36*MIN(AC281,AC243/$B262*(MAX(0,1+MIN(AD$2,'Исходные данные'!$E$14)-MAX(AD$1,$B223))/IF(MOD(AD$4,4)=0,366,365)))+MAX(0,AD243-AC243)/$B262*(MAX(0,1+MIN(AD$2,'Исходные данные'!$E$14)-MAX(AD$1,$B223))/IF(MOD(AD$4,4)=0,366,365))</f>
        <v>0</v>
      </c>
      <c r="AE262" s="6">
        <f ca="1">AE$36*MIN(AD281,AD243/$B262*(MAX(0,1+MIN(AE$2,'Исходные данные'!$E$14)-MAX(AE$1,$B223))/IF(MOD(AE$4,4)=0,366,365)))+MAX(0,AE243-AD243)/$B262*(MAX(0,1+MIN(AE$2,'Исходные данные'!$E$14)-MAX(AE$1,$B223))/IF(MOD(AE$4,4)=0,366,365))</f>
        <v>0</v>
      </c>
      <c r="AF262" s="6">
        <f ca="1">AF$36*MIN(AE281,AE243/$B262*(MAX(0,1+MIN(AF$2,'Исходные данные'!$E$14)-MAX(AF$1,$B223))/IF(MOD(AF$4,4)=0,366,365)))+MAX(0,AF243-AE243)/$B262*(MAX(0,1+MIN(AF$2,'Исходные данные'!$E$14)-MAX(AF$1,$B223))/IF(MOD(AF$4,4)=0,366,365))</f>
        <v>0</v>
      </c>
      <c r="AG262" s="6">
        <f ca="1">AG$36*MIN(AF281,AF243/$B262*(MAX(0,1+MIN(AG$2,'Исходные данные'!$E$14)-MAX(AG$1,$B223))/IF(MOD(AG$4,4)=0,366,365)))+MAX(0,AG243-AF243)/$B262*(MAX(0,1+MIN(AG$2,'Исходные данные'!$E$14)-MAX(AG$1,$B223))/IF(MOD(AG$4,4)=0,366,365))</f>
        <v>0</v>
      </c>
      <c r="AH262" s="6">
        <f ca="1">AH$36*MIN(AG281,AG243/$B262*(MAX(0,1+MIN(AH$2,'Исходные данные'!$E$14)-MAX(AH$1,$B223))/IF(MOD(AH$4,4)=0,366,365)))+MAX(0,AH243-AG243)/$B262*(MAX(0,1+MIN(AH$2,'Исходные данные'!$E$14)-MAX(AH$1,$B223))/IF(MOD(AH$4,4)=0,366,365))</f>
        <v>0</v>
      </c>
      <c r="AI262" s="6">
        <f ca="1">AI$36*MIN(AH281,AH243/$B262*(MAX(0,1+MIN(AI$2,'Исходные данные'!$E$14)-MAX(AI$1,$B223))/IF(MOD(AI$4,4)=0,366,365)))+MAX(0,AI243-AH243)/$B262*(MAX(0,1+MIN(AI$2,'Исходные данные'!$E$14)-MAX(AI$1,$B223))/IF(MOD(AI$4,4)=0,366,365))</f>
        <v>0</v>
      </c>
      <c r="AJ262" s="6">
        <f ca="1">AJ$36*MIN(AI281,AI243/$B262*(MAX(0,1+MIN(AJ$2,'Исходные данные'!$E$14)-MAX(AJ$1,$B223))/IF(MOD(AJ$4,4)=0,366,365)))+MAX(0,AJ243-AI243)/$B262*(MAX(0,1+MIN(AJ$2,'Исходные данные'!$E$14)-MAX(AJ$1,$B223))/IF(MOD(AJ$4,4)=0,366,365))</f>
        <v>0</v>
      </c>
    </row>
    <row r="263" spans="1:124" outlineLevel="1">
      <c r="A263" s="5" t="str">
        <f t="shared" ref="A263:A277" si="109">A244</f>
        <v>-</v>
      </c>
      <c r="B263" s="19">
        <f>'Исходные данные'!D101</f>
        <v>30</v>
      </c>
      <c r="E263" s="6">
        <f>E$36*MIN(D282,D244/$B263*(MAX(0,1+MIN(E$2,'Исходные данные'!$E$14)-MAX(E$1,$B224))/IF(MOD(E$4,4)=0,366,365)))+MAX(0,E244-D244)/$B263*(MAX(0,1+MIN(E$2,'Исходные данные'!$E$14)-MAX(E$1,$B224))/IF(MOD(E$4,4)=0,366,365))</f>
        <v>0</v>
      </c>
      <c r="F263" s="6">
        <f ca="1">F$36*MIN(E282,E244/$B263*(MAX(0,1+MIN(F$2,'Исходные данные'!$E$14)-MAX(F$1,$B224))/IF(MOD(F$4,4)=0,366,365)))+MAX(0,F244-E244)/$B263*(MAX(0,1+MIN(F$2,'Исходные данные'!$E$14)-MAX(F$1,$B224))/IF(MOD(F$4,4)=0,366,365))</f>
        <v>0</v>
      </c>
      <c r="G263" s="6">
        <f ca="1">G$36*MIN(F282,F244/$B263*(MAX(0,1+MIN(G$2,'Исходные данные'!$E$14)-MAX(G$1,$B224))/IF(MOD(G$4,4)=0,366,365)))+MAX(0,G244-F244)/$B263*(MAX(0,1+MIN(G$2,'Исходные данные'!$E$14)-MAX(G$1,$B224))/IF(MOD(G$4,4)=0,366,365))</f>
        <v>0</v>
      </c>
      <c r="H263" s="6">
        <f ca="1">H$36*MIN(G282,G244/$B263*(MAX(0,1+MIN(H$2,'Исходные данные'!$E$14)-MAX(H$1,$B224))/IF(MOD(H$4,4)=0,366,365)))+MAX(0,H244-G244)/$B263*(MAX(0,1+MIN(H$2,'Исходные данные'!$E$14)-MAX(H$1,$B224))/IF(MOD(H$4,4)=0,366,365))</f>
        <v>0</v>
      </c>
      <c r="I263" s="6">
        <f ca="1">I$36*MIN(H282,H244/$B263*(MAX(0,1+MIN(I$2,'Исходные данные'!$E$14)-MAX(I$1,$B224))/IF(MOD(I$4,4)=0,366,365)))+MAX(0,I244-H244)/$B263*(MAX(0,1+MIN(I$2,'Исходные данные'!$E$14)-MAX(I$1,$B224))/IF(MOD(I$4,4)=0,366,365))</f>
        <v>0</v>
      </c>
      <c r="J263" s="6">
        <f ca="1">J$36*MIN(I282,I244/$B263*(MAX(0,1+MIN(J$2,'Исходные данные'!$E$14)-MAX(J$1,$B224))/IF(MOD(J$4,4)=0,366,365)))+MAX(0,J244-I244)/$B263*(MAX(0,1+MIN(J$2,'Исходные данные'!$E$14)-MAX(J$1,$B224))/IF(MOD(J$4,4)=0,366,365))</f>
        <v>0</v>
      </c>
      <c r="K263" s="6">
        <f ca="1">K$36*MIN(J282,J244/$B263*(MAX(0,1+MIN(K$2,'Исходные данные'!$E$14)-MAX(K$1,$B224))/IF(MOD(K$4,4)=0,366,365)))+MAX(0,K244-J244)/$B263*(MAX(0,1+MIN(K$2,'Исходные данные'!$E$14)-MAX(K$1,$B224))/IF(MOD(K$4,4)=0,366,365))</f>
        <v>0</v>
      </c>
      <c r="L263" s="6">
        <f ca="1">L$36*MIN(K282,K244/$B263*(MAX(0,1+MIN(L$2,'Исходные данные'!$E$14)-MAX(L$1,$B224))/IF(MOD(L$4,4)=0,366,365)))+MAX(0,L244-K244)/$B263*(MAX(0,1+MIN(L$2,'Исходные данные'!$E$14)-MAX(L$1,$B224))/IF(MOD(L$4,4)=0,366,365))</f>
        <v>0</v>
      </c>
      <c r="M263" s="6">
        <f ca="1">M$36*MIN(L282,L244/$B263*(MAX(0,1+MIN(M$2,'Исходные данные'!$E$14)-MAX(M$1,$B224))/IF(MOD(M$4,4)=0,366,365)))+MAX(0,M244-L244)/$B263*(MAX(0,1+MIN(M$2,'Исходные данные'!$E$14)-MAX(M$1,$B224))/IF(MOD(M$4,4)=0,366,365))</f>
        <v>0</v>
      </c>
      <c r="N263" s="6">
        <f ca="1">N$36*MIN(M282,M244/$B263*(MAX(0,1+MIN(N$2,'Исходные данные'!$E$14)-MAX(N$1,$B224))/IF(MOD(N$4,4)=0,366,365)))+MAX(0,N244-M244)/$B263*(MAX(0,1+MIN(N$2,'Исходные данные'!$E$14)-MAX(N$1,$B224))/IF(MOD(N$4,4)=0,366,365))</f>
        <v>0</v>
      </c>
      <c r="O263" s="6">
        <f ca="1">O$36*MIN(N282,N244/$B263*(MAX(0,1+MIN(O$2,'Исходные данные'!$E$14)-MAX(O$1,$B224))/IF(MOD(O$4,4)=0,366,365)))+MAX(0,O244-N244)/$B263*(MAX(0,1+MIN(O$2,'Исходные данные'!$E$14)-MAX(O$1,$B224))/IF(MOD(O$4,4)=0,366,365))</f>
        <v>0</v>
      </c>
      <c r="P263" s="6">
        <f ca="1">P$36*MIN(O282,O244/$B263*(MAX(0,1+MIN(P$2,'Исходные данные'!$E$14)-MAX(P$1,$B224))/IF(MOD(P$4,4)=0,366,365)))+MAX(0,P244-O244)/$B263*(MAX(0,1+MIN(P$2,'Исходные данные'!$E$14)-MAX(P$1,$B224))/IF(MOD(P$4,4)=0,366,365))</f>
        <v>0</v>
      </c>
      <c r="Q263" s="6">
        <f ca="1">Q$36*MIN(P282,P244/$B263*(MAX(0,1+MIN(Q$2,'Исходные данные'!$E$14)-MAX(Q$1,$B224))/IF(MOD(Q$4,4)=0,366,365)))+MAX(0,Q244-P244)/$B263*(MAX(0,1+MIN(Q$2,'Исходные данные'!$E$14)-MAX(Q$1,$B224))/IF(MOD(Q$4,4)=0,366,365))</f>
        <v>0</v>
      </c>
      <c r="R263" s="6">
        <f ca="1">R$36*MIN(Q282,Q244/$B263*(MAX(0,1+MIN(R$2,'Исходные данные'!$E$14)-MAX(R$1,$B224))/IF(MOD(R$4,4)=0,366,365)))+MAX(0,R244-Q244)/$B263*(MAX(0,1+MIN(R$2,'Исходные данные'!$E$14)-MAX(R$1,$B224))/IF(MOD(R$4,4)=0,366,365))</f>
        <v>0</v>
      </c>
      <c r="S263" s="6">
        <f ca="1">S$36*MIN(R282,R244/$B263*(MAX(0,1+MIN(S$2,'Исходные данные'!$E$14)-MAX(S$1,$B224))/IF(MOD(S$4,4)=0,366,365)))+MAX(0,S244-R244)/$B263*(MAX(0,1+MIN(S$2,'Исходные данные'!$E$14)-MAX(S$1,$B224))/IF(MOD(S$4,4)=0,366,365))</f>
        <v>0</v>
      </c>
      <c r="T263" s="6">
        <f ca="1">T$36*MIN(S282,S244/$B263*(MAX(0,1+MIN(T$2,'Исходные данные'!$E$14)-MAX(T$1,$B224))/IF(MOD(T$4,4)=0,366,365)))+MAX(0,T244-S244)/$B263*(MAX(0,1+MIN(T$2,'Исходные данные'!$E$14)-MAX(T$1,$B224))/IF(MOD(T$4,4)=0,366,365))</f>
        <v>0</v>
      </c>
      <c r="U263" s="6">
        <f ca="1">U$36*MIN(T282,T244/$B263*(MAX(0,1+MIN(U$2,'Исходные данные'!$E$14)-MAX(U$1,$B224))/IF(MOD(U$4,4)=0,366,365)))+MAX(0,U244-T244)/$B263*(MAX(0,1+MIN(U$2,'Исходные данные'!$E$14)-MAX(U$1,$B224))/IF(MOD(U$4,4)=0,366,365))</f>
        <v>0</v>
      </c>
      <c r="V263" s="6">
        <f ca="1">V$36*MIN(U282,U244/$B263*(MAX(0,1+MIN(V$2,'Исходные данные'!$E$14)-MAX(V$1,$B224))/IF(MOD(V$4,4)=0,366,365)))+MAX(0,V244-U244)/$B263*(MAX(0,1+MIN(V$2,'Исходные данные'!$E$14)-MAX(V$1,$B224))/IF(MOD(V$4,4)=0,366,365))</f>
        <v>0</v>
      </c>
      <c r="W263" s="6">
        <f ca="1">W$36*MIN(V282,V244/$B263*(MAX(0,1+MIN(W$2,'Исходные данные'!$E$14)-MAX(W$1,$B224))/IF(MOD(W$4,4)=0,366,365)))+MAX(0,W244-V244)/$B263*(MAX(0,1+MIN(W$2,'Исходные данные'!$E$14)-MAX(W$1,$B224))/IF(MOD(W$4,4)=0,366,365))</f>
        <v>0</v>
      </c>
      <c r="X263" s="6">
        <f ca="1">X$36*MIN(W282,W244/$B263*(MAX(0,1+MIN(X$2,'Исходные данные'!$E$14)-MAX(X$1,$B224))/IF(MOD(X$4,4)=0,366,365)))+MAX(0,X244-W244)/$B263*(MAX(0,1+MIN(X$2,'Исходные данные'!$E$14)-MAX(X$1,$B224))/IF(MOD(X$4,4)=0,366,365))</f>
        <v>0</v>
      </c>
      <c r="Y263" s="6">
        <f ca="1">Y$36*MIN(X282,X244/$B263*(MAX(0,1+MIN(Y$2,'Исходные данные'!$E$14)-MAX(Y$1,$B224))/IF(MOD(Y$4,4)=0,366,365)))+MAX(0,Y244-X244)/$B263*(MAX(0,1+MIN(Y$2,'Исходные данные'!$E$14)-MAX(Y$1,$B224))/IF(MOD(Y$4,4)=0,366,365))</f>
        <v>0</v>
      </c>
      <c r="Z263" s="6">
        <f ca="1">Z$36*MIN(Y282,Y244/$B263*(MAX(0,1+MIN(Z$2,'Исходные данные'!$E$14)-MAX(Z$1,$B224))/IF(MOD(Z$4,4)=0,366,365)))+MAX(0,Z244-Y244)/$B263*(MAX(0,1+MIN(Z$2,'Исходные данные'!$E$14)-MAX(Z$1,$B224))/IF(MOD(Z$4,4)=0,366,365))</f>
        <v>0</v>
      </c>
      <c r="AA263" s="6">
        <f ca="1">AA$36*MIN(Z282,Z244/$B263*(MAX(0,1+MIN(AA$2,'Исходные данные'!$E$14)-MAX(AA$1,$B224))/IF(MOD(AA$4,4)=0,366,365)))+MAX(0,AA244-Z244)/$B263*(MAX(0,1+MIN(AA$2,'Исходные данные'!$E$14)-MAX(AA$1,$B224))/IF(MOD(AA$4,4)=0,366,365))</f>
        <v>0</v>
      </c>
      <c r="AB263" s="6">
        <f ca="1">AB$36*MIN(AA282,AA244/$B263*(MAX(0,1+MIN(AB$2,'Исходные данные'!$E$14)-MAX(AB$1,$B224))/IF(MOD(AB$4,4)=0,366,365)))+MAX(0,AB244-AA244)/$B263*(MAX(0,1+MIN(AB$2,'Исходные данные'!$E$14)-MAX(AB$1,$B224))/IF(MOD(AB$4,4)=0,366,365))</f>
        <v>0</v>
      </c>
      <c r="AC263" s="6">
        <f ca="1">AC$36*MIN(AB282,AB244/$B263*(MAX(0,1+MIN(AC$2,'Исходные данные'!$E$14)-MAX(AC$1,$B224))/IF(MOD(AC$4,4)=0,366,365)))+MAX(0,AC244-AB244)/$B263*(MAX(0,1+MIN(AC$2,'Исходные данные'!$E$14)-MAX(AC$1,$B224))/IF(MOD(AC$4,4)=0,366,365))</f>
        <v>0</v>
      </c>
      <c r="AD263" s="6">
        <f ca="1">AD$36*MIN(AC282,AC244/$B263*(MAX(0,1+MIN(AD$2,'Исходные данные'!$E$14)-MAX(AD$1,$B224))/IF(MOD(AD$4,4)=0,366,365)))+MAX(0,AD244-AC244)/$B263*(MAX(0,1+MIN(AD$2,'Исходные данные'!$E$14)-MAX(AD$1,$B224))/IF(MOD(AD$4,4)=0,366,365))</f>
        <v>0</v>
      </c>
      <c r="AE263" s="6">
        <f ca="1">AE$36*MIN(AD282,AD244/$B263*(MAX(0,1+MIN(AE$2,'Исходные данные'!$E$14)-MAX(AE$1,$B224))/IF(MOD(AE$4,4)=0,366,365)))+MAX(0,AE244-AD244)/$B263*(MAX(0,1+MIN(AE$2,'Исходные данные'!$E$14)-MAX(AE$1,$B224))/IF(MOD(AE$4,4)=0,366,365))</f>
        <v>0</v>
      </c>
      <c r="AF263" s="6">
        <f ca="1">AF$36*MIN(AE282,AE244/$B263*(MAX(0,1+MIN(AF$2,'Исходные данные'!$E$14)-MAX(AF$1,$B224))/IF(MOD(AF$4,4)=0,366,365)))+MAX(0,AF244-AE244)/$B263*(MAX(0,1+MIN(AF$2,'Исходные данные'!$E$14)-MAX(AF$1,$B224))/IF(MOD(AF$4,4)=0,366,365))</f>
        <v>0</v>
      </c>
      <c r="AG263" s="6">
        <f ca="1">AG$36*MIN(AF282,AF244/$B263*(MAX(0,1+MIN(AG$2,'Исходные данные'!$E$14)-MAX(AG$1,$B224))/IF(MOD(AG$4,4)=0,366,365)))+MAX(0,AG244-AF244)/$B263*(MAX(0,1+MIN(AG$2,'Исходные данные'!$E$14)-MAX(AG$1,$B224))/IF(MOD(AG$4,4)=0,366,365))</f>
        <v>0</v>
      </c>
      <c r="AH263" s="6">
        <f ca="1">AH$36*MIN(AG282,AG244/$B263*(MAX(0,1+MIN(AH$2,'Исходные данные'!$E$14)-MAX(AH$1,$B224))/IF(MOD(AH$4,4)=0,366,365)))+MAX(0,AH244-AG244)/$B263*(MAX(0,1+MIN(AH$2,'Исходные данные'!$E$14)-MAX(AH$1,$B224))/IF(MOD(AH$4,4)=0,366,365))</f>
        <v>0</v>
      </c>
      <c r="AI263" s="6">
        <f ca="1">AI$36*MIN(AH282,AH244/$B263*(MAX(0,1+MIN(AI$2,'Исходные данные'!$E$14)-MAX(AI$1,$B224))/IF(MOD(AI$4,4)=0,366,365)))+MAX(0,AI244-AH244)/$B263*(MAX(0,1+MIN(AI$2,'Исходные данные'!$E$14)-MAX(AI$1,$B224))/IF(MOD(AI$4,4)=0,366,365))</f>
        <v>0</v>
      </c>
      <c r="AJ263" s="6">
        <f ca="1">AJ$36*MIN(AI282,AI244/$B263*(MAX(0,1+MIN(AJ$2,'Исходные данные'!$E$14)-MAX(AJ$1,$B224))/IF(MOD(AJ$4,4)=0,366,365)))+MAX(0,AJ244-AI244)/$B263*(MAX(0,1+MIN(AJ$2,'Исходные данные'!$E$14)-MAX(AJ$1,$B224))/IF(MOD(AJ$4,4)=0,366,365))</f>
        <v>0</v>
      </c>
    </row>
    <row r="264" spans="1:124" outlineLevel="2">
      <c r="A264" s="5" t="str">
        <f t="shared" si="109"/>
        <v>-</v>
      </c>
      <c r="B264" s="19">
        <f>'Исходные данные'!D102</f>
        <v>30</v>
      </c>
      <c r="E264" s="6">
        <f>E$36*MIN(D283,D245/$B264*(MAX(0,1+MIN(E$2,'Исходные данные'!$E$14)-MAX(E$1,$B225))/IF(MOD(E$4,4)=0,366,365)))+MAX(0,E245-D245)/$B264*(MAX(0,1+MIN(E$2,'Исходные данные'!$E$14)-MAX(E$1,$B225))/IF(MOD(E$4,4)=0,366,365))</f>
        <v>0</v>
      </c>
      <c r="F264" s="6">
        <f ca="1">F$36*MIN(E283,E245/$B264*(MAX(0,1+MIN(F$2,'Исходные данные'!$E$14)-MAX(F$1,$B225))/IF(MOD(F$4,4)=0,366,365)))+MAX(0,F245-E245)/$B264*(MAX(0,1+MIN(F$2,'Исходные данные'!$E$14)-MAX(F$1,$B225))/IF(MOD(F$4,4)=0,366,365))</f>
        <v>0</v>
      </c>
      <c r="G264" s="6">
        <f ca="1">G$36*MIN(F283,F245/$B264*(MAX(0,1+MIN(G$2,'Исходные данные'!$E$14)-MAX(G$1,$B225))/IF(MOD(G$4,4)=0,366,365)))+MAX(0,G245-F245)/$B264*(MAX(0,1+MIN(G$2,'Исходные данные'!$E$14)-MAX(G$1,$B225))/IF(MOD(G$4,4)=0,366,365))</f>
        <v>0</v>
      </c>
      <c r="H264" s="6">
        <f ca="1">H$36*MIN(G283,G245/$B264*(MAX(0,1+MIN(H$2,'Исходные данные'!$E$14)-MAX(H$1,$B225))/IF(MOD(H$4,4)=0,366,365)))+MAX(0,H245-G245)/$B264*(MAX(0,1+MIN(H$2,'Исходные данные'!$E$14)-MAX(H$1,$B225))/IF(MOD(H$4,4)=0,366,365))</f>
        <v>0</v>
      </c>
      <c r="I264" s="6">
        <f ca="1">I$36*MIN(H283,H245/$B264*(MAX(0,1+MIN(I$2,'Исходные данные'!$E$14)-MAX(I$1,$B225))/IF(MOD(I$4,4)=0,366,365)))+MAX(0,I245-H245)/$B264*(MAX(0,1+MIN(I$2,'Исходные данные'!$E$14)-MAX(I$1,$B225))/IF(MOD(I$4,4)=0,366,365))</f>
        <v>0</v>
      </c>
      <c r="J264" s="6">
        <f ca="1">J$36*MIN(I283,I245/$B264*(MAX(0,1+MIN(J$2,'Исходные данные'!$E$14)-MAX(J$1,$B225))/IF(MOD(J$4,4)=0,366,365)))+MAX(0,J245-I245)/$B264*(MAX(0,1+MIN(J$2,'Исходные данные'!$E$14)-MAX(J$1,$B225))/IF(MOD(J$4,4)=0,366,365))</f>
        <v>0</v>
      </c>
      <c r="K264" s="6">
        <f ca="1">K$36*MIN(J283,J245/$B264*(MAX(0,1+MIN(K$2,'Исходные данные'!$E$14)-MAX(K$1,$B225))/IF(MOD(K$4,4)=0,366,365)))+MAX(0,K245-J245)/$B264*(MAX(0,1+MIN(K$2,'Исходные данные'!$E$14)-MAX(K$1,$B225))/IF(MOD(K$4,4)=0,366,365))</f>
        <v>0</v>
      </c>
      <c r="L264" s="6">
        <f ca="1">L$36*MIN(K283,K245/$B264*(MAX(0,1+MIN(L$2,'Исходные данные'!$E$14)-MAX(L$1,$B225))/IF(MOD(L$4,4)=0,366,365)))+MAX(0,L245-K245)/$B264*(MAX(0,1+MIN(L$2,'Исходные данные'!$E$14)-MAX(L$1,$B225))/IF(MOD(L$4,4)=0,366,365))</f>
        <v>0</v>
      </c>
      <c r="M264" s="6">
        <f ca="1">M$36*MIN(L283,L245/$B264*(MAX(0,1+MIN(M$2,'Исходные данные'!$E$14)-MAX(M$1,$B225))/IF(MOD(M$4,4)=0,366,365)))+MAX(0,M245-L245)/$B264*(MAX(0,1+MIN(M$2,'Исходные данные'!$E$14)-MAX(M$1,$B225))/IF(MOD(M$4,4)=0,366,365))</f>
        <v>0</v>
      </c>
      <c r="N264" s="6">
        <f ca="1">N$36*MIN(M283,M245/$B264*(MAX(0,1+MIN(N$2,'Исходные данные'!$E$14)-MAX(N$1,$B225))/IF(MOD(N$4,4)=0,366,365)))+MAX(0,N245-M245)/$B264*(MAX(0,1+MIN(N$2,'Исходные данные'!$E$14)-MAX(N$1,$B225))/IF(MOD(N$4,4)=0,366,365))</f>
        <v>0</v>
      </c>
      <c r="O264" s="6">
        <f ca="1">O$36*MIN(N283,N245/$B264*(MAX(0,1+MIN(O$2,'Исходные данные'!$E$14)-MAX(O$1,$B225))/IF(MOD(O$4,4)=0,366,365)))+MAX(0,O245-N245)/$B264*(MAX(0,1+MIN(O$2,'Исходные данные'!$E$14)-MAX(O$1,$B225))/IF(MOD(O$4,4)=0,366,365))</f>
        <v>0</v>
      </c>
      <c r="P264" s="6">
        <f ca="1">P$36*MIN(O283,O245/$B264*(MAX(0,1+MIN(P$2,'Исходные данные'!$E$14)-MAX(P$1,$B225))/IF(MOD(P$4,4)=0,366,365)))+MAX(0,P245-O245)/$B264*(MAX(0,1+MIN(P$2,'Исходные данные'!$E$14)-MAX(P$1,$B225))/IF(MOD(P$4,4)=0,366,365))</f>
        <v>0</v>
      </c>
      <c r="Q264" s="6">
        <f ca="1">Q$36*MIN(P283,P245/$B264*(MAX(0,1+MIN(Q$2,'Исходные данные'!$E$14)-MAX(Q$1,$B225))/IF(MOD(Q$4,4)=0,366,365)))+MAX(0,Q245-P245)/$B264*(MAX(0,1+MIN(Q$2,'Исходные данные'!$E$14)-MAX(Q$1,$B225))/IF(MOD(Q$4,4)=0,366,365))</f>
        <v>0</v>
      </c>
      <c r="R264" s="6">
        <f ca="1">R$36*MIN(Q283,Q245/$B264*(MAX(0,1+MIN(R$2,'Исходные данные'!$E$14)-MAX(R$1,$B225))/IF(MOD(R$4,4)=0,366,365)))+MAX(0,R245-Q245)/$B264*(MAX(0,1+MIN(R$2,'Исходные данные'!$E$14)-MAX(R$1,$B225))/IF(MOD(R$4,4)=0,366,365))</f>
        <v>0</v>
      </c>
      <c r="S264" s="6">
        <f ca="1">S$36*MIN(R283,R245/$B264*(MAX(0,1+MIN(S$2,'Исходные данные'!$E$14)-MAX(S$1,$B225))/IF(MOD(S$4,4)=0,366,365)))+MAX(0,S245-R245)/$B264*(MAX(0,1+MIN(S$2,'Исходные данные'!$E$14)-MAX(S$1,$B225))/IF(MOD(S$4,4)=0,366,365))</f>
        <v>0</v>
      </c>
      <c r="T264" s="6">
        <f ca="1">T$36*MIN(S283,S245/$B264*(MAX(0,1+MIN(T$2,'Исходные данные'!$E$14)-MAX(T$1,$B225))/IF(MOD(T$4,4)=0,366,365)))+MAX(0,T245-S245)/$B264*(MAX(0,1+MIN(T$2,'Исходные данные'!$E$14)-MAX(T$1,$B225))/IF(MOD(T$4,4)=0,366,365))</f>
        <v>0</v>
      </c>
      <c r="U264" s="6">
        <f ca="1">U$36*MIN(T283,T245/$B264*(MAX(0,1+MIN(U$2,'Исходные данные'!$E$14)-MAX(U$1,$B225))/IF(MOD(U$4,4)=0,366,365)))+MAX(0,U245-T245)/$B264*(MAX(0,1+MIN(U$2,'Исходные данные'!$E$14)-MAX(U$1,$B225))/IF(MOD(U$4,4)=0,366,365))</f>
        <v>0</v>
      </c>
      <c r="V264" s="6">
        <f ca="1">V$36*MIN(U283,U245/$B264*(MAX(0,1+MIN(V$2,'Исходные данные'!$E$14)-MAX(V$1,$B225))/IF(MOD(V$4,4)=0,366,365)))+MAX(0,V245-U245)/$B264*(MAX(0,1+MIN(V$2,'Исходные данные'!$E$14)-MAX(V$1,$B225))/IF(MOD(V$4,4)=0,366,365))</f>
        <v>0</v>
      </c>
      <c r="W264" s="6">
        <f ca="1">W$36*MIN(V283,V245/$B264*(MAX(0,1+MIN(W$2,'Исходные данные'!$E$14)-MAX(W$1,$B225))/IF(MOD(W$4,4)=0,366,365)))+MAX(0,W245-V245)/$B264*(MAX(0,1+MIN(W$2,'Исходные данные'!$E$14)-MAX(W$1,$B225))/IF(MOD(W$4,4)=0,366,365))</f>
        <v>0</v>
      </c>
      <c r="X264" s="6">
        <f ca="1">X$36*MIN(W283,W245/$B264*(MAX(0,1+MIN(X$2,'Исходные данные'!$E$14)-MAX(X$1,$B225))/IF(MOD(X$4,4)=0,366,365)))+MAX(0,X245-W245)/$B264*(MAX(0,1+MIN(X$2,'Исходные данные'!$E$14)-MAX(X$1,$B225))/IF(MOD(X$4,4)=0,366,365))</f>
        <v>0</v>
      </c>
      <c r="Y264" s="6">
        <f ca="1">Y$36*MIN(X283,X245/$B264*(MAX(0,1+MIN(Y$2,'Исходные данные'!$E$14)-MAX(Y$1,$B225))/IF(MOD(Y$4,4)=0,366,365)))+MAX(0,Y245-X245)/$B264*(MAX(0,1+MIN(Y$2,'Исходные данные'!$E$14)-MAX(Y$1,$B225))/IF(MOD(Y$4,4)=0,366,365))</f>
        <v>0</v>
      </c>
      <c r="Z264" s="6">
        <f ca="1">Z$36*MIN(Y283,Y245/$B264*(MAX(0,1+MIN(Z$2,'Исходные данные'!$E$14)-MAX(Z$1,$B225))/IF(MOD(Z$4,4)=0,366,365)))+MAX(0,Z245-Y245)/$B264*(MAX(0,1+MIN(Z$2,'Исходные данные'!$E$14)-MAX(Z$1,$B225))/IF(MOD(Z$4,4)=0,366,365))</f>
        <v>0</v>
      </c>
      <c r="AA264" s="6">
        <f ca="1">AA$36*MIN(Z283,Z245/$B264*(MAX(0,1+MIN(AA$2,'Исходные данные'!$E$14)-MAX(AA$1,$B225))/IF(MOD(AA$4,4)=0,366,365)))+MAX(0,AA245-Z245)/$B264*(MAX(0,1+MIN(AA$2,'Исходные данные'!$E$14)-MAX(AA$1,$B225))/IF(MOD(AA$4,4)=0,366,365))</f>
        <v>0</v>
      </c>
      <c r="AB264" s="6">
        <f ca="1">AB$36*MIN(AA283,AA245/$B264*(MAX(0,1+MIN(AB$2,'Исходные данные'!$E$14)-MAX(AB$1,$B225))/IF(MOD(AB$4,4)=0,366,365)))+MAX(0,AB245-AA245)/$B264*(MAX(0,1+MIN(AB$2,'Исходные данные'!$E$14)-MAX(AB$1,$B225))/IF(MOD(AB$4,4)=0,366,365))</f>
        <v>0</v>
      </c>
      <c r="AC264" s="6">
        <f ca="1">AC$36*MIN(AB283,AB245/$B264*(MAX(0,1+MIN(AC$2,'Исходные данные'!$E$14)-MAX(AC$1,$B225))/IF(MOD(AC$4,4)=0,366,365)))+MAX(0,AC245-AB245)/$B264*(MAX(0,1+MIN(AC$2,'Исходные данные'!$E$14)-MAX(AC$1,$B225))/IF(MOD(AC$4,4)=0,366,365))</f>
        <v>0</v>
      </c>
      <c r="AD264" s="6">
        <f ca="1">AD$36*MIN(AC283,AC245/$B264*(MAX(0,1+MIN(AD$2,'Исходные данные'!$E$14)-MAX(AD$1,$B225))/IF(MOD(AD$4,4)=0,366,365)))+MAX(0,AD245-AC245)/$B264*(MAX(0,1+MIN(AD$2,'Исходные данные'!$E$14)-MAX(AD$1,$B225))/IF(MOD(AD$4,4)=0,366,365))</f>
        <v>0</v>
      </c>
      <c r="AE264" s="6">
        <f ca="1">AE$36*MIN(AD283,AD245/$B264*(MAX(0,1+MIN(AE$2,'Исходные данные'!$E$14)-MAX(AE$1,$B225))/IF(MOD(AE$4,4)=0,366,365)))+MAX(0,AE245-AD245)/$B264*(MAX(0,1+MIN(AE$2,'Исходные данные'!$E$14)-MAX(AE$1,$B225))/IF(MOD(AE$4,4)=0,366,365))</f>
        <v>0</v>
      </c>
      <c r="AF264" s="6">
        <f ca="1">AF$36*MIN(AE283,AE245/$B264*(MAX(0,1+MIN(AF$2,'Исходные данные'!$E$14)-MAX(AF$1,$B225))/IF(MOD(AF$4,4)=0,366,365)))+MAX(0,AF245-AE245)/$B264*(MAX(0,1+MIN(AF$2,'Исходные данные'!$E$14)-MAX(AF$1,$B225))/IF(MOD(AF$4,4)=0,366,365))</f>
        <v>0</v>
      </c>
      <c r="AG264" s="6">
        <f ca="1">AG$36*MIN(AF283,AF245/$B264*(MAX(0,1+MIN(AG$2,'Исходные данные'!$E$14)-MAX(AG$1,$B225))/IF(MOD(AG$4,4)=0,366,365)))+MAX(0,AG245-AF245)/$B264*(MAX(0,1+MIN(AG$2,'Исходные данные'!$E$14)-MAX(AG$1,$B225))/IF(MOD(AG$4,4)=0,366,365))</f>
        <v>0</v>
      </c>
      <c r="AH264" s="6">
        <f ca="1">AH$36*MIN(AG283,AG245/$B264*(MAX(0,1+MIN(AH$2,'Исходные данные'!$E$14)-MAX(AH$1,$B225))/IF(MOD(AH$4,4)=0,366,365)))+MAX(0,AH245-AG245)/$B264*(MAX(0,1+MIN(AH$2,'Исходные данные'!$E$14)-MAX(AH$1,$B225))/IF(MOD(AH$4,4)=0,366,365))</f>
        <v>0</v>
      </c>
      <c r="AI264" s="6">
        <f ca="1">AI$36*MIN(AH283,AH245/$B264*(MAX(0,1+MIN(AI$2,'Исходные данные'!$E$14)-MAX(AI$1,$B225))/IF(MOD(AI$4,4)=0,366,365)))+MAX(0,AI245-AH245)/$B264*(MAX(0,1+MIN(AI$2,'Исходные данные'!$E$14)-MAX(AI$1,$B225))/IF(MOD(AI$4,4)=0,366,365))</f>
        <v>0</v>
      </c>
      <c r="AJ264" s="6">
        <f ca="1">AJ$36*MIN(AI283,AI245/$B264*(MAX(0,1+MIN(AJ$2,'Исходные данные'!$E$14)-MAX(AJ$1,$B225))/IF(MOD(AJ$4,4)=0,366,365)))+MAX(0,AJ245-AI245)/$B264*(MAX(0,1+MIN(AJ$2,'Исходные данные'!$E$14)-MAX(AJ$1,$B225))/IF(MOD(AJ$4,4)=0,366,365))</f>
        <v>0</v>
      </c>
    </row>
    <row r="265" spans="1:124" outlineLevel="2">
      <c r="A265" s="5" t="str">
        <f t="shared" si="109"/>
        <v>-</v>
      </c>
      <c r="B265" s="19">
        <f>'Исходные данные'!D103</f>
        <v>30</v>
      </c>
      <c r="E265" s="6">
        <f>E$36*MIN(D284,D246/$B265*(MAX(0,1+MIN(E$2,'Исходные данные'!$E$14)-MAX(E$1,$B226))/IF(MOD(E$4,4)=0,366,365)))+MAX(0,E246-D246)/$B265*(MAX(0,1+MIN(E$2,'Исходные данные'!$E$14)-MAX(E$1,$B226))/IF(MOD(E$4,4)=0,366,365))</f>
        <v>0</v>
      </c>
      <c r="F265" s="6">
        <f ca="1">F$36*MIN(E284,E246/$B265*(MAX(0,1+MIN(F$2,'Исходные данные'!$E$14)-MAX(F$1,$B226))/IF(MOD(F$4,4)=0,366,365)))+MAX(0,F246-E246)/$B265*(MAX(0,1+MIN(F$2,'Исходные данные'!$E$14)-MAX(F$1,$B226))/IF(MOD(F$4,4)=0,366,365))</f>
        <v>0</v>
      </c>
      <c r="G265" s="6">
        <f ca="1">G$36*MIN(F284,F246/$B265*(MAX(0,1+MIN(G$2,'Исходные данные'!$E$14)-MAX(G$1,$B226))/IF(MOD(G$4,4)=0,366,365)))+MAX(0,G246-F246)/$B265*(MAX(0,1+MIN(G$2,'Исходные данные'!$E$14)-MAX(G$1,$B226))/IF(MOD(G$4,4)=0,366,365))</f>
        <v>0</v>
      </c>
      <c r="H265" s="6">
        <f ca="1">H$36*MIN(G284,G246/$B265*(MAX(0,1+MIN(H$2,'Исходные данные'!$E$14)-MAX(H$1,$B226))/IF(MOD(H$4,4)=0,366,365)))+MAX(0,H246-G246)/$B265*(MAX(0,1+MIN(H$2,'Исходные данные'!$E$14)-MAX(H$1,$B226))/IF(MOD(H$4,4)=0,366,365))</f>
        <v>0</v>
      </c>
      <c r="I265" s="6">
        <f ca="1">I$36*MIN(H284,H246/$B265*(MAX(0,1+MIN(I$2,'Исходные данные'!$E$14)-MAX(I$1,$B226))/IF(MOD(I$4,4)=0,366,365)))+MAX(0,I246-H246)/$B265*(MAX(0,1+MIN(I$2,'Исходные данные'!$E$14)-MAX(I$1,$B226))/IF(MOD(I$4,4)=0,366,365))</f>
        <v>0</v>
      </c>
      <c r="J265" s="6">
        <f ca="1">J$36*MIN(I284,I246/$B265*(MAX(0,1+MIN(J$2,'Исходные данные'!$E$14)-MAX(J$1,$B226))/IF(MOD(J$4,4)=0,366,365)))+MAX(0,J246-I246)/$B265*(MAX(0,1+MIN(J$2,'Исходные данные'!$E$14)-MAX(J$1,$B226))/IF(MOD(J$4,4)=0,366,365))</f>
        <v>0</v>
      </c>
      <c r="K265" s="6">
        <f ca="1">K$36*MIN(J284,J246/$B265*(MAX(0,1+MIN(K$2,'Исходные данные'!$E$14)-MAX(K$1,$B226))/IF(MOD(K$4,4)=0,366,365)))+MAX(0,K246-J246)/$B265*(MAX(0,1+MIN(K$2,'Исходные данные'!$E$14)-MAX(K$1,$B226))/IF(MOD(K$4,4)=0,366,365))</f>
        <v>0</v>
      </c>
      <c r="L265" s="6">
        <f ca="1">L$36*MIN(K284,K246/$B265*(MAX(0,1+MIN(L$2,'Исходные данные'!$E$14)-MAX(L$1,$B226))/IF(MOD(L$4,4)=0,366,365)))+MAX(0,L246-K246)/$B265*(MAX(0,1+MIN(L$2,'Исходные данные'!$E$14)-MAX(L$1,$B226))/IF(MOD(L$4,4)=0,366,365))</f>
        <v>0</v>
      </c>
      <c r="M265" s="6">
        <f ca="1">M$36*MIN(L284,L246/$B265*(MAX(0,1+MIN(M$2,'Исходные данные'!$E$14)-MAX(M$1,$B226))/IF(MOD(M$4,4)=0,366,365)))+MAX(0,M246-L246)/$B265*(MAX(0,1+MIN(M$2,'Исходные данные'!$E$14)-MAX(M$1,$B226))/IF(MOD(M$4,4)=0,366,365))</f>
        <v>0</v>
      </c>
      <c r="N265" s="6">
        <f ca="1">N$36*MIN(M284,M246/$B265*(MAX(0,1+MIN(N$2,'Исходные данные'!$E$14)-MAX(N$1,$B226))/IF(MOD(N$4,4)=0,366,365)))+MAX(0,N246-M246)/$B265*(MAX(0,1+MIN(N$2,'Исходные данные'!$E$14)-MAX(N$1,$B226))/IF(MOD(N$4,4)=0,366,365))</f>
        <v>0</v>
      </c>
      <c r="O265" s="6">
        <f ca="1">O$36*MIN(N284,N246/$B265*(MAX(0,1+MIN(O$2,'Исходные данные'!$E$14)-MAX(O$1,$B226))/IF(MOD(O$4,4)=0,366,365)))+MAX(0,O246-N246)/$B265*(MAX(0,1+MIN(O$2,'Исходные данные'!$E$14)-MAX(O$1,$B226))/IF(MOD(O$4,4)=0,366,365))</f>
        <v>0</v>
      </c>
      <c r="P265" s="6">
        <f ca="1">P$36*MIN(O284,O246/$B265*(MAX(0,1+MIN(P$2,'Исходные данные'!$E$14)-MAX(P$1,$B226))/IF(MOD(P$4,4)=0,366,365)))+MAX(0,P246-O246)/$B265*(MAX(0,1+MIN(P$2,'Исходные данные'!$E$14)-MAX(P$1,$B226))/IF(MOD(P$4,4)=0,366,365))</f>
        <v>0</v>
      </c>
      <c r="Q265" s="6">
        <f ca="1">Q$36*MIN(P284,P246/$B265*(MAX(0,1+MIN(Q$2,'Исходные данные'!$E$14)-MAX(Q$1,$B226))/IF(MOD(Q$4,4)=0,366,365)))+MAX(0,Q246-P246)/$B265*(MAX(0,1+MIN(Q$2,'Исходные данные'!$E$14)-MAX(Q$1,$B226))/IF(MOD(Q$4,4)=0,366,365))</f>
        <v>0</v>
      </c>
      <c r="R265" s="6">
        <f ca="1">R$36*MIN(Q284,Q246/$B265*(MAX(0,1+MIN(R$2,'Исходные данные'!$E$14)-MAX(R$1,$B226))/IF(MOD(R$4,4)=0,366,365)))+MAX(0,R246-Q246)/$B265*(MAX(0,1+MIN(R$2,'Исходные данные'!$E$14)-MAX(R$1,$B226))/IF(MOD(R$4,4)=0,366,365))</f>
        <v>0</v>
      </c>
      <c r="S265" s="6">
        <f ca="1">S$36*MIN(R284,R246/$B265*(MAX(0,1+MIN(S$2,'Исходные данные'!$E$14)-MAX(S$1,$B226))/IF(MOD(S$4,4)=0,366,365)))+MAX(0,S246-R246)/$B265*(MAX(0,1+MIN(S$2,'Исходные данные'!$E$14)-MAX(S$1,$B226))/IF(MOD(S$4,4)=0,366,365))</f>
        <v>0</v>
      </c>
      <c r="T265" s="6">
        <f ca="1">T$36*MIN(S284,S246/$B265*(MAX(0,1+MIN(T$2,'Исходные данные'!$E$14)-MAX(T$1,$B226))/IF(MOD(T$4,4)=0,366,365)))+MAX(0,T246-S246)/$B265*(MAX(0,1+MIN(T$2,'Исходные данные'!$E$14)-MAX(T$1,$B226))/IF(MOD(T$4,4)=0,366,365))</f>
        <v>0</v>
      </c>
      <c r="U265" s="6">
        <f ca="1">U$36*MIN(T284,T246/$B265*(MAX(0,1+MIN(U$2,'Исходные данные'!$E$14)-MAX(U$1,$B226))/IF(MOD(U$4,4)=0,366,365)))+MAX(0,U246-T246)/$B265*(MAX(0,1+MIN(U$2,'Исходные данные'!$E$14)-MAX(U$1,$B226))/IF(MOD(U$4,4)=0,366,365))</f>
        <v>0</v>
      </c>
      <c r="V265" s="6">
        <f ca="1">V$36*MIN(U284,U246/$B265*(MAX(0,1+MIN(V$2,'Исходные данные'!$E$14)-MAX(V$1,$B226))/IF(MOD(V$4,4)=0,366,365)))+MAX(0,V246-U246)/$B265*(MAX(0,1+MIN(V$2,'Исходные данные'!$E$14)-MAX(V$1,$B226))/IF(MOD(V$4,4)=0,366,365))</f>
        <v>0</v>
      </c>
      <c r="W265" s="6">
        <f ca="1">W$36*MIN(V284,V246/$B265*(MAX(0,1+MIN(W$2,'Исходные данные'!$E$14)-MAX(W$1,$B226))/IF(MOD(W$4,4)=0,366,365)))+MAX(0,W246-V246)/$B265*(MAX(0,1+MIN(W$2,'Исходные данные'!$E$14)-MAX(W$1,$B226))/IF(MOD(W$4,4)=0,366,365))</f>
        <v>0</v>
      </c>
      <c r="X265" s="6">
        <f ca="1">X$36*MIN(W284,W246/$B265*(MAX(0,1+MIN(X$2,'Исходные данные'!$E$14)-MAX(X$1,$B226))/IF(MOD(X$4,4)=0,366,365)))+MAX(0,X246-W246)/$B265*(MAX(0,1+MIN(X$2,'Исходные данные'!$E$14)-MAX(X$1,$B226))/IF(MOD(X$4,4)=0,366,365))</f>
        <v>0</v>
      </c>
      <c r="Y265" s="6">
        <f ca="1">Y$36*MIN(X284,X246/$B265*(MAX(0,1+MIN(Y$2,'Исходные данные'!$E$14)-MAX(Y$1,$B226))/IF(MOD(Y$4,4)=0,366,365)))+MAX(0,Y246-X246)/$B265*(MAX(0,1+MIN(Y$2,'Исходные данные'!$E$14)-MAX(Y$1,$B226))/IF(MOD(Y$4,4)=0,366,365))</f>
        <v>0</v>
      </c>
      <c r="Z265" s="6">
        <f ca="1">Z$36*MIN(Y284,Y246/$B265*(MAX(0,1+MIN(Z$2,'Исходные данные'!$E$14)-MAX(Z$1,$B226))/IF(MOD(Z$4,4)=0,366,365)))+MAX(0,Z246-Y246)/$B265*(MAX(0,1+MIN(Z$2,'Исходные данные'!$E$14)-MAX(Z$1,$B226))/IF(MOD(Z$4,4)=0,366,365))</f>
        <v>0</v>
      </c>
      <c r="AA265" s="6">
        <f ca="1">AA$36*MIN(Z284,Z246/$B265*(MAX(0,1+MIN(AA$2,'Исходные данные'!$E$14)-MAX(AA$1,$B226))/IF(MOD(AA$4,4)=0,366,365)))+MAX(0,AA246-Z246)/$B265*(MAX(0,1+MIN(AA$2,'Исходные данные'!$E$14)-MAX(AA$1,$B226))/IF(MOD(AA$4,4)=0,366,365))</f>
        <v>0</v>
      </c>
      <c r="AB265" s="6">
        <f ca="1">AB$36*MIN(AA284,AA246/$B265*(MAX(0,1+MIN(AB$2,'Исходные данные'!$E$14)-MAX(AB$1,$B226))/IF(MOD(AB$4,4)=0,366,365)))+MAX(0,AB246-AA246)/$B265*(MAX(0,1+MIN(AB$2,'Исходные данные'!$E$14)-MAX(AB$1,$B226))/IF(MOD(AB$4,4)=0,366,365))</f>
        <v>0</v>
      </c>
      <c r="AC265" s="6">
        <f ca="1">AC$36*MIN(AB284,AB246/$B265*(MAX(0,1+MIN(AC$2,'Исходные данные'!$E$14)-MAX(AC$1,$B226))/IF(MOD(AC$4,4)=0,366,365)))+MAX(0,AC246-AB246)/$B265*(MAX(0,1+MIN(AC$2,'Исходные данные'!$E$14)-MAX(AC$1,$B226))/IF(MOD(AC$4,4)=0,366,365))</f>
        <v>0</v>
      </c>
      <c r="AD265" s="6">
        <f ca="1">AD$36*MIN(AC284,AC246/$B265*(MAX(0,1+MIN(AD$2,'Исходные данные'!$E$14)-MAX(AD$1,$B226))/IF(MOD(AD$4,4)=0,366,365)))+MAX(0,AD246-AC246)/$B265*(MAX(0,1+MIN(AD$2,'Исходные данные'!$E$14)-MAX(AD$1,$B226))/IF(MOD(AD$4,4)=0,366,365))</f>
        <v>0</v>
      </c>
      <c r="AE265" s="6">
        <f ca="1">AE$36*MIN(AD284,AD246/$B265*(MAX(0,1+MIN(AE$2,'Исходные данные'!$E$14)-MAX(AE$1,$B226))/IF(MOD(AE$4,4)=0,366,365)))+MAX(0,AE246-AD246)/$B265*(MAX(0,1+MIN(AE$2,'Исходные данные'!$E$14)-MAX(AE$1,$B226))/IF(MOD(AE$4,4)=0,366,365))</f>
        <v>0</v>
      </c>
      <c r="AF265" s="6">
        <f ca="1">AF$36*MIN(AE284,AE246/$B265*(MAX(0,1+MIN(AF$2,'Исходные данные'!$E$14)-MAX(AF$1,$B226))/IF(MOD(AF$4,4)=0,366,365)))+MAX(0,AF246-AE246)/$B265*(MAX(0,1+MIN(AF$2,'Исходные данные'!$E$14)-MAX(AF$1,$B226))/IF(MOD(AF$4,4)=0,366,365))</f>
        <v>0</v>
      </c>
      <c r="AG265" s="6">
        <f ca="1">AG$36*MIN(AF284,AF246/$B265*(MAX(0,1+MIN(AG$2,'Исходные данные'!$E$14)-MAX(AG$1,$B226))/IF(MOD(AG$4,4)=0,366,365)))+MAX(0,AG246-AF246)/$B265*(MAX(0,1+MIN(AG$2,'Исходные данные'!$E$14)-MAX(AG$1,$B226))/IF(MOD(AG$4,4)=0,366,365))</f>
        <v>0</v>
      </c>
      <c r="AH265" s="6">
        <f ca="1">AH$36*MIN(AG284,AG246/$B265*(MAX(0,1+MIN(AH$2,'Исходные данные'!$E$14)-MAX(AH$1,$B226))/IF(MOD(AH$4,4)=0,366,365)))+MAX(0,AH246-AG246)/$B265*(MAX(0,1+MIN(AH$2,'Исходные данные'!$E$14)-MAX(AH$1,$B226))/IF(MOD(AH$4,4)=0,366,365))</f>
        <v>0</v>
      </c>
      <c r="AI265" s="6">
        <f ca="1">AI$36*MIN(AH284,AH246/$B265*(MAX(0,1+MIN(AI$2,'Исходные данные'!$E$14)-MAX(AI$1,$B226))/IF(MOD(AI$4,4)=0,366,365)))+MAX(0,AI246-AH246)/$B265*(MAX(0,1+MIN(AI$2,'Исходные данные'!$E$14)-MAX(AI$1,$B226))/IF(MOD(AI$4,4)=0,366,365))</f>
        <v>0</v>
      </c>
      <c r="AJ265" s="6">
        <f ca="1">AJ$36*MIN(AI284,AI246/$B265*(MAX(0,1+MIN(AJ$2,'Исходные данные'!$E$14)-MAX(AJ$1,$B226))/IF(MOD(AJ$4,4)=0,366,365)))+MAX(0,AJ246-AI246)/$B265*(MAX(0,1+MIN(AJ$2,'Исходные данные'!$E$14)-MAX(AJ$1,$B226))/IF(MOD(AJ$4,4)=0,366,365))</f>
        <v>0</v>
      </c>
    </row>
    <row r="266" spans="1:124" outlineLevel="2">
      <c r="A266" s="5" t="str">
        <f t="shared" si="109"/>
        <v>-</v>
      </c>
      <c r="B266" s="19">
        <f>'Исходные данные'!D104</f>
        <v>30</v>
      </c>
      <c r="E266" s="6">
        <f>E$36*MIN(D285,D247/$B266*(MAX(0,1+MIN(E$2,'Исходные данные'!$E$14)-MAX(E$1,$B227))/IF(MOD(E$4,4)=0,366,365)))+MAX(0,E247-D247)/$B266*(MAX(0,1+MIN(E$2,'Исходные данные'!$E$14)-MAX(E$1,$B227))/IF(MOD(E$4,4)=0,366,365))</f>
        <v>0</v>
      </c>
      <c r="F266" s="6">
        <f ca="1">F$36*MIN(E285,E247/$B266*(MAX(0,1+MIN(F$2,'Исходные данные'!$E$14)-MAX(F$1,$B227))/IF(MOD(F$4,4)=0,366,365)))+MAX(0,F247-E247)/$B266*(MAX(0,1+MIN(F$2,'Исходные данные'!$E$14)-MAX(F$1,$B227))/IF(MOD(F$4,4)=0,366,365))</f>
        <v>0</v>
      </c>
      <c r="G266" s="6">
        <f ca="1">G$36*MIN(F285,F247/$B266*(MAX(0,1+MIN(G$2,'Исходные данные'!$E$14)-MAX(G$1,$B227))/IF(MOD(G$4,4)=0,366,365)))+MAX(0,G247-F247)/$B266*(MAX(0,1+MIN(G$2,'Исходные данные'!$E$14)-MAX(G$1,$B227))/IF(MOD(G$4,4)=0,366,365))</f>
        <v>0</v>
      </c>
      <c r="H266" s="6">
        <f ca="1">H$36*MIN(G285,G247/$B266*(MAX(0,1+MIN(H$2,'Исходные данные'!$E$14)-MAX(H$1,$B227))/IF(MOD(H$4,4)=0,366,365)))+MAX(0,H247-G247)/$B266*(MAX(0,1+MIN(H$2,'Исходные данные'!$E$14)-MAX(H$1,$B227))/IF(MOD(H$4,4)=0,366,365))</f>
        <v>0</v>
      </c>
      <c r="I266" s="6">
        <f ca="1">I$36*MIN(H285,H247/$B266*(MAX(0,1+MIN(I$2,'Исходные данные'!$E$14)-MAX(I$1,$B227))/IF(MOD(I$4,4)=0,366,365)))+MAX(0,I247-H247)/$B266*(MAX(0,1+MIN(I$2,'Исходные данные'!$E$14)-MAX(I$1,$B227))/IF(MOD(I$4,4)=0,366,365))</f>
        <v>0</v>
      </c>
      <c r="J266" s="6">
        <f ca="1">J$36*MIN(I285,I247/$B266*(MAX(0,1+MIN(J$2,'Исходные данные'!$E$14)-MAX(J$1,$B227))/IF(MOD(J$4,4)=0,366,365)))+MAX(0,J247-I247)/$B266*(MAX(0,1+MIN(J$2,'Исходные данные'!$E$14)-MAX(J$1,$B227))/IF(MOD(J$4,4)=0,366,365))</f>
        <v>0</v>
      </c>
      <c r="K266" s="6">
        <f ca="1">K$36*MIN(J285,J247/$B266*(MAX(0,1+MIN(K$2,'Исходные данные'!$E$14)-MAX(K$1,$B227))/IF(MOD(K$4,4)=0,366,365)))+MAX(0,K247-J247)/$B266*(MAX(0,1+MIN(K$2,'Исходные данные'!$E$14)-MAX(K$1,$B227))/IF(MOD(K$4,4)=0,366,365))</f>
        <v>0</v>
      </c>
      <c r="L266" s="6">
        <f ca="1">L$36*MIN(K285,K247/$B266*(MAX(0,1+MIN(L$2,'Исходные данные'!$E$14)-MAX(L$1,$B227))/IF(MOD(L$4,4)=0,366,365)))+MAX(0,L247-K247)/$B266*(MAX(0,1+MIN(L$2,'Исходные данные'!$E$14)-MAX(L$1,$B227))/IF(MOD(L$4,4)=0,366,365))</f>
        <v>0</v>
      </c>
      <c r="M266" s="6">
        <f ca="1">M$36*MIN(L285,L247/$B266*(MAX(0,1+MIN(M$2,'Исходные данные'!$E$14)-MAX(M$1,$B227))/IF(MOD(M$4,4)=0,366,365)))+MAX(0,M247-L247)/$B266*(MAX(0,1+MIN(M$2,'Исходные данные'!$E$14)-MAX(M$1,$B227))/IF(MOD(M$4,4)=0,366,365))</f>
        <v>0</v>
      </c>
      <c r="N266" s="6">
        <f ca="1">N$36*MIN(M285,M247/$B266*(MAX(0,1+MIN(N$2,'Исходные данные'!$E$14)-MAX(N$1,$B227))/IF(MOD(N$4,4)=0,366,365)))+MAX(0,N247-M247)/$B266*(MAX(0,1+MIN(N$2,'Исходные данные'!$E$14)-MAX(N$1,$B227))/IF(MOD(N$4,4)=0,366,365))</f>
        <v>0</v>
      </c>
      <c r="O266" s="6">
        <f ca="1">O$36*MIN(N285,N247/$B266*(MAX(0,1+MIN(O$2,'Исходные данные'!$E$14)-MAX(O$1,$B227))/IF(MOD(O$4,4)=0,366,365)))+MAX(0,O247-N247)/$B266*(MAX(0,1+MIN(O$2,'Исходные данные'!$E$14)-MAX(O$1,$B227))/IF(MOD(O$4,4)=0,366,365))</f>
        <v>0</v>
      </c>
      <c r="P266" s="6">
        <f ca="1">P$36*MIN(O285,O247/$B266*(MAX(0,1+MIN(P$2,'Исходные данные'!$E$14)-MAX(P$1,$B227))/IF(MOD(P$4,4)=0,366,365)))+MAX(0,P247-O247)/$B266*(MAX(0,1+MIN(P$2,'Исходные данные'!$E$14)-MAX(P$1,$B227))/IF(MOD(P$4,4)=0,366,365))</f>
        <v>0</v>
      </c>
      <c r="Q266" s="6">
        <f ca="1">Q$36*MIN(P285,P247/$B266*(MAX(0,1+MIN(Q$2,'Исходные данные'!$E$14)-MAX(Q$1,$B227))/IF(MOD(Q$4,4)=0,366,365)))+MAX(0,Q247-P247)/$B266*(MAX(0,1+MIN(Q$2,'Исходные данные'!$E$14)-MAX(Q$1,$B227))/IF(MOD(Q$4,4)=0,366,365))</f>
        <v>0</v>
      </c>
      <c r="R266" s="6">
        <f ca="1">R$36*MIN(Q285,Q247/$B266*(MAX(0,1+MIN(R$2,'Исходные данные'!$E$14)-MAX(R$1,$B227))/IF(MOD(R$4,4)=0,366,365)))+MAX(0,R247-Q247)/$B266*(MAX(0,1+MIN(R$2,'Исходные данные'!$E$14)-MAX(R$1,$B227))/IF(MOD(R$4,4)=0,366,365))</f>
        <v>0</v>
      </c>
      <c r="S266" s="6">
        <f ca="1">S$36*MIN(R285,R247/$B266*(MAX(0,1+MIN(S$2,'Исходные данные'!$E$14)-MAX(S$1,$B227))/IF(MOD(S$4,4)=0,366,365)))+MAX(0,S247-R247)/$B266*(MAX(0,1+MIN(S$2,'Исходные данные'!$E$14)-MAX(S$1,$B227))/IF(MOD(S$4,4)=0,366,365))</f>
        <v>0</v>
      </c>
      <c r="T266" s="6">
        <f ca="1">T$36*MIN(S285,S247/$B266*(MAX(0,1+MIN(T$2,'Исходные данные'!$E$14)-MAX(T$1,$B227))/IF(MOD(T$4,4)=0,366,365)))+MAX(0,T247-S247)/$B266*(MAX(0,1+MIN(T$2,'Исходные данные'!$E$14)-MAX(T$1,$B227))/IF(MOD(T$4,4)=0,366,365))</f>
        <v>0</v>
      </c>
      <c r="U266" s="6">
        <f ca="1">U$36*MIN(T285,T247/$B266*(MAX(0,1+MIN(U$2,'Исходные данные'!$E$14)-MAX(U$1,$B227))/IF(MOD(U$4,4)=0,366,365)))+MAX(0,U247-T247)/$B266*(MAX(0,1+MIN(U$2,'Исходные данные'!$E$14)-MAX(U$1,$B227))/IF(MOD(U$4,4)=0,366,365))</f>
        <v>0</v>
      </c>
      <c r="V266" s="6">
        <f ca="1">V$36*MIN(U285,U247/$B266*(MAX(0,1+MIN(V$2,'Исходные данные'!$E$14)-MAX(V$1,$B227))/IF(MOD(V$4,4)=0,366,365)))+MAX(0,V247-U247)/$B266*(MAX(0,1+MIN(V$2,'Исходные данные'!$E$14)-MAX(V$1,$B227))/IF(MOD(V$4,4)=0,366,365))</f>
        <v>0</v>
      </c>
      <c r="W266" s="6">
        <f ca="1">W$36*MIN(V285,V247/$B266*(MAX(0,1+MIN(W$2,'Исходные данные'!$E$14)-MAX(W$1,$B227))/IF(MOD(W$4,4)=0,366,365)))+MAX(0,W247-V247)/$B266*(MAX(0,1+MIN(W$2,'Исходные данные'!$E$14)-MAX(W$1,$B227))/IF(MOD(W$4,4)=0,366,365))</f>
        <v>0</v>
      </c>
      <c r="X266" s="6">
        <f ca="1">X$36*MIN(W285,W247/$B266*(MAX(0,1+MIN(X$2,'Исходные данные'!$E$14)-MAX(X$1,$B227))/IF(MOD(X$4,4)=0,366,365)))+MAX(0,X247-W247)/$B266*(MAX(0,1+MIN(X$2,'Исходные данные'!$E$14)-MAX(X$1,$B227))/IF(MOD(X$4,4)=0,366,365))</f>
        <v>0</v>
      </c>
      <c r="Y266" s="6">
        <f ca="1">Y$36*MIN(X285,X247/$B266*(MAX(0,1+MIN(Y$2,'Исходные данные'!$E$14)-MAX(Y$1,$B227))/IF(MOD(Y$4,4)=0,366,365)))+MAX(0,Y247-X247)/$B266*(MAX(0,1+MIN(Y$2,'Исходные данные'!$E$14)-MAX(Y$1,$B227))/IF(MOD(Y$4,4)=0,366,365))</f>
        <v>0</v>
      </c>
      <c r="Z266" s="6">
        <f ca="1">Z$36*MIN(Y285,Y247/$B266*(MAX(0,1+MIN(Z$2,'Исходные данные'!$E$14)-MAX(Z$1,$B227))/IF(MOD(Z$4,4)=0,366,365)))+MAX(0,Z247-Y247)/$B266*(MAX(0,1+MIN(Z$2,'Исходные данные'!$E$14)-MAX(Z$1,$B227))/IF(MOD(Z$4,4)=0,366,365))</f>
        <v>0</v>
      </c>
      <c r="AA266" s="6">
        <f ca="1">AA$36*MIN(Z285,Z247/$B266*(MAX(0,1+MIN(AA$2,'Исходные данные'!$E$14)-MAX(AA$1,$B227))/IF(MOD(AA$4,4)=0,366,365)))+MAX(0,AA247-Z247)/$B266*(MAX(0,1+MIN(AA$2,'Исходные данные'!$E$14)-MAX(AA$1,$B227))/IF(MOD(AA$4,4)=0,366,365))</f>
        <v>0</v>
      </c>
      <c r="AB266" s="6">
        <f ca="1">AB$36*MIN(AA285,AA247/$B266*(MAX(0,1+MIN(AB$2,'Исходные данные'!$E$14)-MAX(AB$1,$B227))/IF(MOD(AB$4,4)=0,366,365)))+MAX(0,AB247-AA247)/$B266*(MAX(0,1+MIN(AB$2,'Исходные данные'!$E$14)-MAX(AB$1,$B227))/IF(MOD(AB$4,4)=0,366,365))</f>
        <v>0</v>
      </c>
      <c r="AC266" s="6">
        <f ca="1">AC$36*MIN(AB285,AB247/$B266*(MAX(0,1+MIN(AC$2,'Исходные данные'!$E$14)-MAX(AC$1,$B227))/IF(MOD(AC$4,4)=0,366,365)))+MAX(0,AC247-AB247)/$B266*(MAX(0,1+MIN(AC$2,'Исходные данные'!$E$14)-MAX(AC$1,$B227))/IF(MOD(AC$4,4)=0,366,365))</f>
        <v>0</v>
      </c>
      <c r="AD266" s="6">
        <f ca="1">AD$36*MIN(AC285,AC247/$B266*(MAX(0,1+MIN(AD$2,'Исходные данные'!$E$14)-MAX(AD$1,$B227))/IF(MOD(AD$4,4)=0,366,365)))+MAX(0,AD247-AC247)/$B266*(MAX(0,1+MIN(AD$2,'Исходные данные'!$E$14)-MAX(AD$1,$B227))/IF(MOD(AD$4,4)=0,366,365))</f>
        <v>0</v>
      </c>
      <c r="AE266" s="6">
        <f ca="1">AE$36*MIN(AD285,AD247/$B266*(MAX(0,1+MIN(AE$2,'Исходные данные'!$E$14)-MAX(AE$1,$B227))/IF(MOD(AE$4,4)=0,366,365)))+MAX(0,AE247-AD247)/$B266*(MAX(0,1+MIN(AE$2,'Исходные данные'!$E$14)-MAX(AE$1,$B227))/IF(MOD(AE$4,4)=0,366,365))</f>
        <v>0</v>
      </c>
      <c r="AF266" s="6">
        <f ca="1">AF$36*MIN(AE285,AE247/$B266*(MAX(0,1+MIN(AF$2,'Исходные данные'!$E$14)-MAX(AF$1,$B227))/IF(MOD(AF$4,4)=0,366,365)))+MAX(0,AF247-AE247)/$B266*(MAX(0,1+MIN(AF$2,'Исходные данные'!$E$14)-MAX(AF$1,$B227))/IF(MOD(AF$4,4)=0,366,365))</f>
        <v>0</v>
      </c>
      <c r="AG266" s="6">
        <f ca="1">AG$36*MIN(AF285,AF247/$B266*(MAX(0,1+MIN(AG$2,'Исходные данные'!$E$14)-MAX(AG$1,$B227))/IF(MOD(AG$4,4)=0,366,365)))+MAX(0,AG247-AF247)/$B266*(MAX(0,1+MIN(AG$2,'Исходные данные'!$E$14)-MAX(AG$1,$B227))/IF(MOD(AG$4,4)=0,366,365))</f>
        <v>0</v>
      </c>
      <c r="AH266" s="6">
        <f ca="1">AH$36*MIN(AG285,AG247/$B266*(MAX(0,1+MIN(AH$2,'Исходные данные'!$E$14)-MAX(AH$1,$B227))/IF(MOD(AH$4,4)=0,366,365)))+MAX(0,AH247-AG247)/$B266*(MAX(0,1+MIN(AH$2,'Исходные данные'!$E$14)-MAX(AH$1,$B227))/IF(MOD(AH$4,4)=0,366,365))</f>
        <v>0</v>
      </c>
      <c r="AI266" s="6">
        <f ca="1">AI$36*MIN(AH285,AH247/$B266*(MAX(0,1+MIN(AI$2,'Исходные данные'!$E$14)-MAX(AI$1,$B227))/IF(MOD(AI$4,4)=0,366,365)))+MAX(0,AI247-AH247)/$B266*(MAX(0,1+MIN(AI$2,'Исходные данные'!$E$14)-MAX(AI$1,$B227))/IF(MOD(AI$4,4)=0,366,365))</f>
        <v>0</v>
      </c>
      <c r="AJ266" s="6">
        <f ca="1">AJ$36*MIN(AI285,AI247/$B266*(MAX(0,1+MIN(AJ$2,'Исходные данные'!$E$14)-MAX(AJ$1,$B227))/IF(MOD(AJ$4,4)=0,366,365)))+MAX(0,AJ247-AI247)/$B266*(MAX(0,1+MIN(AJ$2,'Исходные данные'!$E$14)-MAX(AJ$1,$B227))/IF(MOD(AJ$4,4)=0,366,365))</f>
        <v>0</v>
      </c>
    </row>
    <row r="267" spans="1:124" outlineLevel="2">
      <c r="A267" s="5" t="str">
        <f t="shared" si="109"/>
        <v>-</v>
      </c>
      <c r="B267" s="19">
        <f>'Исходные данные'!D105</f>
        <v>30</v>
      </c>
      <c r="E267" s="6">
        <f>E$36*MIN(D286,D248/$B267*(MAX(0,1+MIN(E$2,'Исходные данные'!$E$14)-MAX(E$1,$B228))/IF(MOD(E$4,4)=0,366,365)))+MAX(0,E248-D248)/$B267*(MAX(0,1+MIN(E$2,'Исходные данные'!$E$14)-MAX(E$1,$B228))/IF(MOD(E$4,4)=0,366,365))</f>
        <v>0</v>
      </c>
      <c r="F267" s="6">
        <f ca="1">F$36*MIN(E286,E248/$B267*(MAX(0,1+MIN(F$2,'Исходные данные'!$E$14)-MAX(F$1,$B228))/IF(MOD(F$4,4)=0,366,365)))+MAX(0,F248-E248)/$B267*(MAX(0,1+MIN(F$2,'Исходные данные'!$E$14)-MAX(F$1,$B228))/IF(MOD(F$4,4)=0,366,365))</f>
        <v>0</v>
      </c>
      <c r="G267" s="6">
        <f ca="1">G$36*MIN(F286,F248/$B267*(MAX(0,1+MIN(G$2,'Исходные данные'!$E$14)-MAX(G$1,$B228))/IF(MOD(G$4,4)=0,366,365)))+MAX(0,G248-F248)/$B267*(MAX(0,1+MIN(G$2,'Исходные данные'!$E$14)-MAX(G$1,$B228))/IF(MOD(G$4,4)=0,366,365))</f>
        <v>0</v>
      </c>
      <c r="H267" s="6">
        <f ca="1">H$36*MIN(G286,G248/$B267*(MAX(0,1+MIN(H$2,'Исходные данные'!$E$14)-MAX(H$1,$B228))/IF(MOD(H$4,4)=0,366,365)))+MAX(0,H248-G248)/$B267*(MAX(0,1+MIN(H$2,'Исходные данные'!$E$14)-MAX(H$1,$B228))/IF(MOD(H$4,4)=0,366,365))</f>
        <v>0</v>
      </c>
      <c r="I267" s="6">
        <f ca="1">I$36*MIN(H286,H248/$B267*(MAX(0,1+MIN(I$2,'Исходные данные'!$E$14)-MAX(I$1,$B228))/IF(MOD(I$4,4)=0,366,365)))+MAX(0,I248-H248)/$B267*(MAX(0,1+MIN(I$2,'Исходные данные'!$E$14)-MAX(I$1,$B228))/IF(MOD(I$4,4)=0,366,365))</f>
        <v>0</v>
      </c>
      <c r="J267" s="6">
        <f ca="1">J$36*MIN(I286,I248/$B267*(MAX(0,1+MIN(J$2,'Исходные данные'!$E$14)-MAX(J$1,$B228))/IF(MOD(J$4,4)=0,366,365)))+MAX(0,J248-I248)/$B267*(MAX(0,1+MIN(J$2,'Исходные данные'!$E$14)-MAX(J$1,$B228))/IF(MOD(J$4,4)=0,366,365))</f>
        <v>0</v>
      </c>
      <c r="K267" s="6">
        <f ca="1">K$36*MIN(J286,J248/$B267*(MAX(0,1+MIN(K$2,'Исходные данные'!$E$14)-MAX(K$1,$B228))/IF(MOD(K$4,4)=0,366,365)))+MAX(0,K248-J248)/$B267*(MAX(0,1+MIN(K$2,'Исходные данные'!$E$14)-MAX(K$1,$B228))/IF(MOD(K$4,4)=0,366,365))</f>
        <v>0</v>
      </c>
      <c r="L267" s="6">
        <f ca="1">L$36*MIN(K286,K248/$B267*(MAX(0,1+MIN(L$2,'Исходные данные'!$E$14)-MAX(L$1,$B228))/IF(MOD(L$4,4)=0,366,365)))+MAX(0,L248-K248)/$B267*(MAX(0,1+MIN(L$2,'Исходные данные'!$E$14)-MAX(L$1,$B228))/IF(MOD(L$4,4)=0,366,365))</f>
        <v>0</v>
      </c>
      <c r="M267" s="6">
        <f ca="1">M$36*MIN(L286,L248/$B267*(MAX(0,1+MIN(M$2,'Исходные данные'!$E$14)-MAX(M$1,$B228))/IF(MOD(M$4,4)=0,366,365)))+MAX(0,M248-L248)/$B267*(MAX(0,1+MIN(M$2,'Исходные данные'!$E$14)-MAX(M$1,$B228))/IF(MOD(M$4,4)=0,366,365))</f>
        <v>0</v>
      </c>
      <c r="N267" s="6">
        <f ca="1">N$36*MIN(M286,M248/$B267*(MAX(0,1+MIN(N$2,'Исходные данные'!$E$14)-MAX(N$1,$B228))/IF(MOD(N$4,4)=0,366,365)))+MAX(0,N248-M248)/$B267*(MAX(0,1+MIN(N$2,'Исходные данные'!$E$14)-MAX(N$1,$B228))/IF(MOD(N$4,4)=0,366,365))</f>
        <v>0</v>
      </c>
      <c r="O267" s="6">
        <f ca="1">O$36*MIN(N286,N248/$B267*(MAX(0,1+MIN(O$2,'Исходные данные'!$E$14)-MAX(O$1,$B228))/IF(MOD(O$4,4)=0,366,365)))+MAX(0,O248-N248)/$B267*(MAX(0,1+MIN(O$2,'Исходные данные'!$E$14)-MAX(O$1,$B228))/IF(MOD(O$4,4)=0,366,365))</f>
        <v>0</v>
      </c>
      <c r="P267" s="6">
        <f ca="1">P$36*MIN(O286,O248/$B267*(MAX(0,1+MIN(P$2,'Исходные данные'!$E$14)-MAX(P$1,$B228))/IF(MOD(P$4,4)=0,366,365)))+MAX(0,P248-O248)/$B267*(MAX(0,1+MIN(P$2,'Исходные данные'!$E$14)-MAX(P$1,$B228))/IF(MOD(P$4,4)=0,366,365))</f>
        <v>0</v>
      </c>
      <c r="Q267" s="6">
        <f ca="1">Q$36*MIN(P286,P248/$B267*(MAX(0,1+MIN(Q$2,'Исходные данные'!$E$14)-MAX(Q$1,$B228))/IF(MOD(Q$4,4)=0,366,365)))+MAX(0,Q248-P248)/$B267*(MAX(0,1+MIN(Q$2,'Исходные данные'!$E$14)-MAX(Q$1,$B228))/IF(MOD(Q$4,4)=0,366,365))</f>
        <v>0</v>
      </c>
      <c r="R267" s="6">
        <f ca="1">R$36*MIN(Q286,Q248/$B267*(MAX(0,1+MIN(R$2,'Исходные данные'!$E$14)-MAX(R$1,$B228))/IF(MOD(R$4,4)=0,366,365)))+MAX(0,R248-Q248)/$B267*(MAX(0,1+MIN(R$2,'Исходные данные'!$E$14)-MAX(R$1,$B228))/IF(MOD(R$4,4)=0,366,365))</f>
        <v>0</v>
      </c>
      <c r="S267" s="6">
        <f ca="1">S$36*MIN(R286,R248/$B267*(MAX(0,1+MIN(S$2,'Исходные данные'!$E$14)-MAX(S$1,$B228))/IF(MOD(S$4,4)=0,366,365)))+MAX(0,S248-R248)/$B267*(MAX(0,1+MIN(S$2,'Исходные данные'!$E$14)-MAX(S$1,$B228))/IF(MOD(S$4,4)=0,366,365))</f>
        <v>0</v>
      </c>
      <c r="T267" s="6">
        <f ca="1">T$36*MIN(S286,S248/$B267*(MAX(0,1+MIN(T$2,'Исходные данные'!$E$14)-MAX(T$1,$B228))/IF(MOD(T$4,4)=0,366,365)))+MAX(0,T248-S248)/$B267*(MAX(0,1+MIN(T$2,'Исходные данные'!$E$14)-MAX(T$1,$B228))/IF(MOD(T$4,4)=0,366,365))</f>
        <v>0</v>
      </c>
      <c r="U267" s="6">
        <f ca="1">U$36*MIN(T286,T248/$B267*(MAX(0,1+MIN(U$2,'Исходные данные'!$E$14)-MAX(U$1,$B228))/IF(MOD(U$4,4)=0,366,365)))+MAX(0,U248-T248)/$B267*(MAX(0,1+MIN(U$2,'Исходные данные'!$E$14)-MAX(U$1,$B228))/IF(MOD(U$4,4)=0,366,365))</f>
        <v>0</v>
      </c>
      <c r="V267" s="6">
        <f ca="1">V$36*MIN(U286,U248/$B267*(MAX(0,1+MIN(V$2,'Исходные данные'!$E$14)-MAX(V$1,$B228))/IF(MOD(V$4,4)=0,366,365)))+MAX(0,V248-U248)/$B267*(MAX(0,1+MIN(V$2,'Исходные данные'!$E$14)-MAX(V$1,$B228))/IF(MOD(V$4,4)=0,366,365))</f>
        <v>0</v>
      </c>
      <c r="W267" s="6">
        <f ca="1">W$36*MIN(V286,V248/$B267*(MAX(0,1+MIN(W$2,'Исходные данные'!$E$14)-MAX(W$1,$B228))/IF(MOD(W$4,4)=0,366,365)))+MAX(0,W248-V248)/$B267*(MAX(0,1+MIN(W$2,'Исходные данные'!$E$14)-MAX(W$1,$B228))/IF(MOD(W$4,4)=0,366,365))</f>
        <v>0</v>
      </c>
      <c r="X267" s="6">
        <f ca="1">X$36*MIN(W286,W248/$B267*(MAX(0,1+MIN(X$2,'Исходные данные'!$E$14)-MAX(X$1,$B228))/IF(MOD(X$4,4)=0,366,365)))+MAX(0,X248-W248)/$B267*(MAX(0,1+MIN(X$2,'Исходные данные'!$E$14)-MAX(X$1,$B228))/IF(MOD(X$4,4)=0,366,365))</f>
        <v>0</v>
      </c>
      <c r="Y267" s="6">
        <f ca="1">Y$36*MIN(X286,X248/$B267*(MAX(0,1+MIN(Y$2,'Исходные данные'!$E$14)-MAX(Y$1,$B228))/IF(MOD(Y$4,4)=0,366,365)))+MAX(0,Y248-X248)/$B267*(MAX(0,1+MIN(Y$2,'Исходные данные'!$E$14)-MAX(Y$1,$B228))/IF(MOD(Y$4,4)=0,366,365))</f>
        <v>0</v>
      </c>
      <c r="Z267" s="6">
        <f ca="1">Z$36*MIN(Y286,Y248/$B267*(MAX(0,1+MIN(Z$2,'Исходные данные'!$E$14)-MAX(Z$1,$B228))/IF(MOD(Z$4,4)=0,366,365)))+MAX(0,Z248-Y248)/$B267*(MAX(0,1+MIN(Z$2,'Исходные данные'!$E$14)-MAX(Z$1,$B228))/IF(MOD(Z$4,4)=0,366,365))</f>
        <v>0</v>
      </c>
      <c r="AA267" s="6">
        <f ca="1">AA$36*MIN(Z286,Z248/$B267*(MAX(0,1+MIN(AA$2,'Исходные данные'!$E$14)-MAX(AA$1,$B228))/IF(MOD(AA$4,4)=0,366,365)))+MAX(0,AA248-Z248)/$B267*(MAX(0,1+MIN(AA$2,'Исходные данные'!$E$14)-MAX(AA$1,$B228))/IF(MOD(AA$4,4)=0,366,365))</f>
        <v>0</v>
      </c>
      <c r="AB267" s="6">
        <f ca="1">AB$36*MIN(AA286,AA248/$B267*(MAX(0,1+MIN(AB$2,'Исходные данные'!$E$14)-MAX(AB$1,$B228))/IF(MOD(AB$4,4)=0,366,365)))+MAX(0,AB248-AA248)/$B267*(MAX(0,1+MIN(AB$2,'Исходные данные'!$E$14)-MAX(AB$1,$B228))/IF(MOD(AB$4,4)=0,366,365))</f>
        <v>0</v>
      </c>
      <c r="AC267" s="6">
        <f ca="1">AC$36*MIN(AB286,AB248/$B267*(MAX(0,1+MIN(AC$2,'Исходные данные'!$E$14)-MAX(AC$1,$B228))/IF(MOD(AC$4,4)=0,366,365)))+MAX(0,AC248-AB248)/$B267*(MAX(0,1+MIN(AC$2,'Исходные данные'!$E$14)-MAX(AC$1,$B228))/IF(MOD(AC$4,4)=0,366,365))</f>
        <v>0</v>
      </c>
      <c r="AD267" s="6">
        <f ca="1">AD$36*MIN(AC286,AC248/$B267*(MAX(0,1+MIN(AD$2,'Исходные данные'!$E$14)-MAX(AD$1,$B228))/IF(MOD(AD$4,4)=0,366,365)))+MAX(0,AD248-AC248)/$B267*(MAX(0,1+MIN(AD$2,'Исходные данные'!$E$14)-MAX(AD$1,$B228))/IF(MOD(AD$4,4)=0,366,365))</f>
        <v>0</v>
      </c>
      <c r="AE267" s="6">
        <f ca="1">AE$36*MIN(AD286,AD248/$B267*(MAX(0,1+MIN(AE$2,'Исходные данные'!$E$14)-MAX(AE$1,$B228))/IF(MOD(AE$4,4)=0,366,365)))+MAX(0,AE248-AD248)/$B267*(MAX(0,1+MIN(AE$2,'Исходные данные'!$E$14)-MAX(AE$1,$B228))/IF(MOD(AE$4,4)=0,366,365))</f>
        <v>0</v>
      </c>
      <c r="AF267" s="6">
        <f ca="1">AF$36*MIN(AE286,AE248/$B267*(MAX(0,1+MIN(AF$2,'Исходные данные'!$E$14)-MAX(AF$1,$B228))/IF(MOD(AF$4,4)=0,366,365)))+MAX(0,AF248-AE248)/$B267*(MAX(0,1+MIN(AF$2,'Исходные данные'!$E$14)-MAX(AF$1,$B228))/IF(MOD(AF$4,4)=0,366,365))</f>
        <v>0</v>
      </c>
      <c r="AG267" s="6">
        <f ca="1">AG$36*MIN(AF286,AF248/$B267*(MAX(0,1+MIN(AG$2,'Исходные данные'!$E$14)-MAX(AG$1,$B228))/IF(MOD(AG$4,4)=0,366,365)))+MAX(0,AG248-AF248)/$B267*(MAX(0,1+MIN(AG$2,'Исходные данные'!$E$14)-MAX(AG$1,$B228))/IF(MOD(AG$4,4)=0,366,365))</f>
        <v>0</v>
      </c>
      <c r="AH267" s="6">
        <f ca="1">AH$36*MIN(AG286,AG248/$B267*(MAX(0,1+MIN(AH$2,'Исходные данные'!$E$14)-MAX(AH$1,$B228))/IF(MOD(AH$4,4)=0,366,365)))+MAX(0,AH248-AG248)/$B267*(MAX(0,1+MIN(AH$2,'Исходные данные'!$E$14)-MAX(AH$1,$B228))/IF(MOD(AH$4,4)=0,366,365))</f>
        <v>0</v>
      </c>
      <c r="AI267" s="6">
        <f ca="1">AI$36*MIN(AH286,AH248/$B267*(MAX(0,1+MIN(AI$2,'Исходные данные'!$E$14)-MAX(AI$1,$B228))/IF(MOD(AI$4,4)=0,366,365)))+MAX(0,AI248-AH248)/$B267*(MAX(0,1+MIN(AI$2,'Исходные данные'!$E$14)-MAX(AI$1,$B228))/IF(MOD(AI$4,4)=0,366,365))</f>
        <v>0</v>
      </c>
      <c r="AJ267" s="6">
        <f ca="1">AJ$36*MIN(AI286,AI248/$B267*(MAX(0,1+MIN(AJ$2,'Исходные данные'!$E$14)-MAX(AJ$1,$B228))/IF(MOD(AJ$4,4)=0,366,365)))+MAX(0,AJ248-AI248)/$B267*(MAX(0,1+MIN(AJ$2,'Исходные данные'!$E$14)-MAX(AJ$1,$B228))/IF(MOD(AJ$4,4)=0,366,365))</f>
        <v>0</v>
      </c>
    </row>
    <row r="268" spans="1:124" outlineLevel="2">
      <c r="A268" s="5" t="str">
        <f t="shared" si="109"/>
        <v>-</v>
      </c>
      <c r="B268" s="19">
        <f>'Исходные данные'!D106</f>
        <v>30</v>
      </c>
      <c r="E268" s="6">
        <f>E$36*MIN(D287,D249/$B268*(MAX(0,1+MIN(E$2,'Исходные данные'!$E$14)-MAX(E$1,$B229))/IF(MOD(E$4,4)=0,366,365)))+MAX(0,E249-D249)/$B268*(MAX(0,1+MIN(E$2,'Исходные данные'!$E$14)-MAX(E$1,$B229))/IF(MOD(E$4,4)=0,366,365))</f>
        <v>0</v>
      </c>
      <c r="F268" s="6">
        <f ca="1">F$36*MIN(E287,E249/$B268*(MAX(0,1+MIN(F$2,'Исходные данные'!$E$14)-MAX(F$1,$B229))/IF(MOD(F$4,4)=0,366,365)))+MAX(0,F249-E249)/$B268*(MAX(0,1+MIN(F$2,'Исходные данные'!$E$14)-MAX(F$1,$B229))/IF(MOD(F$4,4)=0,366,365))</f>
        <v>0</v>
      </c>
      <c r="G268" s="6">
        <f ca="1">G$36*MIN(F287,F249/$B268*(MAX(0,1+MIN(G$2,'Исходные данные'!$E$14)-MAX(G$1,$B229))/IF(MOD(G$4,4)=0,366,365)))+MAX(0,G249-F249)/$B268*(MAX(0,1+MIN(G$2,'Исходные данные'!$E$14)-MAX(G$1,$B229))/IF(MOD(G$4,4)=0,366,365))</f>
        <v>0</v>
      </c>
      <c r="H268" s="6">
        <f ca="1">H$36*MIN(G287,G249/$B268*(MAX(0,1+MIN(H$2,'Исходные данные'!$E$14)-MAX(H$1,$B229))/IF(MOD(H$4,4)=0,366,365)))+MAX(0,H249-G249)/$B268*(MAX(0,1+MIN(H$2,'Исходные данные'!$E$14)-MAX(H$1,$B229))/IF(MOD(H$4,4)=0,366,365))</f>
        <v>0</v>
      </c>
      <c r="I268" s="6">
        <f ca="1">I$36*MIN(H287,H249/$B268*(MAX(0,1+MIN(I$2,'Исходные данные'!$E$14)-MAX(I$1,$B229))/IF(MOD(I$4,4)=0,366,365)))+MAX(0,I249-H249)/$B268*(MAX(0,1+MIN(I$2,'Исходные данные'!$E$14)-MAX(I$1,$B229))/IF(MOD(I$4,4)=0,366,365))</f>
        <v>0</v>
      </c>
      <c r="J268" s="6">
        <f ca="1">J$36*MIN(I287,I249/$B268*(MAX(0,1+MIN(J$2,'Исходные данные'!$E$14)-MAX(J$1,$B229))/IF(MOD(J$4,4)=0,366,365)))+MAX(0,J249-I249)/$B268*(MAX(0,1+MIN(J$2,'Исходные данные'!$E$14)-MAX(J$1,$B229))/IF(MOD(J$4,4)=0,366,365))</f>
        <v>0</v>
      </c>
      <c r="K268" s="6">
        <f ca="1">K$36*MIN(J287,J249/$B268*(MAX(0,1+MIN(K$2,'Исходные данные'!$E$14)-MAX(K$1,$B229))/IF(MOD(K$4,4)=0,366,365)))+MAX(0,K249-J249)/$B268*(MAX(0,1+MIN(K$2,'Исходные данные'!$E$14)-MAX(K$1,$B229))/IF(MOD(K$4,4)=0,366,365))</f>
        <v>0</v>
      </c>
      <c r="L268" s="6">
        <f ca="1">L$36*MIN(K287,K249/$B268*(MAX(0,1+MIN(L$2,'Исходные данные'!$E$14)-MAX(L$1,$B229))/IF(MOD(L$4,4)=0,366,365)))+MAX(0,L249-K249)/$B268*(MAX(0,1+MIN(L$2,'Исходные данные'!$E$14)-MAX(L$1,$B229))/IF(MOD(L$4,4)=0,366,365))</f>
        <v>0</v>
      </c>
      <c r="M268" s="6">
        <f ca="1">M$36*MIN(L287,L249/$B268*(MAX(0,1+MIN(M$2,'Исходные данные'!$E$14)-MAX(M$1,$B229))/IF(MOD(M$4,4)=0,366,365)))+MAX(0,M249-L249)/$B268*(MAX(0,1+MIN(M$2,'Исходные данные'!$E$14)-MAX(M$1,$B229))/IF(MOD(M$4,4)=0,366,365))</f>
        <v>0</v>
      </c>
      <c r="N268" s="6">
        <f ca="1">N$36*MIN(M287,M249/$B268*(MAX(0,1+MIN(N$2,'Исходные данные'!$E$14)-MAX(N$1,$B229))/IF(MOD(N$4,4)=0,366,365)))+MAX(0,N249-M249)/$B268*(MAX(0,1+MIN(N$2,'Исходные данные'!$E$14)-MAX(N$1,$B229))/IF(MOD(N$4,4)=0,366,365))</f>
        <v>0</v>
      </c>
      <c r="O268" s="6">
        <f ca="1">O$36*MIN(N287,N249/$B268*(MAX(0,1+MIN(O$2,'Исходные данные'!$E$14)-MAX(O$1,$B229))/IF(MOD(O$4,4)=0,366,365)))+MAX(0,O249-N249)/$B268*(MAX(0,1+MIN(O$2,'Исходные данные'!$E$14)-MAX(O$1,$B229))/IF(MOD(O$4,4)=0,366,365))</f>
        <v>0</v>
      </c>
      <c r="P268" s="6">
        <f ca="1">P$36*MIN(O287,O249/$B268*(MAX(0,1+MIN(P$2,'Исходные данные'!$E$14)-MAX(P$1,$B229))/IF(MOD(P$4,4)=0,366,365)))+MAX(0,P249-O249)/$B268*(MAX(0,1+MIN(P$2,'Исходные данные'!$E$14)-MAX(P$1,$B229))/IF(MOD(P$4,4)=0,366,365))</f>
        <v>0</v>
      </c>
      <c r="Q268" s="6">
        <f ca="1">Q$36*MIN(P287,P249/$B268*(MAX(0,1+MIN(Q$2,'Исходные данные'!$E$14)-MAX(Q$1,$B229))/IF(MOD(Q$4,4)=0,366,365)))+MAX(0,Q249-P249)/$B268*(MAX(0,1+MIN(Q$2,'Исходные данные'!$E$14)-MAX(Q$1,$B229))/IF(MOD(Q$4,4)=0,366,365))</f>
        <v>0</v>
      </c>
      <c r="R268" s="6">
        <f ca="1">R$36*MIN(Q287,Q249/$B268*(MAX(0,1+MIN(R$2,'Исходные данные'!$E$14)-MAX(R$1,$B229))/IF(MOD(R$4,4)=0,366,365)))+MAX(0,R249-Q249)/$B268*(MAX(0,1+MIN(R$2,'Исходные данные'!$E$14)-MAX(R$1,$B229))/IF(MOD(R$4,4)=0,366,365))</f>
        <v>0</v>
      </c>
      <c r="S268" s="6">
        <f ca="1">S$36*MIN(R287,R249/$B268*(MAX(0,1+MIN(S$2,'Исходные данные'!$E$14)-MAX(S$1,$B229))/IF(MOD(S$4,4)=0,366,365)))+MAX(0,S249-R249)/$B268*(MAX(0,1+MIN(S$2,'Исходные данные'!$E$14)-MAX(S$1,$B229))/IF(MOD(S$4,4)=0,366,365))</f>
        <v>0</v>
      </c>
      <c r="T268" s="6">
        <f ca="1">T$36*MIN(S287,S249/$B268*(MAX(0,1+MIN(T$2,'Исходные данные'!$E$14)-MAX(T$1,$B229))/IF(MOD(T$4,4)=0,366,365)))+MAX(0,T249-S249)/$B268*(MAX(0,1+MIN(T$2,'Исходные данные'!$E$14)-MAX(T$1,$B229))/IF(MOD(T$4,4)=0,366,365))</f>
        <v>0</v>
      </c>
      <c r="U268" s="6">
        <f ca="1">U$36*MIN(T287,T249/$B268*(MAX(0,1+MIN(U$2,'Исходные данные'!$E$14)-MAX(U$1,$B229))/IF(MOD(U$4,4)=0,366,365)))+MAX(0,U249-T249)/$B268*(MAX(0,1+MIN(U$2,'Исходные данные'!$E$14)-MAX(U$1,$B229))/IF(MOD(U$4,4)=0,366,365))</f>
        <v>0</v>
      </c>
      <c r="V268" s="6">
        <f ca="1">V$36*MIN(U287,U249/$B268*(MAX(0,1+MIN(V$2,'Исходные данные'!$E$14)-MAX(V$1,$B229))/IF(MOD(V$4,4)=0,366,365)))+MAX(0,V249-U249)/$B268*(MAX(0,1+MIN(V$2,'Исходные данные'!$E$14)-MAX(V$1,$B229))/IF(MOD(V$4,4)=0,366,365))</f>
        <v>0</v>
      </c>
      <c r="W268" s="6">
        <f ca="1">W$36*MIN(V287,V249/$B268*(MAX(0,1+MIN(W$2,'Исходные данные'!$E$14)-MAX(W$1,$B229))/IF(MOD(W$4,4)=0,366,365)))+MAX(0,W249-V249)/$B268*(MAX(0,1+MIN(W$2,'Исходные данные'!$E$14)-MAX(W$1,$B229))/IF(MOD(W$4,4)=0,366,365))</f>
        <v>0</v>
      </c>
      <c r="X268" s="6">
        <f ca="1">X$36*MIN(W287,W249/$B268*(MAX(0,1+MIN(X$2,'Исходные данные'!$E$14)-MAX(X$1,$B229))/IF(MOD(X$4,4)=0,366,365)))+MAX(0,X249-W249)/$B268*(MAX(0,1+MIN(X$2,'Исходные данные'!$E$14)-MAX(X$1,$B229))/IF(MOD(X$4,4)=0,366,365))</f>
        <v>0</v>
      </c>
      <c r="Y268" s="6">
        <f ca="1">Y$36*MIN(X287,X249/$B268*(MAX(0,1+MIN(Y$2,'Исходные данные'!$E$14)-MAX(Y$1,$B229))/IF(MOD(Y$4,4)=0,366,365)))+MAX(0,Y249-X249)/$B268*(MAX(0,1+MIN(Y$2,'Исходные данные'!$E$14)-MAX(Y$1,$B229))/IF(MOD(Y$4,4)=0,366,365))</f>
        <v>0</v>
      </c>
      <c r="Z268" s="6">
        <f ca="1">Z$36*MIN(Y287,Y249/$B268*(MAX(0,1+MIN(Z$2,'Исходные данные'!$E$14)-MAX(Z$1,$B229))/IF(MOD(Z$4,4)=0,366,365)))+MAX(0,Z249-Y249)/$B268*(MAX(0,1+MIN(Z$2,'Исходные данные'!$E$14)-MAX(Z$1,$B229))/IF(MOD(Z$4,4)=0,366,365))</f>
        <v>0</v>
      </c>
      <c r="AA268" s="6">
        <f ca="1">AA$36*MIN(Z287,Z249/$B268*(MAX(0,1+MIN(AA$2,'Исходные данные'!$E$14)-MAX(AA$1,$B229))/IF(MOD(AA$4,4)=0,366,365)))+MAX(0,AA249-Z249)/$B268*(MAX(0,1+MIN(AA$2,'Исходные данные'!$E$14)-MAX(AA$1,$B229))/IF(MOD(AA$4,4)=0,366,365))</f>
        <v>0</v>
      </c>
      <c r="AB268" s="6">
        <f ca="1">AB$36*MIN(AA287,AA249/$B268*(MAX(0,1+MIN(AB$2,'Исходные данные'!$E$14)-MAX(AB$1,$B229))/IF(MOD(AB$4,4)=0,366,365)))+MAX(0,AB249-AA249)/$B268*(MAX(0,1+MIN(AB$2,'Исходные данные'!$E$14)-MAX(AB$1,$B229))/IF(MOD(AB$4,4)=0,366,365))</f>
        <v>0</v>
      </c>
      <c r="AC268" s="6">
        <f ca="1">AC$36*MIN(AB287,AB249/$B268*(MAX(0,1+MIN(AC$2,'Исходные данные'!$E$14)-MAX(AC$1,$B229))/IF(MOD(AC$4,4)=0,366,365)))+MAX(0,AC249-AB249)/$B268*(MAX(0,1+MIN(AC$2,'Исходные данные'!$E$14)-MAX(AC$1,$B229))/IF(MOD(AC$4,4)=0,366,365))</f>
        <v>0</v>
      </c>
      <c r="AD268" s="6">
        <f ca="1">AD$36*MIN(AC287,AC249/$B268*(MAX(0,1+MIN(AD$2,'Исходные данные'!$E$14)-MAX(AD$1,$B229))/IF(MOD(AD$4,4)=0,366,365)))+MAX(0,AD249-AC249)/$B268*(MAX(0,1+MIN(AD$2,'Исходные данные'!$E$14)-MAX(AD$1,$B229))/IF(MOD(AD$4,4)=0,366,365))</f>
        <v>0</v>
      </c>
      <c r="AE268" s="6">
        <f ca="1">AE$36*MIN(AD287,AD249/$B268*(MAX(0,1+MIN(AE$2,'Исходные данные'!$E$14)-MAX(AE$1,$B229))/IF(MOD(AE$4,4)=0,366,365)))+MAX(0,AE249-AD249)/$B268*(MAX(0,1+MIN(AE$2,'Исходные данные'!$E$14)-MAX(AE$1,$B229))/IF(MOD(AE$4,4)=0,366,365))</f>
        <v>0</v>
      </c>
      <c r="AF268" s="6">
        <f ca="1">AF$36*MIN(AE287,AE249/$B268*(MAX(0,1+MIN(AF$2,'Исходные данные'!$E$14)-MAX(AF$1,$B229))/IF(MOD(AF$4,4)=0,366,365)))+MAX(0,AF249-AE249)/$B268*(MAX(0,1+MIN(AF$2,'Исходные данные'!$E$14)-MAX(AF$1,$B229))/IF(MOD(AF$4,4)=0,366,365))</f>
        <v>0</v>
      </c>
      <c r="AG268" s="6">
        <f ca="1">AG$36*MIN(AF287,AF249/$B268*(MAX(0,1+MIN(AG$2,'Исходные данные'!$E$14)-MAX(AG$1,$B229))/IF(MOD(AG$4,4)=0,366,365)))+MAX(0,AG249-AF249)/$B268*(MAX(0,1+MIN(AG$2,'Исходные данные'!$E$14)-MAX(AG$1,$B229))/IF(MOD(AG$4,4)=0,366,365))</f>
        <v>0</v>
      </c>
      <c r="AH268" s="6">
        <f ca="1">AH$36*MIN(AG287,AG249/$B268*(MAX(0,1+MIN(AH$2,'Исходные данные'!$E$14)-MAX(AH$1,$B229))/IF(MOD(AH$4,4)=0,366,365)))+MAX(0,AH249-AG249)/$B268*(MAX(0,1+MIN(AH$2,'Исходные данные'!$E$14)-MAX(AH$1,$B229))/IF(MOD(AH$4,4)=0,366,365))</f>
        <v>0</v>
      </c>
      <c r="AI268" s="6">
        <f ca="1">AI$36*MIN(AH287,AH249/$B268*(MAX(0,1+MIN(AI$2,'Исходные данные'!$E$14)-MAX(AI$1,$B229))/IF(MOD(AI$4,4)=0,366,365)))+MAX(0,AI249-AH249)/$B268*(MAX(0,1+MIN(AI$2,'Исходные данные'!$E$14)-MAX(AI$1,$B229))/IF(MOD(AI$4,4)=0,366,365))</f>
        <v>0</v>
      </c>
      <c r="AJ268" s="6">
        <f ca="1">AJ$36*MIN(AI287,AI249/$B268*(MAX(0,1+MIN(AJ$2,'Исходные данные'!$E$14)-MAX(AJ$1,$B229))/IF(MOD(AJ$4,4)=0,366,365)))+MAX(0,AJ249-AI249)/$B268*(MAX(0,1+MIN(AJ$2,'Исходные данные'!$E$14)-MAX(AJ$1,$B229))/IF(MOD(AJ$4,4)=0,366,365))</f>
        <v>0</v>
      </c>
    </row>
    <row r="269" spans="1:124" outlineLevel="2">
      <c r="A269" s="5" t="str">
        <f t="shared" si="109"/>
        <v>-</v>
      </c>
      <c r="B269" s="19">
        <f>'Исходные данные'!D107</f>
        <v>30</v>
      </c>
      <c r="E269" s="6">
        <f>E$36*MIN(D288,D250/$B269*(MAX(0,1+MIN(E$2,'Исходные данные'!$E$14)-MAX(E$1,$B230))/IF(MOD(E$4,4)=0,366,365)))+MAX(0,E250-D250)/$B269*(MAX(0,1+MIN(E$2,'Исходные данные'!$E$14)-MAX(E$1,$B230))/IF(MOD(E$4,4)=0,366,365))</f>
        <v>0</v>
      </c>
      <c r="F269" s="6">
        <f ca="1">F$36*MIN(E288,E250/$B269*(MAX(0,1+MIN(F$2,'Исходные данные'!$E$14)-MAX(F$1,$B230))/IF(MOD(F$4,4)=0,366,365)))+MAX(0,F250-E250)/$B269*(MAX(0,1+MIN(F$2,'Исходные данные'!$E$14)-MAX(F$1,$B230))/IF(MOD(F$4,4)=0,366,365))</f>
        <v>0</v>
      </c>
      <c r="G269" s="6">
        <f ca="1">G$36*MIN(F288,F250/$B269*(MAX(0,1+MIN(G$2,'Исходные данные'!$E$14)-MAX(G$1,$B230))/IF(MOD(G$4,4)=0,366,365)))+MAX(0,G250-F250)/$B269*(MAX(0,1+MIN(G$2,'Исходные данные'!$E$14)-MAX(G$1,$B230))/IF(MOD(G$4,4)=0,366,365))</f>
        <v>0</v>
      </c>
      <c r="H269" s="6">
        <f ca="1">H$36*MIN(G288,G250/$B269*(MAX(0,1+MIN(H$2,'Исходные данные'!$E$14)-MAX(H$1,$B230))/IF(MOD(H$4,4)=0,366,365)))+MAX(0,H250-G250)/$B269*(MAX(0,1+MIN(H$2,'Исходные данные'!$E$14)-MAX(H$1,$B230))/IF(MOD(H$4,4)=0,366,365))</f>
        <v>0</v>
      </c>
      <c r="I269" s="6">
        <f ca="1">I$36*MIN(H288,H250/$B269*(MAX(0,1+MIN(I$2,'Исходные данные'!$E$14)-MAX(I$1,$B230))/IF(MOD(I$4,4)=0,366,365)))+MAX(0,I250-H250)/$B269*(MAX(0,1+MIN(I$2,'Исходные данные'!$E$14)-MAX(I$1,$B230))/IF(MOD(I$4,4)=0,366,365))</f>
        <v>0</v>
      </c>
      <c r="J269" s="6">
        <f ca="1">J$36*MIN(I288,I250/$B269*(MAX(0,1+MIN(J$2,'Исходные данные'!$E$14)-MAX(J$1,$B230))/IF(MOD(J$4,4)=0,366,365)))+MAX(0,J250-I250)/$B269*(MAX(0,1+MIN(J$2,'Исходные данные'!$E$14)-MAX(J$1,$B230))/IF(MOD(J$4,4)=0,366,365))</f>
        <v>0</v>
      </c>
      <c r="K269" s="6">
        <f ca="1">K$36*MIN(J288,J250/$B269*(MAX(0,1+MIN(K$2,'Исходные данные'!$E$14)-MAX(K$1,$B230))/IF(MOD(K$4,4)=0,366,365)))+MAX(0,K250-J250)/$B269*(MAX(0,1+MIN(K$2,'Исходные данные'!$E$14)-MAX(K$1,$B230))/IF(MOD(K$4,4)=0,366,365))</f>
        <v>0</v>
      </c>
      <c r="L269" s="6">
        <f ca="1">L$36*MIN(K288,K250/$B269*(MAX(0,1+MIN(L$2,'Исходные данные'!$E$14)-MAX(L$1,$B230))/IF(MOD(L$4,4)=0,366,365)))+MAX(0,L250-K250)/$B269*(MAX(0,1+MIN(L$2,'Исходные данные'!$E$14)-MAX(L$1,$B230))/IF(MOD(L$4,4)=0,366,365))</f>
        <v>0</v>
      </c>
      <c r="M269" s="6">
        <f ca="1">M$36*MIN(L288,L250/$B269*(MAX(0,1+MIN(M$2,'Исходные данные'!$E$14)-MAX(M$1,$B230))/IF(MOD(M$4,4)=0,366,365)))+MAX(0,M250-L250)/$B269*(MAX(0,1+MIN(M$2,'Исходные данные'!$E$14)-MAX(M$1,$B230))/IF(MOD(M$4,4)=0,366,365))</f>
        <v>0</v>
      </c>
      <c r="N269" s="6">
        <f ca="1">N$36*MIN(M288,M250/$B269*(MAX(0,1+MIN(N$2,'Исходные данные'!$E$14)-MAX(N$1,$B230))/IF(MOD(N$4,4)=0,366,365)))+MAX(0,N250-M250)/$B269*(MAX(0,1+MIN(N$2,'Исходные данные'!$E$14)-MAX(N$1,$B230))/IF(MOD(N$4,4)=0,366,365))</f>
        <v>0</v>
      </c>
      <c r="O269" s="6">
        <f ca="1">O$36*MIN(N288,N250/$B269*(MAX(0,1+MIN(O$2,'Исходные данные'!$E$14)-MAX(O$1,$B230))/IF(MOD(O$4,4)=0,366,365)))+MAX(0,O250-N250)/$B269*(MAX(0,1+MIN(O$2,'Исходные данные'!$E$14)-MAX(O$1,$B230))/IF(MOD(O$4,4)=0,366,365))</f>
        <v>0</v>
      </c>
      <c r="P269" s="6">
        <f ca="1">P$36*MIN(O288,O250/$B269*(MAX(0,1+MIN(P$2,'Исходные данные'!$E$14)-MAX(P$1,$B230))/IF(MOD(P$4,4)=0,366,365)))+MAX(0,P250-O250)/$B269*(MAX(0,1+MIN(P$2,'Исходные данные'!$E$14)-MAX(P$1,$B230))/IF(MOD(P$4,4)=0,366,365))</f>
        <v>0</v>
      </c>
      <c r="Q269" s="6">
        <f ca="1">Q$36*MIN(P288,P250/$B269*(MAX(0,1+MIN(Q$2,'Исходные данные'!$E$14)-MAX(Q$1,$B230))/IF(MOD(Q$4,4)=0,366,365)))+MAX(0,Q250-P250)/$B269*(MAX(0,1+MIN(Q$2,'Исходные данные'!$E$14)-MAX(Q$1,$B230))/IF(MOD(Q$4,4)=0,366,365))</f>
        <v>0</v>
      </c>
      <c r="R269" s="6">
        <f ca="1">R$36*MIN(Q288,Q250/$B269*(MAX(0,1+MIN(R$2,'Исходные данные'!$E$14)-MAX(R$1,$B230))/IF(MOD(R$4,4)=0,366,365)))+MAX(0,R250-Q250)/$B269*(MAX(0,1+MIN(R$2,'Исходные данные'!$E$14)-MAX(R$1,$B230))/IF(MOD(R$4,4)=0,366,365))</f>
        <v>0</v>
      </c>
      <c r="S269" s="6">
        <f ca="1">S$36*MIN(R288,R250/$B269*(MAX(0,1+MIN(S$2,'Исходные данные'!$E$14)-MAX(S$1,$B230))/IF(MOD(S$4,4)=0,366,365)))+MAX(0,S250-R250)/$B269*(MAX(0,1+MIN(S$2,'Исходные данные'!$E$14)-MAX(S$1,$B230))/IF(MOD(S$4,4)=0,366,365))</f>
        <v>0</v>
      </c>
      <c r="T269" s="6">
        <f ca="1">T$36*MIN(S288,S250/$B269*(MAX(0,1+MIN(T$2,'Исходные данные'!$E$14)-MAX(T$1,$B230))/IF(MOD(T$4,4)=0,366,365)))+MAX(0,T250-S250)/$B269*(MAX(0,1+MIN(T$2,'Исходные данные'!$E$14)-MAX(T$1,$B230))/IF(MOD(T$4,4)=0,366,365))</f>
        <v>0</v>
      </c>
      <c r="U269" s="6">
        <f ca="1">U$36*MIN(T288,T250/$B269*(MAX(0,1+MIN(U$2,'Исходные данные'!$E$14)-MAX(U$1,$B230))/IF(MOD(U$4,4)=0,366,365)))+MAX(0,U250-T250)/$B269*(MAX(0,1+MIN(U$2,'Исходные данные'!$E$14)-MAX(U$1,$B230))/IF(MOD(U$4,4)=0,366,365))</f>
        <v>0</v>
      </c>
      <c r="V269" s="6">
        <f ca="1">V$36*MIN(U288,U250/$B269*(MAX(0,1+MIN(V$2,'Исходные данные'!$E$14)-MAX(V$1,$B230))/IF(MOD(V$4,4)=0,366,365)))+MAX(0,V250-U250)/$B269*(MAX(0,1+MIN(V$2,'Исходные данные'!$E$14)-MAX(V$1,$B230))/IF(MOD(V$4,4)=0,366,365))</f>
        <v>0</v>
      </c>
      <c r="W269" s="6">
        <f ca="1">W$36*MIN(V288,V250/$B269*(MAX(0,1+MIN(W$2,'Исходные данные'!$E$14)-MAX(W$1,$B230))/IF(MOD(W$4,4)=0,366,365)))+MAX(0,W250-V250)/$B269*(MAX(0,1+MIN(W$2,'Исходные данные'!$E$14)-MAX(W$1,$B230))/IF(MOD(W$4,4)=0,366,365))</f>
        <v>0</v>
      </c>
      <c r="X269" s="6">
        <f ca="1">X$36*MIN(W288,W250/$B269*(MAX(0,1+MIN(X$2,'Исходные данные'!$E$14)-MAX(X$1,$B230))/IF(MOD(X$4,4)=0,366,365)))+MAX(0,X250-W250)/$B269*(MAX(0,1+MIN(X$2,'Исходные данные'!$E$14)-MAX(X$1,$B230))/IF(MOD(X$4,4)=0,366,365))</f>
        <v>0</v>
      </c>
      <c r="Y269" s="6">
        <f ca="1">Y$36*MIN(X288,X250/$B269*(MAX(0,1+MIN(Y$2,'Исходные данные'!$E$14)-MAX(Y$1,$B230))/IF(MOD(Y$4,4)=0,366,365)))+MAX(0,Y250-X250)/$B269*(MAX(0,1+MIN(Y$2,'Исходные данные'!$E$14)-MAX(Y$1,$B230))/IF(MOD(Y$4,4)=0,366,365))</f>
        <v>0</v>
      </c>
      <c r="Z269" s="6">
        <f ca="1">Z$36*MIN(Y288,Y250/$B269*(MAX(0,1+MIN(Z$2,'Исходные данные'!$E$14)-MAX(Z$1,$B230))/IF(MOD(Z$4,4)=0,366,365)))+MAX(0,Z250-Y250)/$B269*(MAX(0,1+MIN(Z$2,'Исходные данные'!$E$14)-MAX(Z$1,$B230))/IF(MOD(Z$4,4)=0,366,365))</f>
        <v>0</v>
      </c>
      <c r="AA269" s="6">
        <f ca="1">AA$36*MIN(Z288,Z250/$B269*(MAX(0,1+MIN(AA$2,'Исходные данные'!$E$14)-MAX(AA$1,$B230))/IF(MOD(AA$4,4)=0,366,365)))+MAX(0,AA250-Z250)/$B269*(MAX(0,1+MIN(AA$2,'Исходные данные'!$E$14)-MAX(AA$1,$B230))/IF(MOD(AA$4,4)=0,366,365))</f>
        <v>0</v>
      </c>
      <c r="AB269" s="6">
        <f ca="1">AB$36*MIN(AA288,AA250/$B269*(MAX(0,1+MIN(AB$2,'Исходные данные'!$E$14)-MAX(AB$1,$B230))/IF(MOD(AB$4,4)=0,366,365)))+MAX(0,AB250-AA250)/$B269*(MAX(0,1+MIN(AB$2,'Исходные данные'!$E$14)-MAX(AB$1,$B230))/IF(MOD(AB$4,4)=0,366,365))</f>
        <v>0</v>
      </c>
      <c r="AC269" s="6">
        <f ca="1">AC$36*MIN(AB288,AB250/$B269*(MAX(0,1+MIN(AC$2,'Исходные данные'!$E$14)-MAX(AC$1,$B230))/IF(MOD(AC$4,4)=0,366,365)))+MAX(0,AC250-AB250)/$B269*(MAX(0,1+MIN(AC$2,'Исходные данные'!$E$14)-MAX(AC$1,$B230))/IF(MOD(AC$4,4)=0,366,365))</f>
        <v>0</v>
      </c>
      <c r="AD269" s="6">
        <f ca="1">AD$36*MIN(AC288,AC250/$B269*(MAX(0,1+MIN(AD$2,'Исходные данные'!$E$14)-MAX(AD$1,$B230))/IF(MOD(AD$4,4)=0,366,365)))+MAX(0,AD250-AC250)/$B269*(MAX(0,1+MIN(AD$2,'Исходные данные'!$E$14)-MAX(AD$1,$B230))/IF(MOD(AD$4,4)=0,366,365))</f>
        <v>0</v>
      </c>
      <c r="AE269" s="6">
        <f ca="1">AE$36*MIN(AD288,AD250/$B269*(MAX(0,1+MIN(AE$2,'Исходные данные'!$E$14)-MAX(AE$1,$B230))/IF(MOD(AE$4,4)=0,366,365)))+MAX(0,AE250-AD250)/$B269*(MAX(0,1+MIN(AE$2,'Исходные данные'!$E$14)-MAX(AE$1,$B230))/IF(MOD(AE$4,4)=0,366,365))</f>
        <v>0</v>
      </c>
      <c r="AF269" s="6">
        <f ca="1">AF$36*MIN(AE288,AE250/$B269*(MAX(0,1+MIN(AF$2,'Исходные данные'!$E$14)-MAX(AF$1,$B230))/IF(MOD(AF$4,4)=0,366,365)))+MAX(0,AF250-AE250)/$B269*(MAX(0,1+MIN(AF$2,'Исходные данные'!$E$14)-MAX(AF$1,$B230))/IF(MOD(AF$4,4)=0,366,365))</f>
        <v>0</v>
      </c>
      <c r="AG269" s="6">
        <f ca="1">AG$36*MIN(AF288,AF250/$B269*(MAX(0,1+MIN(AG$2,'Исходные данные'!$E$14)-MAX(AG$1,$B230))/IF(MOD(AG$4,4)=0,366,365)))+MAX(0,AG250-AF250)/$B269*(MAX(0,1+MIN(AG$2,'Исходные данные'!$E$14)-MAX(AG$1,$B230))/IF(MOD(AG$4,4)=0,366,365))</f>
        <v>0</v>
      </c>
      <c r="AH269" s="6">
        <f ca="1">AH$36*MIN(AG288,AG250/$B269*(MAX(0,1+MIN(AH$2,'Исходные данные'!$E$14)-MAX(AH$1,$B230))/IF(MOD(AH$4,4)=0,366,365)))+MAX(0,AH250-AG250)/$B269*(MAX(0,1+MIN(AH$2,'Исходные данные'!$E$14)-MAX(AH$1,$B230))/IF(MOD(AH$4,4)=0,366,365))</f>
        <v>0</v>
      </c>
      <c r="AI269" s="6">
        <f ca="1">AI$36*MIN(AH288,AH250/$B269*(MAX(0,1+MIN(AI$2,'Исходные данные'!$E$14)-MAX(AI$1,$B230))/IF(MOD(AI$4,4)=0,366,365)))+MAX(0,AI250-AH250)/$B269*(MAX(0,1+MIN(AI$2,'Исходные данные'!$E$14)-MAX(AI$1,$B230))/IF(MOD(AI$4,4)=0,366,365))</f>
        <v>0</v>
      </c>
      <c r="AJ269" s="6">
        <f ca="1">AJ$36*MIN(AI288,AI250/$B269*(MAX(0,1+MIN(AJ$2,'Исходные данные'!$E$14)-MAX(AJ$1,$B230))/IF(MOD(AJ$4,4)=0,366,365)))+MAX(0,AJ250-AI250)/$B269*(MAX(0,1+MIN(AJ$2,'Исходные данные'!$E$14)-MAX(AJ$1,$B230))/IF(MOD(AJ$4,4)=0,366,365))</f>
        <v>0</v>
      </c>
    </row>
    <row r="270" spans="1:124" outlineLevel="2">
      <c r="A270" s="5" t="str">
        <f t="shared" si="109"/>
        <v>-</v>
      </c>
      <c r="B270" s="19">
        <f>'Исходные данные'!D108</f>
        <v>30</v>
      </c>
      <c r="E270" s="6">
        <f>E$36*MIN(D289,D251/$B270*(MAX(0,1+MIN(E$2,'Исходные данные'!$E$14)-MAX(E$1,$B231))/IF(MOD(E$4,4)=0,366,365)))+MAX(0,E251-D251)/$B270*(MAX(0,1+MIN(E$2,'Исходные данные'!$E$14)-MAX(E$1,$B231))/IF(MOD(E$4,4)=0,366,365))</f>
        <v>0</v>
      </c>
      <c r="F270" s="6">
        <f ca="1">F$36*MIN(E289,E251/$B270*(MAX(0,1+MIN(F$2,'Исходные данные'!$E$14)-MAX(F$1,$B231))/IF(MOD(F$4,4)=0,366,365)))+MAX(0,F251-E251)/$B270*(MAX(0,1+MIN(F$2,'Исходные данные'!$E$14)-MAX(F$1,$B231))/IF(MOD(F$4,4)=0,366,365))</f>
        <v>0</v>
      </c>
      <c r="G270" s="6">
        <f ca="1">G$36*MIN(F289,F251/$B270*(MAX(0,1+MIN(G$2,'Исходные данные'!$E$14)-MAX(G$1,$B231))/IF(MOD(G$4,4)=0,366,365)))+MAX(0,G251-F251)/$B270*(MAX(0,1+MIN(G$2,'Исходные данные'!$E$14)-MAX(G$1,$B231))/IF(MOD(G$4,4)=0,366,365))</f>
        <v>0</v>
      </c>
      <c r="H270" s="6">
        <f ca="1">H$36*MIN(G289,G251/$B270*(MAX(0,1+MIN(H$2,'Исходные данные'!$E$14)-MAX(H$1,$B231))/IF(MOD(H$4,4)=0,366,365)))+MAX(0,H251-G251)/$B270*(MAX(0,1+MIN(H$2,'Исходные данные'!$E$14)-MAX(H$1,$B231))/IF(MOD(H$4,4)=0,366,365))</f>
        <v>0</v>
      </c>
      <c r="I270" s="6">
        <f ca="1">I$36*MIN(H289,H251/$B270*(MAX(0,1+MIN(I$2,'Исходные данные'!$E$14)-MAX(I$1,$B231))/IF(MOD(I$4,4)=0,366,365)))+MAX(0,I251-H251)/$B270*(MAX(0,1+MIN(I$2,'Исходные данные'!$E$14)-MAX(I$1,$B231))/IF(MOD(I$4,4)=0,366,365))</f>
        <v>0</v>
      </c>
      <c r="J270" s="6">
        <f ca="1">J$36*MIN(I289,I251/$B270*(MAX(0,1+MIN(J$2,'Исходные данные'!$E$14)-MAX(J$1,$B231))/IF(MOD(J$4,4)=0,366,365)))+MAX(0,J251-I251)/$B270*(MAX(0,1+MIN(J$2,'Исходные данные'!$E$14)-MAX(J$1,$B231))/IF(MOD(J$4,4)=0,366,365))</f>
        <v>0</v>
      </c>
      <c r="K270" s="6">
        <f ca="1">K$36*MIN(J289,J251/$B270*(MAX(0,1+MIN(K$2,'Исходные данные'!$E$14)-MAX(K$1,$B231))/IF(MOD(K$4,4)=0,366,365)))+MAX(0,K251-J251)/$B270*(MAX(0,1+MIN(K$2,'Исходные данные'!$E$14)-MAX(K$1,$B231))/IF(MOD(K$4,4)=0,366,365))</f>
        <v>0</v>
      </c>
      <c r="L270" s="6">
        <f ca="1">L$36*MIN(K289,K251/$B270*(MAX(0,1+MIN(L$2,'Исходные данные'!$E$14)-MAX(L$1,$B231))/IF(MOD(L$4,4)=0,366,365)))+MAX(0,L251-K251)/$B270*(MAX(0,1+MIN(L$2,'Исходные данные'!$E$14)-MAX(L$1,$B231))/IF(MOD(L$4,4)=0,366,365))</f>
        <v>0</v>
      </c>
      <c r="M270" s="6">
        <f ca="1">M$36*MIN(L289,L251/$B270*(MAX(0,1+MIN(M$2,'Исходные данные'!$E$14)-MAX(M$1,$B231))/IF(MOD(M$4,4)=0,366,365)))+MAX(0,M251-L251)/$B270*(MAX(0,1+MIN(M$2,'Исходные данные'!$E$14)-MAX(M$1,$B231))/IF(MOD(M$4,4)=0,366,365))</f>
        <v>0</v>
      </c>
      <c r="N270" s="6">
        <f ca="1">N$36*MIN(M289,M251/$B270*(MAX(0,1+MIN(N$2,'Исходные данные'!$E$14)-MAX(N$1,$B231))/IF(MOD(N$4,4)=0,366,365)))+MAX(0,N251-M251)/$B270*(MAX(0,1+MIN(N$2,'Исходные данные'!$E$14)-MAX(N$1,$B231))/IF(MOD(N$4,4)=0,366,365))</f>
        <v>0</v>
      </c>
      <c r="O270" s="6">
        <f ca="1">O$36*MIN(N289,N251/$B270*(MAX(0,1+MIN(O$2,'Исходные данные'!$E$14)-MAX(O$1,$B231))/IF(MOD(O$4,4)=0,366,365)))+MAX(0,O251-N251)/$B270*(MAX(0,1+MIN(O$2,'Исходные данные'!$E$14)-MAX(O$1,$B231))/IF(MOD(O$4,4)=0,366,365))</f>
        <v>0</v>
      </c>
      <c r="P270" s="6">
        <f ca="1">P$36*MIN(O289,O251/$B270*(MAX(0,1+MIN(P$2,'Исходные данные'!$E$14)-MAX(P$1,$B231))/IF(MOD(P$4,4)=0,366,365)))+MAX(0,P251-O251)/$B270*(MAX(0,1+MIN(P$2,'Исходные данные'!$E$14)-MAX(P$1,$B231))/IF(MOD(P$4,4)=0,366,365))</f>
        <v>0</v>
      </c>
      <c r="Q270" s="6">
        <f ca="1">Q$36*MIN(P289,P251/$B270*(MAX(0,1+MIN(Q$2,'Исходные данные'!$E$14)-MAX(Q$1,$B231))/IF(MOD(Q$4,4)=0,366,365)))+MAX(0,Q251-P251)/$B270*(MAX(0,1+MIN(Q$2,'Исходные данные'!$E$14)-MAX(Q$1,$B231))/IF(MOD(Q$4,4)=0,366,365))</f>
        <v>0</v>
      </c>
      <c r="R270" s="6">
        <f ca="1">R$36*MIN(Q289,Q251/$B270*(MAX(0,1+MIN(R$2,'Исходные данные'!$E$14)-MAX(R$1,$B231))/IF(MOD(R$4,4)=0,366,365)))+MAX(0,R251-Q251)/$B270*(MAX(0,1+MIN(R$2,'Исходные данные'!$E$14)-MAX(R$1,$B231))/IF(MOD(R$4,4)=0,366,365))</f>
        <v>0</v>
      </c>
      <c r="S270" s="6">
        <f ca="1">S$36*MIN(R289,R251/$B270*(MAX(0,1+MIN(S$2,'Исходные данные'!$E$14)-MAX(S$1,$B231))/IF(MOD(S$4,4)=0,366,365)))+MAX(0,S251-R251)/$B270*(MAX(0,1+MIN(S$2,'Исходные данные'!$E$14)-MAX(S$1,$B231))/IF(MOD(S$4,4)=0,366,365))</f>
        <v>0</v>
      </c>
      <c r="T270" s="6">
        <f ca="1">T$36*MIN(S289,S251/$B270*(MAX(0,1+MIN(T$2,'Исходные данные'!$E$14)-MAX(T$1,$B231))/IF(MOD(T$4,4)=0,366,365)))+MAX(0,T251-S251)/$B270*(MAX(0,1+MIN(T$2,'Исходные данные'!$E$14)-MAX(T$1,$B231))/IF(MOD(T$4,4)=0,366,365))</f>
        <v>0</v>
      </c>
      <c r="U270" s="6">
        <f ca="1">U$36*MIN(T289,T251/$B270*(MAX(0,1+MIN(U$2,'Исходные данные'!$E$14)-MAX(U$1,$B231))/IF(MOD(U$4,4)=0,366,365)))+MAX(0,U251-T251)/$B270*(MAX(0,1+MIN(U$2,'Исходные данные'!$E$14)-MAX(U$1,$B231))/IF(MOD(U$4,4)=0,366,365))</f>
        <v>0</v>
      </c>
      <c r="V270" s="6">
        <f ca="1">V$36*MIN(U289,U251/$B270*(MAX(0,1+MIN(V$2,'Исходные данные'!$E$14)-MAX(V$1,$B231))/IF(MOD(V$4,4)=0,366,365)))+MAX(0,V251-U251)/$B270*(MAX(0,1+MIN(V$2,'Исходные данные'!$E$14)-MAX(V$1,$B231))/IF(MOD(V$4,4)=0,366,365))</f>
        <v>0</v>
      </c>
      <c r="W270" s="6">
        <f ca="1">W$36*MIN(V289,V251/$B270*(MAX(0,1+MIN(W$2,'Исходные данные'!$E$14)-MAX(W$1,$B231))/IF(MOD(W$4,4)=0,366,365)))+MAX(0,W251-V251)/$B270*(MAX(0,1+MIN(W$2,'Исходные данные'!$E$14)-MAX(W$1,$B231))/IF(MOD(W$4,4)=0,366,365))</f>
        <v>0</v>
      </c>
      <c r="X270" s="6">
        <f ca="1">X$36*MIN(W289,W251/$B270*(MAX(0,1+MIN(X$2,'Исходные данные'!$E$14)-MAX(X$1,$B231))/IF(MOD(X$4,4)=0,366,365)))+MAX(0,X251-W251)/$B270*(MAX(0,1+MIN(X$2,'Исходные данные'!$E$14)-MAX(X$1,$B231))/IF(MOD(X$4,4)=0,366,365))</f>
        <v>0</v>
      </c>
      <c r="Y270" s="6">
        <f ca="1">Y$36*MIN(X289,X251/$B270*(MAX(0,1+MIN(Y$2,'Исходные данные'!$E$14)-MAX(Y$1,$B231))/IF(MOD(Y$4,4)=0,366,365)))+MAX(0,Y251-X251)/$B270*(MAX(0,1+MIN(Y$2,'Исходные данные'!$E$14)-MAX(Y$1,$B231))/IF(MOD(Y$4,4)=0,366,365))</f>
        <v>0</v>
      </c>
      <c r="Z270" s="6">
        <f ca="1">Z$36*MIN(Y289,Y251/$B270*(MAX(0,1+MIN(Z$2,'Исходные данные'!$E$14)-MAX(Z$1,$B231))/IF(MOD(Z$4,4)=0,366,365)))+MAX(0,Z251-Y251)/$B270*(MAX(0,1+MIN(Z$2,'Исходные данные'!$E$14)-MAX(Z$1,$B231))/IF(MOD(Z$4,4)=0,366,365))</f>
        <v>0</v>
      </c>
      <c r="AA270" s="6">
        <f ca="1">AA$36*MIN(Z289,Z251/$B270*(MAX(0,1+MIN(AA$2,'Исходные данные'!$E$14)-MAX(AA$1,$B231))/IF(MOD(AA$4,4)=0,366,365)))+MAX(0,AA251-Z251)/$B270*(MAX(0,1+MIN(AA$2,'Исходные данные'!$E$14)-MAX(AA$1,$B231))/IF(MOD(AA$4,4)=0,366,365))</f>
        <v>0</v>
      </c>
      <c r="AB270" s="6">
        <f ca="1">AB$36*MIN(AA289,AA251/$B270*(MAX(0,1+MIN(AB$2,'Исходные данные'!$E$14)-MAX(AB$1,$B231))/IF(MOD(AB$4,4)=0,366,365)))+MAX(0,AB251-AA251)/$B270*(MAX(0,1+MIN(AB$2,'Исходные данные'!$E$14)-MAX(AB$1,$B231))/IF(MOD(AB$4,4)=0,366,365))</f>
        <v>0</v>
      </c>
      <c r="AC270" s="6">
        <f ca="1">AC$36*MIN(AB289,AB251/$B270*(MAX(0,1+MIN(AC$2,'Исходные данные'!$E$14)-MAX(AC$1,$B231))/IF(MOD(AC$4,4)=0,366,365)))+MAX(0,AC251-AB251)/$B270*(MAX(0,1+MIN(AC$2,'Исходные данные'!$E$14)-MAX(AC$1,$B231))/IF(MOD(AC$4,4)=0,366,365))</f>
        <v>0</v>
      </c>
      <c r="AD270" s="6">
        <f ca="1">AD$36*MIN(AC289,AC251/$B270*(MAX(0,1+MIN(AD$2,'Исходные данные'!$E$14)-MAX(AD$1,$B231))/IF(MOD(AD$4,4)=0,366,365)))+MAX(0,AD251-AC251)/$B270*(MAX(0,1+MIN(AD$2,'Исходные данные'!$E$14)-MAX(AD$1,$B231))/IF(MOD(AD$4,4)=0,366,365))</f>
        <v>0</v>
      </c>
      <c r="AE270" s="6">
        <f ca="1">AE$36*MIN(AD289,AD251/$B270*(MAX(0,1+MIN(AE$2,'Исходные данные'!$E$14)-MAX(AE$1,$B231))/IF(MOD(AE$4,4)=0,366,365)))+MAX(0,AE251-AD251)/$B270*(MAX(0,1+MIN(AE$2,'Исходные данные'!$E$14)-MAX(AE$1,$B231))/IF(MOD(AE$4,4)=0,366,365))</f>
        <v>0</v>
      </c>
      <c r="AF270" s="6">
        <f ca="1">AF$36*MIN(AE289,AE251/$B270*(MAX(0,1+MIN(AF$2,'Исходные данные'!$E$14)-MAX(AF$1,$B231))/IF(MOD(AF$4,4)=0,366,365)))+MAX(0,AF251-AE251)/$B270*(MAX(0,1+MIN(AF$2,'Исходные данные'!$E$14)-MAX(AF$1,$B231))/IF(MOD(AF$4,4)=0,366,365))</f>
        <v>0</v>
      </c>
      <c r="AG270" s="6">
        <f ca="1">AG$36*MIN(AF289,AF251/$B270*(MAX(0,1+MIN(AG$2,'Исходные данные'!$E$14)-MAX(AG$1,$B231))/IF(MOD(AG$4,4)=0,366,365)))+MAX(0,AG251-AF251)/$B270*(MAX(0,1+MIN(AG$2,'Исходные данные'!$E$14)-MAX(AG$1,$B231))/IF(MOD(AG$4,4)=0,366,365))</f>
        <v>0</v>
      </c>
      <c r="AH270" s="6">
        <f ca="1">AH$36*MIN(AG289,AG251/$B270*(MAX(0,1+MIN(AH$2,'Исходные данные'!$E$14)-MAX(AH$1,$B231))/IF(MOD(AH$4,4)=0,366,365)))+MAX(0,AH251-AG251)/$B270*(MAX(0,1+MIN(AH$2,'Исходные данные'!$E$14)-MAX(AH$1,$B231))/IF(MOD(AH$4,4)=0,366,365))</f>
        <v>0</v>
      </c>
      <c r="AI270" s="6">
        <f ca="1">AI$36*MIN(AH289,AH251/$B270*(MAX(0,1+MIN(AI$2,'Исходные данные'!$E$14)-MAX(AI$1,$B231))/IF(MOD(AI$4,4)=0,366,365)))+MAX(0,AI251-AH251)/$B270*(MAX(0,1+MIN(AI$2,'Исходные данные'!$E$14)-MAX(AI$1,$B231))/IF(MOD(AI$4,4)=0,366,365))</f>
        <v>0</v>
      </c>
      <c r="AJ270" s="6">
        <f ca="1">AJ$36*MIN(AI289,AI251/$B270*(MAX(0,1+MIN(AJ$2,'Исходные данные'!$E$14)-MAX(AJ$1,$B231))/IF(MOD(AJ$4,4)=0,366,365)))+MAX(0,AJ251-AI251)/$B270*(MAX(0,1+MIN(AJ$2,'Исходные данные'!$E$14)-MAX(AJ$1,$B231))/IF(MOD(AJ$4,4)=0,366,365))</f>
        <v>0</v>
      </c>
    </row>
    <row r="271" spans="1:124" outlineLevel="2">
      <c r="A271" s="5" t="str">
        <f t="shared" si="109"/>
        <v>-</v>
      </c>
      <c r="B271" s="19">
        <f>'Исходные данные'!D109</f>
        <v>30</v>
      </c>
      <c r="E271" s="6">
        <f>E$36*MIN(D290,D252/$B271*(MAX(0,1+MIN(E$2,'Исходные данные'!$E$14)-MAX(E$1,$B232))/IF(MOD(E$4,4)=0,366,365)))+MAX(0,E252-D252)/$B271*(MAX(0,1+MIN(E$2,'Исходные данные'!$E$14)-MAX(E$1,$B232))/IF(MOD(E$4,4)=0,366,365))</f>
        <v>0</v>
      </c>
      <c r="F271" s="6">
        <f ca="1">F$36*MIN(E290,E252/$B271*(MAX(0,1+MIN(F$2,'Исходные данные'!$E$14)-MAX(F$1,$B232))/IF(MOD(F$4,4)=0,366,365)))+MAX(0,F252-E252)/$B271*(MAX(0,1+MIN(F$2,'Исходные данные'!$E$14)-MAX(F$1,$B232))/IF(MOD(F$4,4)=0,366,365))</f>
        <v>0</v>
      </c>
      <c r="G271" s="6">
        <f ca="1">G$36*MIN(F290,F252/$B271*(MAX(0,1+MIN(G$2,'Исходные данные'!$E$14)-MAX(G$1,$B232))/IF(MOD(G$4,4)=0,366,365)))+MAX(0,G252-F252)/$B271*(MAX(0,1+MIN(G$2,'Исходные данные'!$E$14)-MAX(G$1,$B232))/IF(MOD(G$4,4)=0,366,365))</f>
        <v>0</v>
      </c>
      <c r="H271" s="6">
        <f ca="1">H$36*MIN(G290,G252/$B271*(MAX(0,1+MIN(H$2,'Исходные данные'!$E$14)-MAX(H$1,$B232))/IF(MOD(H$4,4)=0,366,365)))+MAX(0,H252-G252)/$B271*(MAX(0,1+MIN(H$2,'Исходные данные'!$E$14)-MAX(H$1,$B232))/IF(MOD(H$4,4)=0,366,365))</f>
        <v>0</v>
      </c>
      <c r="I271" s="6">
        <f ca="1">I$36*MIN(H290,H252/$B271*(MAX(0,1+MIN(I$2,'Исходные данные'!$E$14)-MAX(I$1,$B232))/IF(MOD(I$4,4)=0,366,365)))+MAX(0,I252-H252)/$B271*(MAX(0,1+MIN(I$2,'Исходные данные'!$E$14)-MAX(I$1,$B232))/IF(MOD(I$4,4)=0,366,365))</f>
        <v>0</v>
      </c>
      <c r="J271" s="6">
        <f ca="1">J$36*MIN(I290,I252/$B271*(MAX(0,1+MIN(J$2,'Исходные данные'!$E$14)-MAX(J$1,$B232))/IF(MOD(J$4,4)=0,366,365)))+MAX(0,J252-I252)/$B271*(MAX(0,1+MIN(J$2,'Исходные данные'!$E$14)-MAX(J$1,$B232))/IF(MOD(J$4,4)=0,366,365))</f>
        <v>0</v>
      </c>
      <c r="K271" s="6">
        <f ca="1">K$36*MIN(J290,J252/$B271*(MAX(0,1+MIN(K$2,'Исходные данные'!$E$14)-MAX(K$1,$B232))/IF(MOD(K$4,4)=0,366,365)))+MAX(0,K252-J252)/$B271*(MAX(0,1+MIN(K$2,'Исходные данные'!$E$14)-MAX(K$1,$B232))/IF(MOD(K$4,4)=0,366,365))</f>
        <v>0</v>
      </c>
      <c r="L271" s="6">
        <f ca="1">L$36*MIN(K290,K252/$B271*(MAX(0,1+MIN(L$2,'Исходные данные'!$E$14)-MAX(L$1,$B232))/IF(MOD(L$4,4)=0,366,365)))+MAX(0,L252-K252)/$B271*(MAX(0,1+MIN(L$2,'Исходные данные'!$E$14)-MAX(L$1,$B232))/IF(MOD(L$4,4)=0,366,365))</f>
        <v>0</v>
      </c>
      <c r="M271" s="6">
        <f ca="1">M$36*MIN(L290,L252/$B271*(MAX(0,1+MIN(M$2,'Исходные данные'!$E$14)-MAX(M$1,$B232))/IF(MOD(M$4,4)=0,366,365)))+MAX(0,M252-L252)/$B271*(MAX(0,1+MIN(M$2,'Исходные данные'!$E$14)-MAX(M$1,$B232))/IF(MOD(M$4,4)=0,366,365))</f>
        <v>0</v>
      </c>
      <c r="N271" s="6">
        <f ca="1">N$36*MIN(M290,M252/$B271*(MAX(0,1+MIN(N$2,'Исходные данные'!$E$14)-MAX(N$1,$B232))/IF(MOD(N$4,4)=0,366,365)))+MAX(0,N252-M252)/$B271*(MAX(0,1+MIN(N$2,'Исходные данные'!$E$14)-MAX(N$1,$B232))/IF(MOD(N$4,4)=0,366,365))</f>
        <v>0</v>
      </c>
      <c r="O271" s="6">
        <f ca="1">O$36*MIN(N290,N252/$B271*(MAX(0,1+MIN(O$2,'Исходные данные'!$E$14)-MAX(O$1,$B232))/IF(MOD(O$4,4)=0,366,365)))+MAX(0,O252-N252)/$B271*(MAX(0,1+MIN(O$2,'Исходные данные'!$E$14)-MAX(O$1,$B232))/IF(MOD(O$4,4)=0,366,365))</f>
        <v>0</v>
      </c>
      <c r="P271" s="6">
        <f ca="1">P$36*MIN(O290,O252/$B271*(MAX(0,1+MIN(P$2,'Исходные данные'!$E$14)-MAX(P$1,$B232))/IF(MOD(P$4,4)=0,366,365)))+MAX(0,P252-O252)/$B271*(MAX(0,1+MIN(P$2,'Исходные данные'!$E$14)-MAX(P$1,$B232))/IF(MOD(P$4,4)=0,366,365))</f>
        <v>0</v>
      </c>
      <c r="Q271" s="6">
        <f ca="1">Q$36*MIN(P290,P252/$B271*(MAX(0,1+MIN(Q$2,'Исходные данные'!$E$14)-MAX(Q$1,$B232))/IF(MOD(Q$4,4)=0,366,365)))+MAX(0,Q252-P252)/$B271*(MAX(0,1+MIN(Q$2,'Исходные данные'!$E$14)-MAX(Q$1,$B232))/IF(MOD(Q$4,4)=0,366,365))</f>
        <v>0</v>
      </c>
      <c r="R271" s="6">
        <f ca="1">R$36*MIN(Q290,Q252/$B271*(MAX(0,1+MIN(R$2,'Исходные данные'!$E$14)-MAX(R$1,$B232))/IF(MOD(R$4,4)=0,366,365)))+MAX(0,R252-Q252)/$B271*(MAX(0,1+MIN(R$2,'Исходные данные'!$E$14)-MAX(R$1,$B232))/IF(MOD(R$4,4)=0,366,365))</f>
        <v>0</v>
      </c>
      <c r="S271" s="6">
        <f ca="1">S$36*MIN(R290,R252/$B271*(MAX(0,1+MIN(S$2,'Исходные данные'!$E$14)-MAX(S$1,$B232))/IF(MOD(S$4,4)=0,366,365)))+MAX(0,S252-R252)/$B271*(MAX(0,1+MIN(S$2,'Исходные данные'!$E$14)-MAX(S$1,$B232))/IF(MOD(S$4,4)=0,366,365))</f>
        <v>0</v>
      </c>
      <c r="T271" s="6">
        <f ca="1">T$36*MIN(S290,S252/$B271*(MAX(0,1+MIN(T$2,'Исходные данные'!$E$14)-MAX(T$1,$B232))/IF(MOD(T$4,4)=0,366,365)))+MAX(0,T252-S252)/$B271*(MAX(0,1+MIN(T$2,'Исходные данные'!$E$14)-MAX(T$1,$B232))/IF(MOD(T$4,4)=0,366,365))</f>
        <v>0</v>
      </c>
      <c r="U271" s="6">
        <f ca="1">U$36*MIN(T290,T252/$B271*(MAX(0,1+MIN(U$2,'Исходные данные'!$E$14)-MAX(U$1,$B232))/IF(MOD(U$4,4)=0,366,365)))+MAX(0,U252-T252)/$B271*(MAX(0,1+MIN(U$2,'Исходные данные'!$E$14)-MAX(U$1,$B232))/IF(MOD(U$4,4)=0,366,365))</f>
        <v>0</v>
      </c>
      <c r="V271" s="6">
        <f ca="1">V$36*MIN(U290,U252/$B271*(MAX(0,1+MIN(V$2,'Исходные данные'!$E$14)-MAX(V$1,$B232))/IF(MOD(V$4,4)=0,366,365)))+MAX(0,V252-U252)/$B271*(MAX(0,1+MIN(V$2,'Исходные данные'!$E$14)-MAX(V$1,$B232))/IF(MOD(V$4,4)=0,366,365))</f>
        <v>0</v>
      </c>
      <c r="W271" s="6">
        <f ca="1">W$36*MIN(V290,V252/$B271*(MAX(0,1+MIN(W$2,'Исходные данные'!$E$14)-MAX(W$1,$B232))/IF(MOD(W$4,4)=0,366,365)))+MAX(0,W252-V252)/$B271*(MAX(0,1+MIN(W$2,'Исходные данные'!$E$14)-MAX(W$1,$B232))/IF(MOD(W$4,4)=0,366,365))</f>
        <v>0</v>
      </c>
      <c r="X271" s="6">
        <f ca="1">X$36*MIN(W290,W252/$B271*(MAX(0,1+MIN(X$2,'Исходные данные'!$E$14)-MAX(X$1,$B232))/IF(MOD(X$4,4)=0,366,365)))+MAX(0,X252-W252)/$B271*(MAX(0,1+MIN(X$2,'Исходные данные'!$E$14)-MAX(X$1,$B232))/IF(MOD(X$4,4)=0,366,365))</f>
        <v>0</v>
      </c>
      <c r="Y271" s="6">
        <f ca="1">Y$36*MIN(X290,X252/$B271*(MAX(0,1+MIN(Y$2,'Исходные данные'!$E$14)-MAX(Y$1,$B232))/IF(MOD(Y$4,4)=0,366,365)))+MAX(0,Y252-X252)/$B271*(MAX(0,1+MIN(Y$2,'Исходные данные'!$E$14)-MAX(Y$1,$B232))/IF(MOD(Y$4,4)=0,366,365))</f>
        <v>0</v>
      </c>
      <c r="Z271" s="6">
        <f ca="1">Z$36*MIN(Y290,Y252/$B271*(MAX(0,1+MIN(Z$2,'Исходные данные'!$E$14)-MAX(Z$1,$B232))/IF(MOD(Z$4,4)=0,366,365)))+MAX(0,Z252-Y252)/$B271*(MAX(0,1+MIN(Z$2,'Исходные данные'!$E$14)-MAX(Z$1,$B232))/IF(MOD(Z$4,4)=0,366,365))</f>
        <v>0</v>
      </c>
      <c r="AA271" s="6">
        <f ca="1">AA$36*MIN(Z290,Z252/$B271*(MAX(0,1+MIN(AA$2,'Исходные данные'!$E$14)-MAX(AA$1,$B232))/IF(MOD(AA$4,4)=0,366,365)))+MAX(0,AA252-Z252)/$B271*(MAX(0,1+MIN(AA$2,'Исходные данные'!$E$14)-MAX(AA$1,$B232))/IF(MOD(AA$4,4)=0,366,365))</f>
        <v>0</v>
      </c>
      <c r="AB271" s="6">
        <f ca="1">AB$36*MIN(AA290,AA252/$B271*(MAX(0,1+MIN(AB$2,'Исходные данные'!$E$14)-MAX(AB$1,$B232))/IF(MOD(AB$4,4)=0,366,365)))+MAX(0,AB252-AA252)/$B271*(MAX(0,1+MIN(AB$2,'Исходные данные'!$E$14)-MAX(AB$1,$B232))/IF(MOD(AB$4,4)=0,366,365))</f>
        <v>0</v>
      </c>
      <c r="AC271" s="6">
        <f ca="1">AC$36*MIN(AB290,AB252/$B271*(MAX(0,1+MIN(AC$2,'Исходные данные'!$E$14)-MAX(AC$1,$B232))/IF(MOD(AC$4,4)=0,366,365)))+MAX(0,AC252-AB252)/$B271*(MAX(0,1+MIN(AC$2,'Исходные данные'!$E$14)-MAX(AC$1,$B232))/IF(MOD(AC$4,4)=0,366,365))</f>
        <v>0</v>
      </c>
      <c r="AD271" s="6">
        <f ca="1">AD$36*MIN(AC290,AC252/$B271*(MAX(0,1+MIN(AD$2,'Исходные данные'!$E$14)-MAX(AD$1,$B232))/IF(MOD(AD$4,4)=0,366,365)))+MAX(0,AD252-AC252)/$B271*(MAX(0,1+MIN(AD$2,'Исходные данные'!$E$14)-MAX(AD$1,$B232))/IF(MOD(AD$4,4)=0,366,365))</f>
        <v>0</v>
      </c>
      <c r="AE271" s="6">
        <f ca="1">AE$36*MIN(AD290,AD252/$B271*(MAX(0,1+MIN(AE$2,'Исходные данные'!$E$14)-MAX(AE$1,$B232))/IF(MOD(AE$4,4)=0,366,365)))+MAX(0,AE252-AD252)/$B271*(MAX(0,1+MIN(AE$2,'Исходные данные'!$E$14)-MAX(AE$1,$B232))/IF(MOD(AE$4,4)=0,366,365))</f>
        <v>0</v>
      </c>
      <c r="AF271" s="6">
        <f ca="1">AF$36*MIN(AE290,AE252/$B271*(MAX(0,1+MIN(AF$2,'Исходные данные'!$E$14)-MAX(AF$1,$B232))/IF(MOD(AF$4,4)=0,366,365)))+MAX(0,AF252-AE252)/$B271*(MAX(0,1+MIN(AF$2,'Исходные данные'!$E$14)-MAX(AF$1,$B232))/IF(MOD(AF$4,4)=0,366,365))</f>
        <v>0</v>
      </c>
      <c r="AG271" s="6">
        <f ca="1">AG$36*MIN(AF290,AF252/$B271*(MAX(0,1+MIN(AG$2,'Исходные данные'!$E$14)-MAX(AG$1,$B232))/IF(MOD(AG$4,4)=0,366,365)))+MAX(0,AG252-AF252)/$B271*(MAX(0,1+MIN(AG$2,'Исходные данные'!$E$14)-MAX(AG$1,$B232))/IF(MOD(AG$4,4)=0,366,365))</f>
        <v>0</v>
      </c>
      <c r="AH271" s="6">
        <f ca="1">AH$36*MIN(AG290,AG252/$B271*(MAX(0,1+MIN(AH$2,'Исходные данные'!$E$14)-MAX(AH$1,$B232))/IF(MOD(AH$4,4)=0,366,365)))+MAX(0,AH252-AG252)/$B271*(MAX(0,1+MIN(AH$2,'Исходные данные'!$E$14)-MAX(AH$1,$B232))/IF(MOD(AH$4,4)=0,366,365))</f>
        <v>0</v>
      </c>
      <c r="AI271" s="6">
        <f ca="1">AI$36*MIN(AH290,AH252/$B271*(MAX(0,1+MIN(AI$2,'Исходные данные'!$E$14)-MAX(AI$1,$B232))/IF(MOD(AI$4,4)=0,366,365)))+MAX(0,AI252-AH252)/$B271*(MAX(0,1+MIN(AI$2,'Исходные данные'!$E$14)-MAX(AI$1,$B232))/IF(MOD(AI$4,4)=0,366,365))</f>
        <v>0</v>
      </c>
      <c r="AJ271" s="6">
        <f ca="1">AJ$36*MIN(AI290,AI252/$B271*(MAX(0,1+MIN(AJ$2,'Исходные данные'!$E$14)-MAX(AJ$1,$B232))/IF(MOD(AJ$4,4)=0,366,365)))+MAX(0,AJ252-AI252)/$B271*(MAX(0,1+MIN(AJ$2,'Исходные данные'!$E$14)-MAX(AJ$1,$B232))/IF(MOD(AJ$4,4)=0,366,365))</f>
        <v>0</v>
      </c>
    </row>
    <row r="272" spans="1:124" outlineLevel="2">
      <c r="A272" s="5" t="str">
        <f t="shared" si="109"/>
        <v>-</v>
      </c>
      <c r="B272" s="19">
        <f>'Исходные данные'!D110</f>
        <v>30</v>
      </c>
      <c r="E272" s="6">
        <f>E$36*MIN(D291,D253/$B272*(MAX(0,1+MIN(E$2,'Исходные данные'!$E$14)-MAX(E$1,$B233))/IF(MOD(E$4,4)=0,366,365)))+MAX(0,E253-D253)/$B272*(MAX(0,1+MIN(E$2,'Исходные данные'!$E$14)-MAX(E$1,$B233))/IF(MOD(E$4,4)=0,366,365))</f>
        <v>0</v>
      </c>
      <c r="F272" s="6">
        <f ca="1">F$36*MIN(E291,E253/$B272*(MAX(0,1+MIN(F$2,'Исходные данные'!$E$14)-MAX(F$1,$B233))/IF(MOD(F$4,4)=0,366,365)))+MAX(0,F253-E253)/$B272*(MAX(0,1+MIN(F$2,'Исходные данные'!$E$14)-MAX(F$1,$B233))/IF(MOD(F$4,4)=0,366,365))</f>
        <v>0</v>
      </c>
      <c r="G272" s="6">
        <f ca="1">G$36*MIN(F291,F253/$B272*(MAX(0,1+MIN(G$2,'Исходные данные'!$E$14)-MAX(G$1,$B233))/IF(MOD(G$4,4)=0,366,365)))+MAX(0,G253-F253)/$B272*(MAX(0,1+MIN(G$2,'Исходные данные'!$E$14)-MAX(G$1,$B233))/IF(MOD(G$4,4)=0,366,365))</f>
        <v>0</v>
      </c>
      <c r="H272" s="6">
        <f ca="1">H$36*MIN(G291,G253/$B272*(MAX(0,1+MIN(H$2,'Исходные данные'!$E$14)-MAX(H$1,$B233))/IF(MOD(H$4,4)=0,366,365)))+MAX(0,H253-G253)/$B272*(MAX(0,1+MIN(H$2,'Исходные данные'!$E$14)-MAX(H$1,$B233))/IF(MOD(H$4,4)=0,366,365))</f>
        <v>0</v>
      </c>
      <c r="I272" s="6">
        <f ca="1">I$36*MIN(H291,H253/$B272*(MAX(0,1+MIN(I$2,'Исходные данные'!$E$14)-MAX(I$1,$B233))/IF(MOD(I$4,4)=0,366,365)))+MAX(0,I253-H253)/$B272*(MAX(0,1+MIN(I$2,'Исходные данные'!$E$14)-MAX(I$1,$B233))/IF(MOD(I$4,4)=0,366,365))</f>
        <v>0</v>
      </c>
      <c r="J272" s="6">
        <f ca="1">J$36*MIN(I291,I253/$B272*(MAX(0,1+MIN(J$2,'Исходные данные'!$E$14)-MAX(J$1,$B233))/IF(MOD(J$4,4)=0,366,365)))+MAX(0,J253-I253)/$B272*(MAX(0,1+MIN(J$2,'Исходные данные'!$E$14)-MAX(J$1,$B233))/IF(MOD(J$4,4)=0,366,365))</f>
        <v>0</v>
      </c>
      <c r="K272" s="6">
        <f ca="1">K$36*MIN(J291,J253/$B272*(MAX(0,1+MIN(K$2,'Исходные данные'!$E$14)-MAX(K$1,$B233))/IF(MOD(K$4,4)=0,366,365)))+MAX(0,K253-J253)/$B272*(MAX(0,1+MIN(K$2,'Исходные данные'!$E$14)-MAX(K$1,$B233))/IF(MOD(K$4,4)=0,366,365))</f>
        <v>0</v>
      </c>
      <c r="L272" s="6">
        <f ca="1">L$36*MIN(K291,K253/$B272*(MAX(0,1+MIN(L$2,'Исходные данные'!$E$14)-MAX(L$1,$B233))/IF(MOD(L$4,4)=0,366,365)))+MAX(0,L253-K253)/$B272*(MAX(0,1+MIN(L$2,'Исходные данные'!$E$14)-MAX(L$1,$B233))/IF(MOD(L$4,4)=0,366,365))</f>
        <v>0</v>
      </c>
      <c r="M272" s="6">
        <f ca="1">M$36*MIN(L291,L253/$B272*(MAX(0,1+MIN(M$2,'Исходные данные'!$E$14)-MAX(M$1,$B233))/IF(MOD(M$4,4)=0,366,365)))+MAX(0,M253-L253)/$B272*(MAX(0,1+MIN(M$2,'Исходные данные'!$E$14)-MAX(M$1,$B233))/IF(MOD(M$4,4)=0,366,365))</f>
        <v>0</v>
      </c>
      <c r="N272" s="6">
        <f ca="1">N$36*MIN(M291,M253/$B272*(MAX(0,1+MIN(N$2,'Исходные данные'!$E$14)-MAX(N$1,$B233))/IF(MOD(N$4,4)=0,366,365)))+MAX(0,N253-M253)/$B272*(MAX(0,1+MIN(N$2,'Исходные данные'!$E$14)-MAX(N$1,$B233))/IF(MOD(N$4,4)=0,366,365))</f>
        <v>0</v>
      </c>
      <c r="O272" s="6">
        <f ca="1">O$36*MIN(N291,N253/$B272*(MAX(0,1+MIN(O$2,'Исходные данные'!$E$14)-MAX(O$1,$B233))/IF(MOD(O$4,4)=0,366,365)))+MAX(0,O253-N253)/$B272*(MAX(0,1+MIN(O$2,'Исходные данные'!$E$14)-MAX(O$1,$B233))/IF(MOD(O$4,4)=0,366,365))</f>
        <v>0</v>
      </c>
      <c r="P272" s="6">
        <f ca="1">P$36*MIN(O291,O253/$B272*(MAX(0,1+MIN(P$2,'Исходные данные'!$E$14)-MAX(P$1,$B233))/IF(MOD(P$4,4)=0,366,365)))+MAX(0,P253-O253)/$B272*(MAX(0,1+MIN(P$2,'Исходные данные'!$E$14)-MAX(P$1,$B233))/IF(MOD(P$4,4)=0,366,365))</f>
        <v>0</v>
      </c>
      <c r="Q272" s="6">
        <f ca="1">Q$36*MIN(P291,P253/$B272*(MAX(0,1+MIN(Q$2,'Исходные данные'!$E$14)-MAX(Q$1,$B233))/IF(MOD(Q$4,4)=0,366,365)))+MAX(0,Q253-P253)/$B272*(MAX(0,1+MIN(Q$2,'Исходные данные'!$E$14)-MAX(Q$1,$B233))/IF(MOD(Q$4,4)=0,366,365))</f>
        <v>0</v>
      </c>
      <c r="R272" s="6">
        <f ca="1">R$36*MIN(Q291,Q253/$B272*(MAX(0,1+MIN(R$2,'Исходные данные'!$E$14)-MAX(R$1,$B233))/IF(MOD(R$4,4)=0,366,365)))+MAX(0,R253-Q253)/$B272*(MAX(0,1+MIN(R$2,'Исходные данные'!$E$14)-MAX(R$1,$B233))/IF(MOD(R$4,4)=0,366,365))</f>
        <v>0</v>
      </c>
      <c r="S272" s="6">
        <f ca="1">S$36*MIN(R291,R253/$B272*(MAX(0,1+MIN(S$2,'Исходные данные'!$E$14)-MAX(S$1,$B233))/IF(MOD(S$4,4)=0,366,365)))+MAX(0,S253-R253)/$B272*(MAX(0,1+MIN(S$2,'Исходные данные'!$E$14)-MAX(S$1,$B233))/IF(MOD(S$4,4)=0,366,365))</f>
        <v>0</v>
      </c>
      <c r="T272" s="6">
        <f ca="1">T$36*MIN(S291,S253/$B272*(MAX(0,1+MIN(T$2,'Исходные данные'!$E$14)-MAX(T$1,$B233))/IF(MOD(T$4,4)=0,366,365)))+MAX(0,T253-S253)/$B272*(MAX(0,1+MIN(T$2,'Исходные данные'!$E$14)-MAX(T$1,$B233))/IF(MOD(T$4,4)=0,366,365))</f>
        <v>0</v>
      </c>
      <c r="U272" s="6">
        <f ca="1">U$36*MIN(T291,T253/$B272*(MAX(0,1+MIN(U$2,'Исходные данные'!$E$14)-MAX(U$1,$B233))/IF(MOD(U$4,4)=0,366,365)))+MAX(0,U253-T253)/$B272*(MAX(0,1+MIN(U$2,'Исходные данные'!$E$14)-MAX(U$1,$B233))/IF(MOD(U$4,4)=0,366,365))</f>
        <v>0</v>
      </c>
      <c r="V272" s="6">
        <f ca="1">V$36*MIN(U291,U253/$B272*(MAX(0,1+MIN(V$2,'Исходные данные'!$E$14)-MAX(V$1,$B233))/IF(MOD(V$4,4)=0,366,365)))+MAX(0,V253-U253)/$B272*(MAX(0,1+MIN(V$2,'Исходные данные'!$E$14)-MAX(V$1,$B233))/IF(MOD(V$4,4)=0,366,365))</f>
        <v>0</v>
      </c>
      <c r="W272" s="6">
        <f ca="1">W$36*MIN(V291,V253/$B272*(MAX(0,1+MIN(W$2,'Исходные данные'!$E$14)-MAX(W$1,$B233))/IF(MOD(W$4,4)=0,366,365)))+MAX(0,W253-V253)/$B272*(MAX(0,1+MIN(W$2,'Исходные данные'!$E$14)-MAX(W$1,$B233))/IF(MOD(W$4,4)=0,366,365))</f>
        <v>0</v>
      </c>
      <c r="X272" s="6">
        <f ca="1">X$36*MIN(W291,W253/$B272*(MAX(0,1+MIN(X$2,'Исходные данные'!$E$14)-MAX(X$1,$B233))/IF(MOD(X$4,4)=0,366,365)))+MAX(0,X253-W253)/$B272*(MAX(0,1+MIN(X$2,'Исходные данные'!$E$14)-MAX(X$1,$B233))/IF(MOD(X$4,4)=0,366,365))</f>
        <v>0</v>
      </c>
      <c r="Y272" s="6">
        <f ca="1">Y$36*MIN(X291,X253/$B272*(MAX(0,1+MIN(Y$2,'Исходные данные'!$E$14)-MAX(Y$1,$B233))/IF(MOD(Y$4,4)=0,366,365)))+MAX(0,Y253-X253)/$B272*(MAX(0,1+MIN(Y$2,'Исходные данные'!$E$14)-MAX(Y$1,$B233))/IF(MOD(Y$4,4)=0,366,365))</f>
        <v>0</v>
      </c>
      <c r="Z272" s="6">
        <f ca="1">Z$36*MIN(Y291,Y253/$B272*(MAX(0,1+MIN(Z$2,'Исходные данные'!$E$14)-MAX(Z$1,$B233))/IF(MOD(Z$4,4)=0,366,365)))+MAX(0,Z253-Y253)/$B272*(MAX(0,1+MIN(Z$2,'Исходные данные'!$E$14)-MAX(Z$1,$B233))/IF(MOD(Z$4,4)=0,366,365))</f>
        <v>0</v>
      </c>
      <c r="AA272" s="6">
        <f ca="1">AA$36*MIN(Z291,Z253/$B272*(MAX(0,1+MIN(AA$2,'Исходные данные'!$E$14)-MAX(AA$1,$B233))/IF(MOD(AA$4,4)=0,366,365)))+MAX(0,AA253-Z253)/$B272*(MAX(0,1+MIN(AA$2,'Исходные данные'!$E$14)-MAX(AA$1,$B233))/IF(MOD(AA$4,4)=0,366,365))</f>
        <v>0</v>
      </c>
      <c r="AB272" s="6">
        <f ca="1">AB$36*MIN(AA291,AA253/$B272*(MAX(0,1+MIN(AB$2,'Исходные данные'!$E$14)-MAX(AB$1,$B233))/IF(MOD(AB$4,4)=0,366,365)))+MAX(0,AB253-AA253)/$B272*(MAX(0,1+MIN(AB$2,'Исходные данные'!$E$14)-MAX(AB$1,$B233))/IF(MOD(AB$4,4)=0,366,365))</f>
        <v>0</v>
      </c>
      <c r="AC272" s="6">
        <f ca="1">AC$36*MIN(AB291,AB253/$B272*(MAX(0,1+MIN(AC$2,'Исходные данные'!$E$14)-MAX(AC$1,$B233))/IF(MOD(AC$4,4)=0,366,365)))+MAX(0,AC253-AB253)/$B272*(MAX(0,1+MIN(AC$2,'Исходные данные'!$E$14)-MAX(AC$1,$B233))/IF(MOD(AC$4,4)=0,366,365))</f>
        <v>0</v>
      </c>
      <c r="AD272" s="6">
        <f ca="1">AD$36*MIN(AC291,AC253/$B272*(MAX(0,1+MIN(AD$2,'Исходные данные'!$E$14)-MAX(AD$1,$B233))/IF(MOD(AD$4,4)=0,366,365)))+MAX(0,AD253-AC253)/$B272*(MAX(0,1+MIN(AD$2,'Исходные данные'!$E$14)-MAX(AD$1,$B233))/IF(MOD(AD$4,4)=0,366,365))</f>
        <v>0</v>
      </c>
      <c r="AE272" s="6">
        <f ca="1">AE$36*MIN(AD291,AD253/$B272*(MAX(0,1+MIN(AE$2,'Исходные данные'!$E$14)-MAX(AE$1,$B233))/IF(MOD(AE$4,4)=0,366,365)))+MAX(0,AE253-AD253)/$B272*(MAX(0,1+MIN(AE$2,'Исходные данные'!$E$14)-MAX(AE$1,$B233))/IF(MOD(AE$4,4)=0,366,365))</f>
        <v>0</v>
      </c>
      <c r="AF272" s="6">
        <f ca="1">AF$36*MIN(AE291,AE253/$B272*(MAX(0,1+MIN(AF$2,'Исходные данные'!$E$14)-MAX(AF$1,$B233))/IF(MOD(AF$4,4)=0,366,365)))+MAX(0,AF253-AE253)/$B272*(MAX(0,1+MIN(AF$2,'Исходные данные'!$E$14)-MAX(AF$1,$B233))/IF(MOD(AF$4,4)=0,366,365))</f>
        <v>0</v>
      </c>
      <c r="AG272" s="6">
        <f ca="1">AG$36*MIN(AF291,AF253/$B272*(MAX(0,1+MIN(AG$2,'Исходные данные'!$E$14)-MAX(AG$1,$B233))/IF(MOD(AG$4,4)=0,366,365)))+MAX(0,AG253-AF253)/$B272*(MAX(0,1+MIN(AG$2,'Исходные данные'!$E$14)-MAX(AG$1,$B233))/IF(MOD(AG$4,4)=0,366,365))</f>
        <v>0</v>
      </c>
      <c r="AH272" s="6">
        <f ca="1">AH$36*MIN(AG291,AG253/$B272*(MAX(0,1+MIN(AH$2,'Исходные данные'!$E$14)-MAX(AH$1,$B233))/IF(MOD(AH$4,4)=0,366,365)))+MAX(0,AH253-AG253)/$B272*(MAX(0,1+MIN(AH$2,'Исходные данные'!$E$14)-MAX(AH$1,$B233))/IF(MOD(AH$4,4)=0,366,365))</f>
        <v>0</v>
      </c>
      <c r="AI272" s="6">
        <f ca="1">AI$36*MIN(AH291,AH253/$B272*(MAX(0,1+MIN(AI$2,'Исходные данные'!$E$14)-MAX(AI$1,$B233))/IF(MOD(AI$4,4)=0,366,365)))+MAX(0,AI253-AH253)/$B272*(MAX(0,1+MIN(AI$2,'Исходные данные'!$E$14)-MAX(AI$1,$B233))/IF(MOD(AI$4,4)=0,366,365))</f>
        <v>0</v>
      </c>
      <c r="AJ272" s="6">
        <f ca="1">AJ$36*MIN(AI291,AI253/$B272*(MAX(0,1+MIN(AJ$2,'Исходные данные'!$E$14)-MAX(AJ$1,$B233))/IF(MOD(AJ$4,4)=0,366,365)))+MAX(0,AJ253-AI253)/$B272*(MAX(0,1+MIN(AJ$2,'Исходные данные'!$E$14)-MAX(AJ$1,$B233))/IF(MOD(AJ$4,4)=0,366,365))</f>
        <v>0</v>
      </c>
    </row>
    <row r="273" spans="1:124" outlineLevel="2">
      <c r="A273" s="5" t="str">
        <f t="shared" si="109"/>
        <v>-</v>
      </c>
      <c r="B273" s="19">
        <f>'Исходные данные'!D111</f>
        <v>30</v>
      </c>
      <c r="E273" s="6">
        <f>E$36*MIN(D292,D254/$B273*(MAX(0,1+MIN(E$2,'Исходные данные'!$E$14)-MAX(E$1,$B234))/IF(MOD(E$4,4)=0,366,365)))+MAX(0,E254-D254)/$B273*(MAX(0,1+MIN(E$2,'Исходные данные'!$E$14)-MAX(E$1,$B234))/IF(MOD(E$4,4)=0,366,365))</f>
        <v>0</v>
      </c>
      <c r="F273" s="6">
        <f ca="1">F$36*MIN(E292,E254/$B273*(MAX(0,1+MIN(F$2,'Исходные данные'!$E$14)-MAX(F$1,$B234))/IF(MOD(F$4,4)=0,366,365)))+MAX(0,F254-E254)/$B273*(MAX(0,1+MIN(F$2,'Исходные данные'!$E$14)-MAX(F$1,$B234))/IF(MOD(F$4,4)=0,366,365))</f>
        <v>0</v>
      </c>
      <c r="G273" s="6">
        <f ca="1">G$36*MIN(F292,F254/$B273*(MAX(0,1+MIN(G$2,'Исходные данные'!$E$14)-MAX(G$1,$B234))/IF(MOD(G$4,4)=0,366,365)))+MAX(0,G254-F254)/$B273*(MAX(0,1+MIN(G$2,'Исходные данные'!$E$14)-MAX(G$1,$B234))/IF(MOD(G$4,4)=0,366,365))</f>
        <v>0</v>
      </c>
      <c r="H273" s="6">
        <f ca="1">H$36*MIN(G292,G254/$B273*(MAX(0,1+MIN(H$2,'Исходные данные'!$E$14)-MAX(H$1,$B234))/IF(MOD(H$4,4)=0,366,365)))+MAX(0,H254-G254)/$B273*(MAX(0,1+MIN(H$2,'Исходные данные'!$E$14)-MAX(H$1,$B234))/IF(MOD(H$4,4)=0,366,365))</f>
        <v>0</v>
      </c>
      <c r="I273" s="6">
        <f ca="1">I$36*MIN(H292,H254/$B273*(MAX(0,1+MIN(I$2,'Исходные данные'!$E$14)-MAX(I$1,$B234))/IF(MOD(I$4,4)=0,366,365)))+MAX(0,I254-H254)/$B273*(MAX(0,1+MIN(I$2,'Исходные данные'!$E$14)-MAX(I$1,$B234))/IF(MOD(I$4,4)=0,366,365))</f>
        <v>0</v>
      </c>
      <c r="J273" s="6">
        <f ca="1">J$36*MIN(I292,I254/$B273*(MAX(0,1+MIN(J$2,'Исходные данные'!$E$14)-MAX(J$1,$B234))/IF(MOD(J$4,4)=0,366,365)))+MAX(0,J254-I254)/$B273*(MAX(0,1+MIN(J$2,'Исходные данные'!$E$14)-MAX(J$1,$B234))/IF(MOD(J$4,4)=0,366,365))</f>
        <v>0</v>
      </c>
      <c r="K273" s="6">
        <f ca="1">K$36*MIN(J292,J254/$B273*(MAX(0,1+MIN(K$2,'Исходные данные'!$E$14)-MAX(K$1,$B234))/IF(MOD(K$4,4)=0,366,365)))+MAX(0,K254-J254)/$B273*(MAX(0,1+MIN(K$2,'Исходные данные'!$E$14)-MAX(K$1,$B234))/IF(MOD(K$4,4)=0,366,365))</f>
        <v>0</v>
      </c>
      <c r="L273" s="6">
        <f ca="1">L$36*MIN(K292,K254/$B273*(MAX(0,1+MIN(L$2,'Исходные данные'!$E$14)-MAX(L$1,$B234))/IF(MOD(L$4,4)=0,366,365)))+MAX(0,L254-K254)/$B273*(MAX(0,1+MIN(L$2,'Исходные данные'!$E$14)-MAX(L$1,$B234))/IF(MOD(L$4,4)=0,366,365))</f>
        <v>0</v>
      </c>
      <c r="M273" s="6">
        <f ca="1">M$36*MIN(L292,L254/$B273*(MAX(0,1+MIN(M$2,'Исходные данные'!$E$14)-MAX(M$1,$B234))/IF(MOD(M$4,4)=0,366,365)))+MAX(0,M254-L254)/$B273*(MAX(0,1+MIN(M$2,'Исходные данные'!$E$14)-MAX(M$1,$B234))/IF(MOD(M$4,4)=0,366,365))</f>
        <v>0</v>
      </c>
      <c r="N273" s="6">
        <f ca="1">N$36*MIN(M292,M254/$B273*(MAX(0,1+MIN(N$2,'Исходные данные'!$E$14)-MAX(N$1,$B234))/IF(MOD(N$4,4)=0,366,365)))+MAX(0,N254-M254)/$B273*(MAX(0,1+MIN(N$2,'Исходные данные'!$E$14)-MAX(N$1,$B234))/IF(MOD(N$4,4)=0,366,365))</f>
        <v>0</v>
      </c>
      <c r="O273" s="6">
        <f ca="1">O$36*MIN(N292,N254/$B273*(MAX(0,1+MIN(O$2,'Исходные данные'!$E$14)-MAX(O$1,$B234))/IF(MOD(O$4,4)=0,366,365)))+MAX(0,O254-N254)/$B273*(MAX(0,1+MIN(O$2,'Исходные данные'!$E$14)-MAX(O$1,$B234))/IF(MOD(O$4,4)=0,366,365))</f>
        <v>0</v>
      </c>
      <c r="P273" s="6">
        <f ca="1">P$36*MIN(O292,O254/$B273*(MAX(0,1+MIN(P$2,'Исходные данные'!$E$14)-MAX(P$1,$B234))/IF(MOD(P$4,4)=0,366,365)))+MAX(0,P254-O254)/$B273*(MAX(0,1+MIN(P$2,'Исходные данные'!$E$14)-MAX(P$1,$B234))/IF(MOD(P$4,4)=0,366,365))</f>
        <v>0</v>
      </c>
      <c r="Q273" s="6">
        <f ca="1">Q$36*MIN(P292,P254/$B273*(MAX(0,1+MIN(Q$2,'Исходные данные'!$E$14)-MAX(Q$1,$B234))/IF(MOD(Q$4,4)=0,366,365)))+MAX(0,Q254-P254)/$B273*(MAX(0,1+MIN(Q$2,'Исходные данные'!$E$14)-MAX(Q$1,$B234))/IF(MOD(Q$4,4)=0,366,365))</f>
        <v>0</v>
      </c>
      <c r="R273" s="6">
        <f ca="1">R$36*MIN(Q292,Q254/$B273*(MAX(0,1+MIN(R$2,'Исходные данные'!$E$14)-MAX(R$1,$B234))/IF(MOD(R$4,4)=0,366,365)))+MAX(0,R254-Q254)/$B273*(MAX(0,1+MIN(R$2,'Исходные данные'!$E$14)-MAX(R$1,$B234))/IF(MOD(R$4,4)=0,366,365))</f>
        <v>0</v>
      </c>
      <c r="S273" s="6">
        <f ca="1">S$36*MIN(R292,R254/$B273*(MAX(0,1+MIN(S$2,'Исходные данные'!$E$14)-MAX(S$1,$B234))/IF(MOD(S$4,4)=0,366,365)))+MAX(0,S254-R254)/$B273*(MAX(0,1+MIN(S$2,'Исходные данные'!$E$14)-MAX(S$1,$B234))/IF(MOD(S$4,4)=0,366,365))</f>
        <v>0</v>
      </c>
      <c r="T273" s="6">
        <f ca="1">T$36*MIN(S292,S254/$B273*(MAX(0,1+MIN(T$2,'Исходные данные'!$E$14)-MAX(T$1,$B234))/IF(MOD(T$4,4)=0,366,365)))+MAX(0,T254-S254)/$B273*(MAX(0,1+MIN(T$2,'Исходные данные'!$E$14)-MAX(T$1,$B234))/IF(MOD(T$4,4)=0,366,365))</f>
        <v>0</v>
      </c>
      <c r="U273" s="6">
        <f ca="1">U$36*MIN(T292,T254/$B273*(MAX(0,1+MIN(U$2,'Исходные данные'!$E$14)-MAX(U$1,$B234))/IF(MOD(U$4,4)=0,366,365)))+MAX(0,U254-T254)/$B273*(MAX(0,1+MIN(U$2,'Исходные данные'!$E$14)-MAX(U$1,$B234))/IF(MOD(U$4,4)=0,366,365))</f>
        <v>0</v>
      </c>
      <c r="V273" s="6">
        <f ca="1">V$36*MIN(U292,U254/$B273*(MAX(0,1+MIN(V$2,'Исходные данные'!$E$14)-MAX(V$1,$B234))/IF(MOD(V$4,4)=0,366,365)))+MAX(0,V254-U254)/$B273*(MAX(0,1+MIN(V$2,'Исходные данные'!$E$14)-MAX(V$1,$B234))/IF(MOD(V$4,4)=0,366,365))</f>
        <v>0</v>
      </c>
      <c r="W273" s="6">
        <f ca="1">W$36*MIN(V292,V254/$B273*(MAX(0,1+MIN(W$2,'Исходные данные'!$E$14)-MAX(W$1,$B234))/IF(MOD(W$4,4)=0,366,365)))+MAX(0,W254-V254)/$B273*(MAX(0,1+MIN(W$2,'Исходные данные'!$E$14)-MAX(W$1,$B234))/IF(MOD(W$4,4)=0,366,365))</f>
        <v>0</v>
      </c>
      <c r="X273" s="6">
        <f ca="1">X$36*MIN(W292,W254/$B273*(MAX(0,1+MIN(X$2,'Исходные данные'!$E$14)-MAX(X$1,$B234))/IF(MOD(X$4,4)=0,366,365)))+MAX(0,X254-W254)/$B273*(MAX(0,1+MIN(X$2,'Исходные данные'!$E$14)-MAX(X$1,$B234))/IF(MOD(X$4,4)=0,366,365))</f>
        <v>0</v>
      </c>
      <c r="Y273" s="6">
        <f ca="1">Y$36*MIN(X292,X254/$B273*(MAX(0,1+MIN(Y$2,'Исходные данные'!$E$14)-MAX(Y$1,$B234))/IF(MOD(Y$4,4)=0,366,365)))+MAX(0,Y254-X254)/$B273*(MAX(0,1+MIN(Y$2,'Исходные данные'!$E$14)-MAX(Y$1,$B234))/IF(MOD(Y$4,4)=0,366,365))</f>
        <v>0</v>
      </c>
      <c r="Z273" s="6">
        <f ca="1">Z$36*MIN(Y292,Y254/$B273*(MAX(0,1+MIN(Z$2,'Исходные данные'!$E$14)-MAX(Z$1,$B234))/IF(MOD(Z$4,4)=0,366,365)))+MAX(0,Z254-Y254)/$B273*(MAX(0,1+MIN(Z$2,'Исходные данные'!$E$14)-MAX(Z$1,$B234))/IF(MOD(Z$4,4)=0,366,365))</f>
        <v>0</v>
      </c>
      <c r="AA273" s="6">
        <f ca="1">AA$36*MIN(Z292,Z254/$B273*(MAX(0,1+MIN(AA$2,'Исходные данные'!$E$14)-MAX(AA$1,$B234))/IF(MOD(AA$4,4)=0,366,365)))+MAX(0,AA254-Z254)/$B273*(MAX(0,1+MIN(AA$2,'Исходные данные'!$E$14)-MAX(AA$1,$B234))/IF(MOD(AA$4,4)=0,366,365))</f>
        <v>0</v>
      </c>
      <c r="AB273" s="6">
        <f ca="1">AB$36*MIN(AA292,AA254/$B273*(MAX(0,1+MIN(AB$2,'Исходные данные'!$E$14)-MAX(AB$1,$B234))/IF(MOD(AB$4,4)=0,366,365)))+MAX(0,AB254-AA254)/$B273*(MAX(0,1+MIN(AB$2,'Исходные данные'!$E$14)-MAX(AB$1,$B234))/IF(MOD(AB$4,4)=0,366,365))</f>
        <v>0</v>
      </c>
      <c r="AC273" s="6">
        <f ca="1">AC$36*MIN(AB292,AB254/$B273*(MAX(0,1+MIN(AC$2,'Исходные данные'!$E$14)-MAX(AC$1,$B234))/IF(MOD(AC$4,4)=0,366,365)))+MAX(0,AC254-AB254)/$B273*(MAX(0,1+MIN(AC$2,'Исходные данные'!$E$14)-MAX(AC$1,$B234))/IF(MOD(AC$4,4)=0,366,365))</f>
        <v>0</v>
      </c>
      <c r="AD273" s="6">
        <f ca="1">AD$36*MIN(AC292,AC254/$B273*(MAX(0,1+MIN(AD$2,'Исходные данные'!$E$14)-MAX(AD$1,$B234))/IF(MOD(AD$4,4)=0,366,365)))+MAX(0,AD254-AC254)/$B273*(MAX(0,1+MIN(AD$2,'Исходные данные'!$E$14)-MAX(AD$1,$B234))/IF(MOD(AD$4,4)=0,366,365))</f>
        <v>0</v>
      </c>
      <c r="AE273" s="6">
        <f ca="1">AE$36*MIN(AD292,AD254/$B273*(MAX(0,1+MIN(AE$2,'Исходные данные'!$E$14)-MAX(AE$1,$B234))/IF(MOD(AE$4,4)=0,366,365)))+MAX(0,AE254-AD254)/$B273*(MAX(0,1+MIN(AE$2,'Исходные данные'!$E$14)-MAX(AE$1,$B234))/IF(MOD(AE$4,4)=0,366,365))</f>
        <v>0</v>
      </c>
      <c r="AF273" s="6">
        <f ca="1">AF$36*MIN(AE292,AE254/$B273*(MAX(0,1+MIN(AF$2,'Исходные данные'!$E$14)-MAX(AF$1,$B234))/IF(MOD(AF$4,4)=0,366,365)))+MAX(0,AF254-AE254)/$B273*(MAX(0,1+MIN(AF$2,'Исходные данные'!$E$14)-MAX(AF$1,$B234))/IF(MOD(AF$4,4)=0,366,365))</f>
        <v>0</v>
      </c>
      <c r="AG273" s="6">
        <f ca="1">AG$36*MIN(AF292,AF254/$B273*(MAX(0,1+MIN(AG$2,'Исходные данные'!$E$14)-MAX(AG$1,$B234))/IF(MOD(AG$4,4)=0,366,365)))+MAX(0,AG254-AF254)/$B273*(MAX(0,1+MIN(AG$2,'Исходные данные'!$E$14)-MAX(AG$1,$B234))/IF(MOD(AG$4,4)=0,366,365))</f>
        <v>0</v>
      </c>
      <c r="AH273" s="6">
        <f ca="1">AH$36*MIN(AG292,AG254/$B273*(MAX(0,1+MIN(AH$2,'Исходные данные'!$E$14)-MAX(AH$1,$B234))/IF(MOD(AH$4,4)=0,366,365)))+MAX(0,AH254-AG254)/$B273*(MAX(0,1+MIN(AH$2,'Исходные данные'!$E$14)-MAX(AH$1,$B234))/IF(MOD(AH$4,4)=0,366,365))</f>
        <v>0</v>
      </c>
      <c r="AI273" s="6">
        <f ca="1">AI$36*MIN(AH292,AH254/$B273*(MAX(0,1+MIN(AI$2,'Исходные данные'!$E$14)-MAX(AI$1,$B234))/IF(MOD(AI$4,4)=0,366,365)))+MAX(0,AI254-AH254)/$B273*(MAX(0,1+MIN(AI$2,'Исходные данные'!$E$14)-MAX(AI$1,$B234))/IF(MOD(AI$4,4)=0,366,365))</f>
        <v>0</v>
      </c>
      <c r="AJ273" s="6">
        <f ca="1">AJ$36*MIN(AI292,AI254/$B273*(MAX(0,1+MIN(AJ$2,'Исходные данные'!$E$14)-MAX(AJ$1,$B234))/IF(MOD(AJ$4,4)=0,366,365)))+MAX(0,AJ254-AI254)/$B273*(MAX(0,1+MIN(AJ$2,'Исходные данные'!$E$14)-MAX(AJ$1,$B234))/IF(MOD(AJ$4,4)=0,366,365))</f>
        <v>0</v>
      </c>
    </row>
    <row r="274" spans="1:124" outlineLevel="2">
      <c r="A274" s="5" t="str">
        <f t="shared" si="109"/>
        <v>-</v>
      </c>
      <c r="B274" s="19">
        <f>'Исходные данные'!D112</f>
        <v>30</v>
      </c>
      <c r="E274" s="6">
        <f>E$36*MIN(D293,D255/$B274*(MAX(0,1+MIN(E$2,'Исходные данные'!$E$14)-MAX(E$1,$B235))/IF(MOD(E$4,4)=0,366,365)))+MAX(0,E255-D255)/$B274*(MAX(0,1+MIN(E$2,'Исходные данные'!$E$14)-MAX(E$1,$B235))/IF(MOD(E$4,4)=0,366,365))</f>
        <v>0</v>
      </c>
      <c r="F274" s="6">
        <f ca="1">F$36*MIN(E293,E255/$B274*(MAX(0,1+MIN(F$2,'Исходные данные'!$E$14)-MAX(F$1,$B235))/IF(MOD(F$4,4)=0,366,365)))+MAX(0,F255-E255)/$B274*(MAX(0,1+MIN(F$2,'Исходные данные'!$E$14)-MAX(F$1,$B235))/IF(MOD(F$4,4)=0,366,365))</f>
        <v>0</v>
      </c>
      <c r="G274" s="6">
        <f ca="1">G$36*MIN(F293,F255/$B274*(MAX(0,1+MIN(G$2,'Исходные данные'!$E$14)-MAX(G$1,$B235))/IF(MOD(G$4,4)=0,366,365)))+MAX(0,G255-F255)/$B274*(MAX(0,1+MIN(G$2,'Исходные данные'!$E$14)-MAX(G$1,$B235))/IF(MOD(G$4,4)=0,366,365))</f>
        <v>0</v>
      </c>
      <c r="H274" s="6">
        <f ca="1">H$36*MIN(G293,G255/$B274*(MAX(0,1+MIN(H$2,'Исходные данные'!$E$14)-MAX(H$1,$B235))/IF(MOD(H$4,4)=0,366,365)))+MAX(0,H255-G255)/$B274*(MAX(0,1+MIN(H$2,'Исходные данные'!$E$14)-MAX(H$1,$B235))/IF(MOD(H$4,4)=0,366,365))</f>
        <v>0</v>
      </c>
      <c r="I274" s="6">
        <f ca="1">I$36*MIN(H293,H255/$B274*(MAX(0,1+MIN(I$2,'Исходные данные'!$E$14)-MAX(I$1,$B235))/IF(MOD(I$4,4)=0,366,365)))+MAX(0,I255-H255)/$B274*(MAX(0,1+MIN(I$2,'Исходные данные'!$E$14)-MAX(I$1,$B235))/IF(MOD(I$4,4)=0,366,365))</f>
        <v>0</v>
      </c>
      <c r="J274" s="6">
        <f ca="1">J$36*MIN(I293,I255/$B274*(MAX(0,1+MIN(J$2,'Исходные данные'!$E$14)-MAX(J$1,$B235))/IF(MOD(J$4,4)=0,366,365)))+MAX(0,J255-I255)/$B274*(MAX(0,1+MIN(J$2,'Исходные данные'!$E$14)-MAX(J$1,$B235))/IF(MOD(J$4,4)=0,366,365))</f>
        <v>0</v>
      </c>
      <c r="K274" s="6">
        <f ca="1">K$36*MIN(J293,J255/$B274*(MAX(0,1+MIN(K$2,'Исходные данные'!$E$14)-MAX(K$1,$B235))/IF(MOD(K$4,4)=0,366,365)))+MAX(0,K255-J255)/$B274*(MAX(0,1+MIN(K$2,'Исходные данные'!$E$14)-MAX(K$1,$B235))/IF(MOD(K$4,4)=0,366,365))</f>
        <v>0</v>
      </c>
      <c r="L274" s="6">
        <f ca="1">L$36*MIN(K293,K255/$B274*(MAX(0,1+MIN(L$2,'Исходные данные'!$E$14)-MAX(L$1,$B235))/IF(MOD(L$4,4)=0,366,365)))+MAX(0,L255-K255)/$B274*(MAX(0,1+MIN(L$2,'Исходные данные'!$E$14)-MAX(L$1,$B235))/IF(MOD(L$4,4)=0,366,365))</f>
        <v>0</v>
      </c>
      <c r="M274" s="6">
        <f ca="1">M$36*MIN(L293,L255/$B274*(MAX(0,1+MIN(M$2,'Исходные данные'!$E$14)-MAX(M$1,$B235))/IF(MOD(M$4,4)=0,366,365)))+MAX(0,M255-L255)/$B274*(MAX(0,1+MIN(M$2,'Исходные данные'!$E$14)-MAX(M$1,$B235))/IF(MOD(M$4,4)=0,366,365))</f>
        <v>0</v>
      </c>
      <c r="N274" s="6">
        <f ca="1">N$36*MIN(M293,M255/$B274*(MAX(0,1+MIN(N$2,'Исходные данные'!$E$14)-MAX(N$1,$B235))/IF(MOD(N$4,4)=0,366,365)))+MAX(0,N255-M255)/$B274*(MAX(0,1+MIN(N$2,'Исходные данные'!$E$14)-MAX(N$1,$B235))/IF(MOD(N$4,4)=0,366,365))</f>
        <v>0</v>
      </c>
      <c r="O274" s="6">
        <f ca="1">O$36*MIN(N293,N255/$B274*(MAX(0,1+MIN(O$2,'Исходные данные'!$E$14)-MAX(O$1,$B235))/IF(MOD(O$4,4)=0,366,365)))+MAX(0,O255-N255)/$B274*(MAX(0,1+MIN(O$2,'Исходные данные'!$E$14)-MAX(O$1,$B235))/IF(MOD(O$4,4)=0,366,365))</f>
        <v>0</v>
      </c>
      <c r="P274" s="6">
        <f ca="1">P$36*MIN(O293,O255/$B274*(MAX(0,1+MIN(P$2,'Исходные данные'!$E$14)-MAX(P$1,$B235))/IF(MOD(P$4,4)=0,366,365)))+MAX(0,P255-O255)/$B274*(MAX(0,1+MIN(P$2,'Исходные данные'!$E$14)-MAX(P$1,$B235))/IF(MOD(P$4,4)=0,366,365))</f>
        <v>0</v>
      </c>
      <c r="Q274" s="6">
        <f ca="1">Q$36*MIN(P293,P255/$B274*(MAX(0,1+MIN(Q$2,'Исходные данные'!$E$14)-MAX(Q$1,$B235))/IF(MOD(Q$4,4)=0,366,365)))+MAX(0,Q255-P255)/$B274*(MAX(0,1+MIN(Q$2,'Исходные данные'!$E$14)-MAX(Q$1,$B235))/IF(MOD(Q$4,4)=0,366,365))</f>
        <v>0</v>
      </c>
      <c r="R274" s="6">
        <f ca="1">R$36*MIN(Q293,Q255/$B274*(MAX(0,1+MIN(R$2,'Исходные данные'!$E$14)-MAX(R$1,$B235))/IF(MOD(R$4,4)=0,366,365)))+MAX(0,R255-Q255)/$B274*(MAX(0,1+MIN(R$2,'Исходные данные'!$E$14)-MAX(R$1,$B235))/IF(MOD(R$4,4)=0,366,365))</f>
        <v>0</v>
      </c>
      <c r="S274" s="6">
        <f ca="1">S$36*MIN(R293,R255/$B274*(MAX(0,1+MIN(S$2,'Исходные данные'!$E$14)-MAX(S$1,$B235))/IF(MOD(S$4,4)=0,366,365)))+MAX(0,S255-R255)/$B274*(MAX(0,1+MIN(S$2,'Исходные данные'!$E$14)-MAX(S$1,$B235))/IF(MOD(S$4,4)=0,366,365))</f>
        <v>0</v>
      </c>
      <c r="T274" s="6">
        <f ca="1">T$36*MIN(S293,S255/$B274*(MAX(0,1+MIN(T$2,'Исходные данные'!$E$14)-MAX(T$1,$B235))/IF(MOD(T$4,4)=0,366,365)))+MAX(0,T255-S255)/$B274*(MAX(0,1+MIN(T$2,'Исходные данные'!$E$14)-MAX(T$1,$B235))/IF(MOD(T$4,4)=0,366,365))</f>
        <v>0</v>
      </c>
      <c r="U274" s="6">
        <f ca="1">U$36*MIN(T293,T255/$B274*(MAX(0,1+MIN(U$2,'Исходные данные'!$E$14)-MAX(U$1,$B235))/IF(MOD(U$4,4)=0,366,365)))+MAX(0,U255-T255)/$B274*(MAX(0,1+MIN(U$2,'Исходные данные'!$E$14)-MAX(U$1,$B235))/IF(MOD(U$4,4)=0,366,365))</f>
        <v>0</v>
      </c>
      <c r="V274" s="6">
        <f ca="1">V$36*MIN(U293,U255/$B274*(MAX(0,1+MIN(V$2,'Исходные данные'!$E$14)-MAX(V$1,$B235))/IF(MOD(V$4,4)=0,366,365)))+MAX(0,V255-U255)/$B274*(MAX(0,1+MIN(V$2,'Исходные данные'!$E$14)-MAX(V$1,$B235))/IF(MOD(V$4,4)=0,366,365))</f>
        <v>0</v>
      </c>
      <c r="W274" s="6">
        <f ca="1">W$36*MIN(V293,V255/$B274*(MAX(0,1+MIN(W$2,'Исходные данные'!$E$14)-MAX(W$1,$B235))/IF(MOD(W$4,4)=0,366,365)))+MAX(0,W255-V255)/$B274*(MAX(0,1+MIN(W$2,'Исходные данные'!$E$14)-MAX(W$1,$B235))/IF(MOD(W$4,4)=0,366,365))</f>
        <v>0</v>
      </c>
      <c r="X274" s="6">
        <f ca="1">X$36*MIN(W293,W255/$B274*(MAX(0,1+MIN(X$2,'Исходные данные'!$E$14)-MAX(X$1,$B235))/IF(MOD(X$4,4)=0,366,365)))+MAX(0,X255-W255)/$B274*(MAX(0,1+MIN(X$2,'Исходные данные'!$E$14)-MAX(X$1,$B235))/IF(MOD(X$4,4)=0,366,365))</f>
        <v>0</v>
      </c>
      <c r="Y274" s="6">
        <f ca="1">Y$36*MIN(X293,X255/$B274*(MAX(0,1+MIN(Y$2,'Исходные данные'!$E$14)-MAX(Y$1,$B235))/IF(MOD(Y$4,4)=0,366,365)))+MAX(0,Y255-X255)/$B274*(MAX(0,1+MIN(Y$2,'Исходные данные'!$E$14)-MAX(Y$1,$B235))/IF(MOD(Y$4,4)=0,366,365))</f>
        <v>0</v>
      </c>
      <c r="Z274" s="6">
        <f ca="1">Z$36*MIN(Y293,Y255/$B274*(MAX(0,1+MIN(Z$2,'Исходные данные'!$E$14)-MAX(Z$1,$B235))/IF(MOD(Z$4,4)=0,366,365)))+MAX(0,Z255-Y255)/$B274*(MAX(0,1+MIN(Z$2,'Исходные данные'!$E$14)-MAX(Z$1,$B235))/IF(MOD(Z$4,4)=0,366,365))</f>
        <v>0</v>
      </c>
      <c r="AA274" s="6">
        <f ca="1">AA$36*MIN(Z293,Z255/$B274*(MAX(0,1+MIN(AA$2,'Исходные данные'!$E$14)-MAX(AA$1,$B235))/IF(MOD(AA$4,4)=0,366,365)))+MAX(0,AA255-Z255)/$B274*(MAX(0,1+MIN(AA$2,'Исходные данные'!$E$14)-MAX(AA$1,$B235))/IF(MOD(AA$4,4)=0,366,365))</f>
        <v>0</v>
      </c>
      <c r="AB274" s="6">
        <f ca="1">AB$36*MIN(AA293,AA255/$B274*(MAX(0,1+MIN(AB$2,'Исходные данные'!$E$14)-MAX(AB$1,$B235))/IF(MOD(AB$4,4)=0,366,365)))+MAX(0,AB255-AA255)/$B274*(MAX(0,1+MIN(AB$2,'Исходные данные'!$E$14)-MAX(AB$1,$B235))/IF(MOD(AB$4,4)=0,366,365))</f>
        <v>0</v>
      </c>
      <c r="AC274" s="6">
        <f ca="1">AC$36*MIN(AB293,AB255/$B274*(MAX(0,1+MIN(AC$2,'Исходные данные'!$E$14)-MAX(AC$1,$B235))/IF(MOD(AC$4,4)=0,366,365)))+MAX(0,AC255-AB255)/$B274*(MAX(0,1+MIN(AC$2,'Исходные данные'!$E$14)-MAX(AC$1,$B235))/IF(MOD(AC$4,4)=0,366,365))</f>
        <v>0</v>
      </c>
      <c r="AD274" s="6">
        <f ca="1">AD$36*MIN(AC293,AC255/$B274*(MAX(0,1+MIN(AD$2,'Исходные данные'!$E$14)-MAX(AD$1,$B235))/IF(MOD(AD$4,4)=0,366,365)))+MAX(0,AD255-AC255)/$B274*(MAX(0,1+MIN(AD$2,'Исходные данные'!$E$14)-MAX(AD$1,$B235))/IF(MOD(AD$4,4)=0,366,365))</f>
        <v>0</v>
      </c>
      <c r="AE274" s="6">
        <f ca="1">AE$36*MIN(AD293,AD255/$B274*(MAX(0,1+MIN(AE$2,'Исходные данные'!$E$14)-MAX(AE$1,$B235))/IF(MOD(AE$4,4)=0,366,365)))+MAX(0,AE255-AD255)/$B274*(MAX(0,1+MIN(AE$2,'Исходные данные'!$E$14)-MAX(AE$1,$B235))/IF(MOD(AE$4,4)=0,366,365))</f>
        <v>0</v>
      </c>
      <c r="AF274" s="6">
        <f ca="1">AF$36*MIN(AE293,AE255/$B274*(MAX(0,1+MIN(AF$2,'Исходные данные'!$E$14)-MAX(AF$1,$B235))/IF(MOD(AF$4,4)=0,366,365)))+MAX(0,AF255-AE255)/$B274*(MAX(0,1+MIN(AF$2,'Исходные данные'!$E$14)-MAX(AF$1,$B235))/IF(MOD(AF$4,4)=0,366,365))</f>
        <v>0</v>
      </c>
      <c r="AG274" s="6">
        <f ca="1">AG$36*MIN(AF293,AF255/$B274*(MAX(0,1+MIN(AG$2,'Исходные данные'!$E$14)-MAX(AG$1,$B235))/IF(MOD(AG$4,4)=0,366,365)))+MAX(0,AG255-AF255)/$B274*(MAX(0,1+MIN(AG$2,'Исходные данные'!$E$14)-MAX(AG$1,$B235))/IF(MOD(AG$4,4)=0,366,365))</f>
        <v>0</v>
      </c>
      <c r="AH274" s="6">
        <f ca="1">AH$36*MIN(AG293,AG255/$B274*(MAX(0,1+MIN(AH$2,'Исходные данные'!$E$14)-MAX(AH$1,$B235))/IF(MOD(AH$4,4)=0,366,365)))+MAX(0,AH255-AG255)/$B274*(MAX(0,1+MIN(AH$2,'Исходные данные'!$E$14)-MAX(AH$1,$B235))/IF(MOD(AH$4,4)=0,366,365))</f>
        <v>0</v>
      </c>
      <c r="AI274" s="6">
        <f ca="1">AI$36*MIN(AH293,AH255/$B274*(MAX(0,1+MIN(AI$2,'Исходные данные'!$E$14)-MAX(AI$1,$B235))/IF(MOD(AI$4,4)=0,366,365)))+MAX(0,AI255-AH255)/$B274*(MAX(0,1+MIN(AI$2,'Исходные данные'!$E$14)-MAX(AI$1,$B235))/IF(MOD(AI$4,4)=0,366,365))</f>
        <v>0</v>
      </c>
      <c r="AJ274" s="6">
        <f ca="1">AJ$36*MIN(AI293,AI255/$B274*(MAX(0,1+MIN(AJ$2,'Исходные данные'!$E$14)-MAX(AJ$1,$B235))/IF(MOD(AJ$4,4)=0,366,365)))+MAX(0,AJ255-AI255)/$B274*(MAX(0,1+MIN(AJ$2,'Исходные данные'!$E$14)-MAX(AJ$1,$B235))/IF(MOD(AJ$4,4)=0,366,365))</f>
        <v>0</v>
      </c>
    </row>
    <row r="275" spans="1:124" outlineLevel="2">
      <c r="A275" s="5" t="str">
        <f t="shared" si="109"/>
        <v>-</v>
      </c>
      <c r="B275" s="19">
        <f>'Исходные данные'!D113</f>
        <v>30</v>
      </c>
      <c r="E275" s="6">
        <f>E$36*MIN(D294,D256/$B275*(MAX(0,1+MIN(E$2,'Исходные данные'!$E$14)-MAX(E$1,$B236))/IF(MOD(E$4,4)=0,366,365)))+MAX(0,E256-D256)/$B275*(MAX(0,1+MIN(E$2,'Исходные данные'!$E$14)-MAX(E$1,$B236))/IF(MOD(E$4,4)=0,366,365))</f>
        <v>0</v>
      </c>
      <c r="F275" s="6">
        <f ca="1">F$36*MIN(E294,E256/$B275*(MAX(0,1+MIN(F$2,'Исходные данные'!$E$14)-MAX(F$1,$B236))/IF(MOD(F$4,4)=0,366,365)))+MAX(0,F256-E256)/$B275*(MAX(0,1+MIN(F$2,'Исходные данные'!$E$14)-MAX(F$1,$B236))/IF(MOD(F$4,4)=0,366,365))</f>
        <v>0</v>
      </c>
      <c r="G275" s="6">
        <f ca="1">G$36*MIN(F294,F256/$B275*(MAX(0,1+MIN(G$2,'Исходные данные'!$E$14)-MAX(G$1,$B236))/IF(MOD(G$4,4)=0,366,365)))+MAX(0,G256-F256)/$B275*(MAX(0,1+MIN(G$2,'Исходные данные'!$E$14)-MAX(G$1,$B236))/IF(MOD(G$4,4)=0,366,365))</f>
        <v>0</v>
      </c>
      <c r="H275" s="6">
        <f ca="1">H$36*MIN(G294,G256/$B275*(MAX(0,1+MIN(H$2,'Исходные данные'!$E$14)-MAX(H$1,$B236))/IF(MOD(H$4,4)=0,366,365)))+MAX(0,H256-G256)/$B275*(MAX(0,1+MIN(H$2,'Исходные данные'!$E$14)-MAX(H$1,$B236))/IF(MOD(H$4,4)=0,366,365))</f>
        <v>0</v>
      </c>
      <c r="I275" s="6">
        <f ca="1">I$36*MIN(H294,H256/$B275*(MAX(0,1+MIN(I$2,'Исходные данные'!$E$14)-MAX(I$1,$B236))/IF(MOD(I$4,4)=0,366,365)))+MAX(0,I256-H256)/$B275*(MAX(0,1+MIN(I$2,'Исходные данные'!$E$14)-MAX(I$1,$B236))/IF(MOD(I$4,4)=0,366,365))</f>
        <v>0</v>
      </c>
      <c r="J275" s="6">
        <f ca="1">J$36*MIN(I294,I256/$B275*(MAX(0,1+MIN(J$2,'Исходные данные'!$E$14)-MAX(J$1,$B236))/IF(MOD(J$4,4)=0,366,365)))+MAX(0,J256-I256)/$B275*(MAX(0,1+MIN(J$2,'Исходные данные'!$E$14)-MAX(J$1,$B236))/IF(MOD(J$4,4)=0,366,365))</f>
        <v>0</v>
      </c>
      <c r="K275" s="6">
        <f ca="1">K$36*MIN(J294,J256/$B275*(MAX(0,1+MIN(K$2,'Исходные данные'!$E$14)-MAX(K$1,$B236))/IF(MOD(K$4,4)=0,366,365)))+MAX(0,K256-J256)/$B275*(MAX(0,1+MIN(K$2,'Исходные данные'!$E$14)-MAX(K$1,$B236))/IF(MOD(K$4,4)=0,366,365))</f>
        <v>0</v>
      </c>
      <c r="L275" s="6">
        <f ca="1">L$36*MIN(K294,K256/$B275*(MAX(0,1+MIN(L$2,'Исходные данные'!$E$14)-MAX(L$1,$B236))/IF(MOD(L$4,4)=0,366,365)))+MAX(0,L256-K256)/$B275*(MAX(0,1+MIN(L$2,'Исходные данные'!$E$14)-MAX(L$1,$B236))/IF(MOD(L$4,4)=0,366,365))</f>
        <v>0</v>
      </c>
      <c r="M275" s="6">
        <f ca="1">M$36*MIN(L294,L256/$B275*(MAX(0,1+MIN(M$2,'Исходные данные'!$E$14)-MAX(M$1,$B236))/IF(MOD(M$4,4)=0,366,365)))+MAX(0,M256-L256)/$B275*(MAX(0,1+MIN(M$2,'Исходные данные'!$E$14)-MAX(M$1,$B236))/IF(MOD(M$4,4)=0,366,365))</f>
        <v>0</v>
      </c>
      <c r="N275" s="6">
        <f ca="1">N$36*MIN(M294,M256/$B275*(MAX(0,1+MIN(N$2,'Исходные данные'!$E$14)-MAX(N$1,$B236))/IF(MOD(N$4,4)=0,366,365)))+MAX(0,N256-M256)/$B275*(MAX(0,1+MIN(N$2,'Исходные данные'!$E$14)-MAX(N$1,$B236))/IF(MOD(N$4,4)=0,366,365))</f>
        <v>0</v>
      </c>
      <c r="O275" s="6">
        <f ca="1">O$36*MIN(N294,N256/$B275*(MAX(0,1+MIN(O$2,'Исходные данные'!$E$14)-MAX(O$1,$B236))/IF(MOD(O$4,4)=0,366,365)))+MAX(0,O256-N256)/$B275*(MAX(0,1+MIN(O$2,'Исходные данные'!$E$14)-MAX(O$1,$B236))/IF(MOD(O$4,4)=0,366,365))</f>
        <v>0</v>
      </c>
      <c r="P275" s="6">
        <f ca="1">P$36*MIN(O294,O256/$B275*(MAX(0,1+MIN(P$2,'Исходные данные'!$E$14)-MAX(P$1,$B236))/IF(MOD(P$4,4)=0,366,365)))+MAX(0,P256-O256)/$B275*(MAX(0,1+MIN(P$2,'Исходные данные'!$E$14)-MAX(P$1,$B236))/IF(MOD(P$4,4)=0,366,365))</f>
        <v>0</v>
      </c>
      <c r="Q275" s="6">
        <f ca="1">Q$36*MIN(P294,P256/$B275*(MAX(0,1+MIN(Q$2,'Исходные данные'!$E$14)-MAX(Q$1,$B236))/IF(MOD(Q$4,4)=0,366,365)))+MAX(0,Q256-P256)/$B275*(MAX(0,1+MIN(Q$2,'Исходные данные'!$E$14)-MAX(Q$1,$B236))/IF(MOD(Q$4,4)=0,366,365))</f>
        <v>0</v>
      </c>
      <c r="R275" s="6">
        <f ca="1">R$36*MIN(Q294,Q256/$B275*(MAX(0,1+MIN(R$2,'Исходные данные'!$E$14)-MAX(R$1,$B236))/IF(MOD(R$4,4)=0,366,365)))+MAX(0,R256-Q256)/$B275*(MAX(0,1+MIN(R$2,'Исходные данные'!$E$14)-MAX(R$1,$B236))/IF(MOD(R$4,4)=0,366,365))</f>
        <v>0</v>
      </c>
      <c r="S275" s="6">
        <f ca="1">S$36*MIN(R294,R256/$B275*(MAX(0,1+MIN(S$2,'Исходные данные'!$E$14)-MAX(S$1,$B236))/IF(MOD(S$4,4)=0,366,365)))+MAX(0,S256-R256)/$B275*(MAX(0,1+MIN(S$2,'Исходные данные'!$E$14)-MAX(S$1,$B236))/IF(MOD(S$4,4)=0,366,365))</f>
        <v>0</v>
      </c>
      <c r="T275" s="6">
        <f ca="1">T$36*MIN(S294,S256/$B275*(MAX(0,1+MIN(T$2,'Исходные данные'!$E$14)-MAX(T$1,$B236))/IF(MOD(T$4,4)=0,366,365)))+MAX(0,T256-S256)/$B275*(MAX(0,1+MIN(T$2,'Исходные данные'!$E$14)-MAX(T$1,$B236))/IF(MOD(T$4,4)=0,366,365))</f>
        <v>0</v>
      </c>
      <c r="U275" s="6">
        <f ca="1">U$36*MIN(T294,T256/$B275*(MAX(0,1+MIN(U$2,'Исходные данные'!$E$14)-MAX(U$1,$B236))/IF(MOD(U$4,4)=0,366,365)))+MAX(0,U256-T256)/$B275*(MAX(0,1+MIN(U$2,'Исходные данные'!$E$14)-MAX(U$1,$B236))/IF(MOD(U$4,4)=0,366,365))</f>
        <v>0</v>
      </c>
      <c r="V275" s="6">
        <f ca="1">V$36*MIN(U294,U256/$B275*(MAX(0,1+MIN(V$2,'Исходные данные'!$E$14)-MAX(V$1,$B236))/IF(MOD(V$4,4)=0,366,365)))+MAX(0,V256-U256)/$B275*(MAX(0,1+MIN(V$2,'Исходные данные'!$E$14)-MAX(V$1,$B236))/IF(MOD(V$4,4)=0,366,365))</f>
        <v>0</v>
      </c>
      <c r="W275" s="6">
        <f ca="1">W$36*MIN(V294,V256/$B275*(MAX(0,1+MIN(W$2,'Исходные данные'!$E$14)-MAX(W$1,$B236))/IF(MOD(W$4,4)=0,366,365)))+MAX(0,W256-V256)/$B275*(MAX(0,1+MIN(W$2,'Исходные данные'!$E$14)-MAX(W$1,$B236))/IF(MOD(W$4,4)=0,366,365))</f>
        <v>0</v>
      </c>
      <c r="X275" s="6">
        <f ca="1">X$36*MIN(W294,W256/$B275*(MAX(0,1+MIN(X$2,'Исходные данные'!$E$14)-MAX(X$1,$B236))/IF(MOD(X$4,4)=0,366,365)))+MAX(0,X256-W256)/$B275*(MAX(0,1+MIN(X$2,'Исходные данные'!$E$14)-MAX(X$1,$B236))/IF(MOD(X$4,4)=0,366,365))</f>
        <v>0</v>
      </c>
      <c r="Y275" s="6">
        <f ca="1">Y$36*MIN(X294,X256/$B275*(MAX(0,1+MIN(Y$2,'Исходные данные'!$E$14)-MAX(Y$1,$B236))/IF(MOD(Y$4,4)=0,366,365)))+MAX(0,Y256-X256)/$B275*(MAX(0,1+MIN(Y$2,'Исходные данные'!$E$14)-MAX(Y$1,$B236))/IF(MOD(Y$4,4)=0,366,365))</f>
        <v>0</v>
      </c>
      <c r="Z275" s="6">
        <f ca="1">Z$36*MIN(Y294,Y256/$B275*(MAX(0,1+MIN(Z$2,'Исходные данные'!$E$14)-MAX(Z$1,$B236))/IF(MOD(Z$4,4)=0,366,365)))+MAX(0,Z256-Y256)/$B275*(MAX(0,1+MIN(Z$2,'Исходные данные'!$E$14)-MAX(Z$1,$B236))/IF(MOD(Z$4,4)=0,366,365))</f>
        <v>0</v>
      </c>
      <c r="AA275" s="6">
        <f ca="1">AA$36*MIN(Z294,Z256/$B275*(MAX(0,1+MIN(AA$2,'Исходные данные'!$E$14)-MAX(AA$1,$B236))/IF(MOD(AA$4,4)=0,366,365)))+MAX(0,AA256-Z256)/$B275*(MAX(0,1+MIN(AA$2,'Исходные данные'!$E$14)-MAX(AA$1,$B236))/IF(MOD(AA$4,4)=0,366,365))</f>
        <v>0</v>
      </c>
      <c r="AB275" s="6">
        <f ca="1">AB$36*MIN(AA294,AA256/$B275*(MAX(0,1+MIN(AB$2,'Исходные данные'!$E$14)-MAX(AB$1,$B236))/IF(MOD(AB$4,4)=0,366,365)))+MAX(0,AB256-AA256)/$B275*(MAX(0,1+MIN(AB$2,'Исходные данные'!$E$14)-MAX(AB$1,$B236))/IF(MOD(AB$4,4)=0,366,365))</f>
        <v>0</v>
      </c>
      <c r="AC275" s="6">
        <f ca="1">AC$36*MIN(AB294,AB256/$B275*(MAX(0,1+MIN(AC$2,'Исходные данные'!$E$14)-MAX(AC$1,$B236))/IF(MOD(AC$4,4)=0,366,365)))+MAX(0,AC256-AB256)/$B275*(MAX(0,1+MIN(AC$2,'Исходные данные'!$E$14)-MAX(AC$1,$B236))/IF(MOD(AC$4,4)=0,366,365))</f>
        <v>0</v>
      </c>
      <c r="AD275" s="6">
        <f ca="1">AD$36*MIN(AC294,AC256/$B275*(MAX(0,1+MIN(AD$2,'Исходные данные'!$E$14)-MAX(AD$1,$B236))/IF(MOD(AD$4,4)=0,366,365)))+MAX(0,AD256-AC256)/$B275*(MAX(0,1+MIN(AD$2,'Исходные данные'!$E$14)-MAX(AD$1,$B236))/IF(MOD(AD$4,4)=0,366,365))</f>
        <v>0</v>
      </c>
      <c r="AE275" s="6">
        <f ca="1">AE$36*MIN(AD294,AD256/$B275*(MAX(0,1+MIN(AE$2,'Исходные данные'!$E$14)-MAX(AE$1,$B236))/IF(MOD(AE$4,4)=0,366,365)))+MAX(0,AE256-AD256)/$B275*(MAX(0,1+MIN(AE$2,'Исходные данные'!$E$14)-MAX(AE$1,$B236))/IF(MOD(AE$4,4)=0,366,365))</f>
        <v>0</v>
      </c>
      <c r="AF275" s="6">
        <f ca="1">AF$36*MIN(AE294,AE256/$B275*(MAX(0,1+MIN(AF$2,'Исходные данные'!$E$14)-MAX(AF$1,$B236))/IF(MOD(AF$4,4)=0,366,365)))+MAX(0,AF256-AE256)/$B275*(MAX(0,1+MIN(AF$2,'Исходные данные'!$E$14)-MAX(AF$1,$B236))/IF(MOD(AF$4,4)=0,366,365))</f>
        <v>0</v>
      </c>
      <c r="AG275" s="6">
        <f ca="1">AG$36*MIN(AF294,AF256/$B275*(MAX(0,1+MIN(AG$2,'Исходные данные'!$E$14)-MAX(AG$1,$B236))/IF(MOD(AG$4,4)=0,366,365)))+MAX(0,AG256-AF256)/$B275*(MAX(0,1+MIN(AG$2,'Исходные данные'!$E$14)-MAX(AG$1,$B236))/IF(MOD(AG$4,4)=0,366,365))</f>
        <v>0</v>
      </c>
      <c r="AH275" s="6">
        <f ca="1">AH$36*MIN(AG294,AG256/$B275*(MAX(0,1+MIN(AH$2,'Исходные данные'!$E$14)-MAX(AH$1,$B236))/IF(MOD(AH$4,4)=0,366,365)))+MAX(0,AH256-AG256)/$B275*(MAX(0,1+MIN(AH$2,'Исходные данные'!$E$14)-MAX(AH$1,$B236))/IF(MOD(AH$4,4)=0,366,365))</f>
        <v>0</v>
      </c>
      <c r="AI275" s="6">
        <f ca="1">AI$36*MIN(AH294,AH256/$B275*(MAX(0,1+MIN(AI$2,'Исходные данные'!$E$14)-MAX(AI$1,$B236))/IF(MOD(AI$4,4)=0,366,365)))+MAX(0,AI256-AH256)/$B275*(MAX(0,1+MIN(AI$2,'Исходные данные'!$E$14)-MAX(AI$1,$B236))/IF(MOD(AI$4,4)=0,366,365))</f>
        <v>0</v>
      </c>
      <c r="AJ275" s="6">
        <f ca="1">AJ$36*MIN(AI294,AI256/$B275*(MAX(0,1+MIN(AJ$2,'Исходные данные'!$E$14)-MAX(AJ$1,$B236))/IF(MOD(AJ$4,4)=0,366,365)))+MAX(0,AJ256-AI256)/$B275*(MAX(0,1+MIN(AJ$2,'Исходные данные'!$E$14)-MAX(AJ$1,$B236))/IF(MOD(AJ$4,4)=0,366,365))</f>
        <v>0</v>
      </c>
    </row>
    <row r="276" spans="1:124" outlineLevel="2">
      <c r="A276" s="5" t="str">
        <f t="shared" si="109"/>
        <v>-</v>
      </c>
      <c r="B276" s="19">
        <f>'Исходные данные'!D114</f>
        <v>30</v>
      </c>
      <c r="E276" s="6">
        <f>E$36*MIN(D295,D257/$B276*(MAX(0,1+MIN(E$2,'Исходные данные'!$E$14)-MAX(E$1,$B237))/IF(MOD(E$4,4)=0,366,365)))+MAX(0,E257-D257)/$B276*(MAX(0,1+MIN(E$2,'Исходные данные'!$E$14)-MAX(E$1,$B237))/IF(MOD(E$4,4)=0,366,365))</f>
        <v>0</v>
      </c>
      <c r="F276" s="6">
        <f ca="1">F$36*MIN(E295,E257/$B276*(MAX(0,1+MIN(F$2,'Исходные данные'!$E$14)-MAX(F$1,$B237))/IF(MOD(F$4,4)=0,366,365)))+MAX(0,F257-E257)/$B276*(MAX(0,1+MIN(F$2,'Исходные данные'!$E$14)-MAX(F$1,$B237))/IF(MOD(F$4,4)=0,366,365))</f>
        <v>0</v>
      </c>
      <c r="G276" s="6">
        <f ca="1">G$36*MIN(F295,F257/$B276*(MAX(0,1+MIN(G$2,'Исходные данные'!$E$14)-MAX(G$1,$B237))/IF(MOD(G$4,4)=0,366,365)))+MAX(0,G257-F257)/$B276*(MAX(0,1+MIN(G$2,'Исходные данные'!$E$14)-MAX(G$1,$B237))/IF(MOD(G$4,4)=0,366,365))</f>
        <v>0</v>
      </c>
      <c r="H276" s="6">
        <f ca="1">H$36*MIN(G295,G257/$B276*(MAX(0,1+MIN(H$2,'Исходные данные'!$E$14)-MAX(H$1,$B237))/IF(MOD(H$4,4)=0,366,365)))+MAX(0,H257-G257)/$B276*(MAX(0,1+MIN(H$2,'Исходные данные'!$E$14)-MAX(H$1,$B237))/IF(MOD(H$4,4)=0,366,365))</f>
        <v>0</v>
      </c>
      <c r="I276" s="6">
        <f ca="1">I$36*MIN(H295,H257/$B276*(MAX(0,1+MIN(I$2,'Исходные данные'!$E$14)-MAX(I$1,$B237))/IF(MOD(I$4,4)=0,366,365)))+MAX(0,I257-H257)/$B276*(MAX(0,1+MIN(I$2,'Исходные данные'!$E$14)-MAX(I$1,$B237))/IF(MOD(I$4,4)=0,366,365))</f>
        <v>0</v>
      </c>
      <c r="J276" s="6">
        <f ca="1">J$36*MIN(I295,I257/$B276*(MAX(0,1+MIN(J$2,'Исходные данные'!$E$14)-MAX(J$1,$B237))/IF(MOD(J$4,4)=0,366,365)))+MAX(0,J257-I257)/$B276*(MAX(0,1+MIN(J$2,'Исходные данные'!$E$14)-MAX(J$1,$B237))/IF(MOD(J$4,4)=0,366,365))</f>
        <v>0</v>
      </c>
      <c r="K276" s="6">
        <f ca="1">K$36*MIN(J295,J257/$B276*(MAX(0,1+MIN(K$2,'Исходные данные'!$E$14)-MAX(K$1,$B237))/IF(MOD(K$4,4)=0,366,365)))+MAX(0,K257-J257)/$B276*(MAX(0,1+MIN(K$2,'Исходные данные'!$E$14)-MAX(K$1,$B237))/IF(MOD(K$4,4)=0,366,365))</f>
        <v>0</v>
      </c>
      <c r="L276" s="6">
        <f ca="1">L$36*MIN(K295,K257/$B276*(MAX(0,1+MIN(L$2,'Исходные данные'!$E$14)-MAX(L$1,$B237))/IF(MOD(L$4,4)=0,366,365)))+MAX(0,L257-K257)/$B276*(MAX(0,1+MIN(L$2,'Исходные данные'!$E$14)-MAX(L$1,$B237))/IF(MOD(L$4,4)=0,366,365))</f>
        <v>0</v>
      </c>
      <c r="M276" s="6">
        <f ca="1">M$36*MIN(L295,L257/$B276*(MAX(0,1+MIN(M$2,'Исходные данные'!$E$14)-MAX(M$1,$B237))/IF(MOD(M$4,4)=0,366,365)))+MAX(0,M257-L257)/$B276*(MAX(0,1+MIN(M$2,'Исходные данные'!$E$14)-MAX(M$1,$B237))/IF(MOD(M$4,4)=0,366,365))</f>
        <v>0</v>
      </c>
      <c r="N276" s="6">
        <f ca="1">N$36*MIN(M295,M257/$B276*(MAX(0,1+MIN(N$2,'Исходные данные'!$E$14)-MAX(N$1,$B237))/IF(MOD(N$4,4)=0,366,365)))+MAX(0,N257-M257)/$B276*(MAX(0,1+MIN(N$2,'Исходные данные'!$E$14)-MAX(N$1,$B237))/IF(MOD(N$4,4)=0,366,365))</f>
        <v>0</v>
      </c>
      <c r="O276" s="6">
        <f ca="1">O$36*MIN(N295,N257/$B276*(MAX(0,1+MIN(O$2,'Исходные данные'!$E$14)-MAX(O$1,$B237))/IF(MOD(O$4,4)=0,366,365)))+MAX(0,O257-N257)/$B276*(MAX(0,1+MIN(O$2,'Исходные данные'!$E$14)-MAX(O$1,$B237))/IF(MOD(O$4,4)=0,366,365))</f>
        <v>0</v>
      </c>
      <c r="P276" s="6">
        <f ca="1">P$36*MIN(O295,O257/$B276*(MAX(0,1+MIN(P$2,'Исходные данные'!$E$14)-MAX(P$1,$B237))/IF(MOD(P$4,4)=0,366,365)))+MAX(0,P257-O257)/$B276*(MAX(0,1+MIN(P$2,'Исходные данные'!$E$14)-MAX(P$1,$B237))/IF(MOD(P$4,4)=0,366,365))</f>
        <v>0</v>
      </c>
      <c r="Q276" s="6">
        <f ca="1">Q$36*MIN(P295,P257/$B276*(MAX(0,1+MIN(Q$2,'Исходные данные'!$E$14)-MAX(Q$1,$B237))/IF(MOD(Q$4,4)=0,366,365)))+MAX(0,Q257-P257)/$B276*(MAX(0,1+MIN(Q$2,'Исходные данные'!$E$14)-MAX(Q$1,$B237))/IF(MOD(Q$4,4)=0,366,365))</f>
        <v>0</v>
      </c>
      <c r="R276" s="6">
        <f ca="1">R$36*MIN(Q295,Q257/$B276*(MAX(0,1+MIN(R$2,'Исходные данные'!$E$14)-MAX(R$1,$B237))/IF(MOD(R$4,4)=0,366,365)))+MAX(0,R257-Q257)/$B276*(MAX(0,1+MIN(R$2,'Исходные данные'!$E$14)-MAX(R$1,$B237))/IF(MOD(R$4,4)=0,366,365))</f>
        <v>0</v>
      </c>
      <c r="S276" s="6">
        <f ca="1">S$36*MIN(R295,R257/$B276*(MAX(0,1+MIN(S$2,'Исходные данные'!$E$14)-MAX(S$1,$B237))/IF(MOD(S$4,4)=0,366,365)))+MAX(0,S257-R257)/$B276*(MAX(0,1+MIN(S$2,'Исходные данные'!$E$14)-MAX(S$1,$B237))/IF(MOD(S$4,4)=0,366,365))</f>
        <v>0</v>
      </c>
      <c r="T276" s="6">
        <f ca="1">T$36*MIN(S295,S257/$B276*(MAX(0,1+MIN(T$2,'Исходные данные'!$E$14)-MAX(T$1,$B237))/IF(MOD(T$4,4)=0,366,365)))+MAX(0,T257-S257)/$B276*(MAX(0,1+MIN(T$2,'Исходные данные'!$E$14)-MAX(T$1,$B237))/IF(MOD(T$4,4)=0,366,365))</f>
        <v>0</v>
      </c>
      <c r="U276" s="6">
        <f ca="1">U$36*MIN(T295,T257/$B276*(MAX(0,1+MIN(U$2,'Исходные данные'!$E$14)-MAX(U$1,$B237))/IF(MOD(U$4,4)=0,366,365)))+MAX(0,U257-T257)/$B276*(MAX(0,1+MIN(U$2,'Исходные данные'!$E$14)-MAX(U$1,$B237))/IF(MOD(U$4,4)=0,366,365))</f>
        <v>0</v>
      </c>
      <c r="V276" s="6">
        <f ca="1">V$36*MIN(U295,U257/$B276*(MAX(0,1+MIN(V$2,'Исходные данные'!$E$14)-MAX(V$1,$B237))/IF(MOD(V$4,4)=0,366,365)))+MAX(0,V257-U257)/$B276*(MAX(0,1+MIN(V$2,'Исходные данные'!$E$14)-MAX(V$1,$B237))/IF(MOD(V$4,4)=0,366,365))</f>
        <v>0</v>
      </c>
      <c r="W276" s="6">
        <f ca="1">W$36*MIN(V295,V257/$B276*(MAX(0,1+MIN(W$2,'Исходные данные'!$E$14)-MAX(W$1,$B237))/IF(MOD(W$4,4)=0,366,365)))+MAX(0,W257-V257)/$B276*(MAX(0,1+MIN(W$2,'Исходные данные'!$E$14)-MAX(W$1,$B237))/IF(MOD(W$4,4)=0,366,365))</f>
        <v>0</v>
      </c>
      <c r="X276" s="6">
        <f ca="1">X$36*MIN(W295,W257/$B276*(MAX(0,1+MIN(X$2,'Исходные данные'!$E$14)-MAX(X$1,$B237))/IF(MOD(X$4,4)=0,366,365)))+MAX(0,X257-W257)/$B276*(MAX(0,1+MIN(X$2,'Исходные данные'!$E$14)-MAX(X$1,$B237))/IF(MOD(X$4,4)=0,366,365))</f>
        <v>0</v>
      </c>
      <c r="Y276" s="6">
        <f ca="1">Y$36*MIN(X295,X257/$B276*(MAX(0,1+MIN(Y$2,'Исходные данные'!$E$14)-MAX(Y$1,$B237))/IF(MOD(Y$4,4)=0,366,365)))+MAX(0,Y257-X257)/$B276*(MAX(0,1+MIN(Y$2,'Исходные данные'!$E$14)-MAX(Y$1,$B237))/IF(MOD(Y$4,4)=0,366,365))</f>
        <v>0</v>
      </c>
      <c r="Z276" s="6">
        <f ca="1">Z$36*MIN(Y295,Y257/$B276*(MAX(0,1+MIN(Z$2,'Исходные данные'!$E$14)-MAX(Z$1,$B237))/IF(MOD(Z$4,4)=0,366,365)))+MAX(0,Z257-Y257)/$B276*(MAX(0,1+MIN(Z$2,'Исходные данные'!$E$14)-MAX(Z$1,$B237))/IF(MOD(Z$4,4)=0,366,365))</f>
        <v>0</v>
      </c>
      <c r="AA276" s="6">
        <f ca="1">AA$36*MIN(Z295,Z257/$B276*(MAX(0,1+MIN(AA$2,'Исходные данные'!$E$14)-MAX(AA$1,$B237))/IF(MOD(AA$4,4)=0,366,365)))+MAX(0,AA257-Z257)/$B276*(MAX(0,1+MIN(AA$2,'Исходные данные'!$E$14)-MAX(AA$1,$B237))/IF(MOD(AA$4,4)=0,366,365))</f>
        <v>0</v>
      </c>
      <c r="AB276" s="6">
        <f ca="1">AB$36*MIN(AA295,AA257/$B276*(MAX(0,1+MIN(AB$2,'Исходные данные'!$E$14)-MAX(AB$1,$B237))/IF(MOD(AB$4,4)=0,366,365)))+MAX(0,AB257-AA257)/$B276*(MAX(0,1+MIN(AB$2,'Исходные данные'!$E$14)-MAX(AB$1,$B237))/IF(MOD(AB$4,4)=0,366,365))</f>
        <v>0</v>
      </c>
      <c r="AC276" s="6">
        <f ca="1">AC$36*MIN(AB295,AB257/$B276*(MAX(0,1+MIN(AC$2,'Исходные данные'!$E$14)-MAX(AC$1,$B237))/IF(MOD(AC$4,4)=0,366,365)))+MAX(0,AC257-AB257)/$B276*(MAX(0,1+MIN(AC$2,'Исходные данные'!$E$14)-MAX(AC$1,$B237))/IF(MOD(AC$4,4)=0,366,365))</f>
        <v>0</v>
      </c>
      <c r="AD276" s="6">
        <f ca="1">AD$36*MIN(AC295,AC257/$B276*(MAX(0,1+MIN(AD$2,'Исходные данные'!$E$14)-MAX(AD$1,$B237))/IF(MOD(AD$4,4)=0,366,365)))+MAX(0,AD257-AC257)/$B276*(MAX(0,1+MIN(AD$2,'Исходные данные'!$E$14)-MAX(AD$1,$B237))/IF(MOD(AD$4,4)=0,366,365))</f>
        <v>0</v>
      </c>
      <c r="AE276" s="6">
        <f ca="1">AE$36*MIN(AD295,AD257/$B276*(MAX(0,1+MIN(AE$2,'Исходные данные'!$E$14)-MAX(AE$1,$B237))/IF(MOD(AE$4,4)=0,366,365)))+MAX(0,AE257-AD257)/$B276*(MAX(0,1+MIN(AE$2,'Исходные данные'!$E$14)-MAX(AE$1,$B237))/IF(MOD(AE$4,4)=0,366,365))</f>
        <v>0</v>
      </c>
      <c r="AF276" s="6">
        <f ca="1">AF$36*MIN(AE295,AE257/$B276*(MAX(0,1+MIN(AF$2,'Исходные данные'!$E$14)-MAX(AF$1,$B237))/IF(MOD(AF$4,4)=0,366,365)))+MAX(0,AF257-AE257)/$B276*(MAX(0,1+MIN(AF$2,'Исходные данные'!$E$14)-MAX(AF$1,$B237))/IF(MOD(AF$4,4)=0,366,365))</f>
        <v>0</v>
      </c>
      <c r="AG276" s="6">
        <f ca="1">AG$36*MIN(AF295,AF257/$B276*(MAX(0,1+MIN(AG$2,'Исходные данные'!$E$14)-MAX(AG$1,$B237))/IF(MOD(AG$4,4)=0,366,365)))+MAX(0,AG257-AF257)/$B276*(MAX(0,1+MIN(AG$2,'Исходные данные'!$E$14)-MAX(AG$1,$B237))/IF(MOD(AG$4,4)=0,366,365))</f>
        <v>0</v>
      </c>
      <c r="AH276" s="6">
        <f ca="1">AH$36*MIN(AG295,AG257/$B276*(MAX(0,1+MIN(AH$2,'Исходные данные'!$E$14)-MAX(AH$1,$B237))/IF(MOD(AH$4,4)=0,366,365)))+MAX(0,AH257-AG257)/$B276*(MAX(0,1+MIN(AH$2,'Исходные данные'!$E$14)-MAX(AH$1,$B237))/IF(MOD(AH$4,4)=0,366,365))</f>
        <v>0</v>
      </c>
      <c r="AI276" s="6">
        <f ca="1">AI$36*MIN(AH295,AH257/$B276*(MAX(0,1+MIN(AI$2,'Исходные данные'!$E$14)-MAX(AI$1,$B237))/IF(MOD(AI$4,4)=0,366,365)))+MAX(0,AI257-AH257)/$B276*(MAX(0,1+MIN(AI$2,'Исходные данные'!$E$14)-MAX(AI$1,$B237))/IF(MOD(AI$4,4)=0,366,365))</f>
        <v>0</v>
      </c>
      <c r="AJ276" s="6">
        <f ca="1">AJ$36*MIN(AI295,AI257/$B276*(MAX(0,1+MIN(AJ$2,'Исходные данные'!$E$14)-MAX(AJ$1,$B237))/IF(MOD(AJ$4,4)=0,366,365)))+MAX(0,AJ257-AI257)/$B276*(MAX(0,1+MIN(AJ$2,'Исходные данные'!$E$14)-MAX(AJ$1,$B237))/IF(MOD(AJ$4,4)=0,366,365))</f>
        <v>0</v>
      </c>
    </row>
    <row r="277" spans="1:124" outlineLevel="2">
      <c r="A277" s="5" t="str">
        <f t="shared" si="109"/>
        <v>-</v>
      </c>
      <c r="B277" s="19">
        <f>'Исходные данные'!D115</f>
        <v>30</v>
      </c>
      <c r="E277" s="6">
        <f>E$36*MIN(D296,D258/$B277*(MAX(0,1+MIN(E$2,'Исходные данные'!$E$14)-MAX(E$1,$B238))/IF(MOD(E$4,4)=0,366,365)))+MAX(0,E258-D258)/$B277*(MAX(0,1+MIN(E$2,'Исходные данные'!$E$14)-MAX(E$1,$B238))/IF(MOD(E$4,4)=0,366,365))</f>
        <v>0</v>
      </c>
      <c r="F277" s="6">
        <f ca="1">F$36*MIN(E296,E258/$B277*(MAX(0,1+MIN(F$2,'Исходные данные'!$E$14)-MAX(F$1,$B238))/IF(MOD(F$4,4)=0,366,365)))+MAX(0,F258-E258)/$B277*(MAX(0,1+MIN(F$2,'Исходные данные'!$E$14)-MAX(F$1,$B238))/IF(MOD(F$4,4)=0,366,365))</f>
        <v>0</v>
      </c>
      <c r="G277" s="6">
        <f ca="1">G$36*MIN(F296,F258/$B277*(MAX(0,1+MIN(G$2,'Исходные данные'!$E$14)-MAX(G$1,$B238))/IF(MOD(G$4,4)=0,366,365)))+MAX(0,G258-F258)/$B277*(MAX(0,1+MIN(G$2,'Исходные данные'!$E$14)-MAX(G$1,$B238))/IF(MOD(G$4,4)=0,366,365))</f>
        <v>0</v>
      </c>
      <c r="H277" s="6">
        <f ca="1">H$36*MIN(G296,G258/$B277*(MAX(0,1+MIN(H$2,'Исходные данные'!$E$14)-MAX(H$1,$B238))/IF(MOD(H$4,4)=0,366,365)))+MAX(0,H258-G258)/$B277*(MAX(0,1+MIN(H$2,'Исходные данные'!$E$14)-MAX(H$1,$B238))/IF(MOD(H$4,4)=0,366,365))</f>
        <v>0</v>
      </c>
      <c r="I277" s="6">
        <f ca="1">I$36*MIN(H296,H258/$B277*(MAX(0,1+MIN(I$2,'Исходные данные'!$E$14)-MAX(I$1,$B238))/IF(MOD(I$4,4)=0,366,365)))+MAX(0,I258-H258)/$B277*(MAX(0,1+MIN(I$2,'Исходные данные'!$E$14)-MAX(I$1,$B238))/IF(MOD(I$4,4)=0,366,365))</f>
        <v>0</v>
      </c>
      <c r="J277" s="6">
        <f ca="1">J$36*MIN(I296,I258/$B277*(MAX(0,1+MIN(J$2,'Исходные данные'!$E$14)-MAX(J$1,$B238))/IF(MOD(J$4,4)=0,366,365)))+MAX(0,J258-I258)/$B277*(MAX(0,1+MIN(J$2,'Исходные данные'!$E$14)-MAX(J$1,$B238))/IF(MOD(J$4,4)=0,366,365))</f>
        <v>0</v>
      </c>
      <c r="K277" s="6">
        <f ca="1">K$36*MIN(J296,J258/$B277*(MAX(0,1+MIN(K$2,'Исходные данные'!$E$14)-MAX(K$1,$B238))/IF(MOD(K$4,4)=0,366,365)))+MAX(0,K258-J258)/$B277*(MAX(0,1+MIN(K$2,'Исходные данные'!$E$14)-MAX(K$1,$B238))/IF(MOD(K$4,4)=0,366,365))</f>
        <v>0</v>
      </c>
      <c r="L277" s="6">
        <f ca="1">L$36*MIN(K296,K258/$B277*(MAX(0,1+MIN(L$2,'Исходные данные'!$E$14)-MAX(L$1,$B238))/IF(MOD(L$4,4)=0,366,365)))+MAX(0,L258-K258)/$B277*(MAX(0,1+MIN(L$2,'Исходные данные'!$E$14)-MAX(L$1,$B238))/IF(MOD(L$4,4)=0,366,365))</f>
        <v>0</v>
      </c>
      <c r="M277" s="6">
        <f ca="1">M$36*MIN(L296,L258/$B277*(MAX(0,1+MIN(M$2,'Исходные данные'!$E$14)-MAX(M$1,$B238))/IF(MOD(M$4,4)=0,366,365)))+MAX(0,M258-L258)/$B277*(MAX(0,1+MIN(M$2,'Исходные данные'!$E$14)-MAX(M$1,$B238))/IF(MOD(M$4,4)=0,366,365))</f>
        <v>0</v>
      </c>
      <c r="N277" s="6">
        <f ca="1">N$36*MIN(M296,M258/$B277*(MAX(0,1+MIN(N$2,'Исходные данные'!$E$14)-MAX(N$1,$B238))/IF(MOD(N$4,4)=0,366,365)))+MAX(0,N258-M258)/$B277*(MAX(0,1+MIN(N$2,'Исходные данные'!$E$14)-MAX(N$1,$B238))/IF(MOD(N$4,4)=0,366,365))</f>
        <v>0</v>
      </c>
      <c r="O277" s="6">
        <f ca="1">O$36*MIN(N296,N258/$B277*(MAX(0,1+MIN(O$2,'Исходные данные'!$E$14)-MAX(O$1,$B238))/IF(MOD(O$4,4)=0,366,365)))+MAX(0,O258-N258)/$B277*(MAX(0,1+MIN(O$2,'Исходные данные'!$E$14)-MAX(O$1,$B238))/IF(MOD(O$4,4)=0,366,365))</f>
        <v>0</v>
      </c>
      <c r="P277" s="6">
        <f ca="1">P$36*MIN(O296,O258/$B277*(MAX(0,1+MIN(P$2,'Исходные данные'!$E$14)-MAX(P$1,$B238))/IF(MOD(P$4,4)=0,366,365)))+MAX(0,P258-O258)/$B277*(MAX(0,1+MIN(P$2,'Исходные данные'!$E$14)-MAX(P$1,$B238))/IF(MOD(P$4,4)=0,366,365))</f>
        <v>0</v>
      </c>
      <c r="Q277" s="6">
        <f ca="1">Q$36*MIN(P296,P258/$B277*(MAX(0,1+MIN(Q$2,'Исходные данные'!$E$14)-MAX(Q$1,$B238))/IF(MOD(Q$4,4)=0,366,365)))+MAX(0,Q258-P258)/$B277*(MAX(0,1+MIN(Q$2,'Исходные данные'!$E$14)-MAX(Q$1,$B238))/IF(MOD(Q$4,4)=0,366,365))</f>
        <v>0</v>
      </c>
      <c r="R277" s="6">
        <f ca="1">R$36*MIN(Q296,Q258/$B277*(MAX(0,1+MIN(R$2,'Исходные данные'!$E$14)-MAX(R$1,$B238))/IF(MOD(R$4,4)=0,366,365)))+MAX(0,R258-Q258)/$B277*(MAX(0,1+MIN(R$2,'Исходные данные'!$E$14)-MAX(R$1,$B238))/IF(MOD(R$4,4)=0,366,365))</f>
        <v>0</v>
      </c>
      <c r="S277" s="6">
        <f ca="1">S$36*MIN(R296,R258/$B277*(MAX(0,1+MIN(S$2,'Исходные данные'!$E$14)-MAX(S$1,$B238))/IF(MOD(S$4,4)=0,366,365)))+MAX(0,S258-R258)/$B277*(MAX(0,1+MIN(S$2,'Исходные данные'!$E$14)-MAX(S$1,$B238))/IF(MOD(S$4,4)=0,366,365))</f>
        <v>0</v>
      </c>
      <c r="T277" s="6">
        <f ca="1">T$36*MIN(S296,S258/$B277*(MAX(0,1+MIN(T$2,'Исходные данные'!$E$14)-MAX(T$1,$B238))/IF(MOD(T$4,4)=0,366,365)))+MAX(0,T258-S258)/$B277*(MAX(0,1+MIN(T$2,'Исходные данные'!$E$14)-MAX(T$1,$B238))/IF(MOD(T$4,4)=0,366,365))</f>
        <v>0</v>
      </c>
      <c r="U277" s="6">
        <f ca="1">U$36*MIN(T296,T258/$B277*(MAX(0,1+MIN(U$2,'Исходные данные'!$E$14)-MAX(U$1,$B238))/IF(MOD(U$4,4)=0,366,365)))+MAX(0,U258-T258)/$B277*(MAX(0,1+MIN(U$2,'Исходные данные'!$E$14)-MAX(U$1,$B238))/IF(MOD(U$4,4)=0,366,365))</f>
        <v>0</v>
      </c>
      <c r="V277" s="6">
        <f ca="1">V$36*MIN(U296,U258/$B277*(MAX(0,1+MIN(V$2,'Исходные данные'!$E$14)-MAX(V$1,$B238))/IF(MOD(V$4,4)=0,366,365)))+MAX(0,V258-U258)/$B277*(MAX(0,1+MIN(V$2,'Исходные данные'!$E$14)-MAX(V$1,$B238))/IF(MOD(V$4,4)=0,366,365))</f>
        <v>0</v>
      </c>
      <c r="W277" s="6">
        <f ca="1">W$36*MIN(V296,V258/$B277*(MAX(0,1+MIN(W$2,'Исходные данные'!$E$14)-MAX(W$1,$B238))/IF(MOD(W$4,4)=0,366,365)))+MAX(0,W258-V258)/$B277*(MAX(0,1+MIN(W$2,'Исходные данные'!$E$14)-MAX(W$1,$B238))/IF(MOD(W$4,4)=0,366,365))</f>
        <v>0</v>
      </c>
      <c r="X277" s="6">
        <f ca="1">X$36*MIN(W296,W258/$B277*(MAX(0,1+MIN(X$2,'Исходные данные'!$E$14)-MAX(X$1,$B238))/IF(MOD(X$4,4)=0,366,365)))+MAX(0,X258-W258)/$B277*(MAX(0,1+MIN(X$2,'Исходные данные'!$E$14)-MAX(X$1,$B238))/IF(MOD(X$4,4)=0,366,365))</f>
        <v>0</v>
      </c>
      <c r="Y277" s="6">
        <f ca="1">Y$36*MIN(X296,X258/$B277*(MAX(0,1+MIN(Y$2,'Исходные данные'!$E$14)-MAX(Y$1,$B238))/IF(MOD(Y$4,4)=0,366,365)))+MAX(0,Y258-X258)/$B277*(MAX(0,1+MIN(Y$2,'Исходные данные'!$E$14)-MAX(Y$1,$B238))/IF(MOD(Y$4,4)=0,366,365))</f>
        <v>0</v>
      </c>
      <c r="Z277" s="6">
        <f ca="1">Z$36*MIN(Y296,Y258/$B277*(MAX(0,1+MIN(Z$2,'Исходные данные'!$E$14)-MAX(Z$1,$B238))/IF(MOD(Z$4,4)=0,366,365)))+MAX(0,Z258-Y258)/$B277*(MAX(0,1+MIN(Z$2,'Исходные данные'!$E$14)-MAX(Z$1,$B238))/IF(MOD(Z$4,4)=0,366,365))</f>
        <v>0</v>
      </c>
      <c r="AA277" s="6">
        <f ca="1">AA$36*MIN(Z296,Z258/$B277*(MAX(0,1+MIN(AA$2,'Исходные данные'!$E$14)-MAX(AA$1,$B238))/IF(MOD(AA$4,4)=0,366,365)))+MAX(0,AA258-Z258)/$B277*(MAX(0,1+MIN(AA$2,'Исходные данные'!$E$14)-MAX(AA$1,$B238))/IF(MOD(AA$4,4)=0,366,365))</f>
        <v>0</v>
      </c>
      <c r="AB277" s="6">
        <f ca="1">AB$36*MIN(AA296,AA258/$B277*(MAX(0,1+MIN(AB$2,'Исходные данные'!$E$14)-MAX(AB$1,$B238))/IF(MOD(AB$4,4)=0,366,365)))+MAX(0,AB258-AA258)/$B277*(MAX(0,1+MIN(AB$2,'Исходные данные'!$E$14)-MAX(AB$1,$B238))/IF(MOD(AB$4,4)=0,366,365))</f>
        <v>0</v>
      </c>
      <c r="AC277" s="6">
        <f ca="1">AC$36*MIN(AB296,AB258/$B277*(MAX(0,1+MIN(AC$2,'Исходные данные'!$E$14)-MAX(AC$1,$B238))/IF(MOD(AC$4,4)=0,366,365)))+MAX(0,AC258-AB258)/$B277*(MAX(0,1+MIN(AC$2,'Исходные данные'!$E$14)-MAX(AC$1,$B238))/IF(MOD(AC$4,4)=0,366,365))</f>
        <v>0</v>
      </c>
      <c r="AD277" s="6">
        <f ca="1">AD$36*MIN(AC296,AC258/$B277*(MAX(0,1+MIN(AD$2,'Исходные данные'!$E$14)-MAX(AD$1,$B238))/IF(MOD(AD$4,4)=0,366,365)))+MAX(0,AD258-AC258)/$B277*(MAX(0,1+MIN(AD$2,'Исходные данные'!$E$14)-MAX(AD$1,$B238))/IF(MOD(AD$4,4)=0,366,365))</f>
        <v>0</v>
      </c>
      <c r="AE277" s="6">
        <f ca="1">AE$36*MIN(AD296,AD258/$B277*(MAX(0,1+MIN(AE$2,'Исходные данные'!$E$14)-MAX(AE$1,$B238))/IF(MOD(AE$4,4)=0,366,365)))+MAX(0,AE258-AD258)/$B277*(MAX(0,1+MIN(AE$2,'Исходные данные'!$E$14)-MAX(AE$1,$B238))/IF(MOD(AE$4,4)=0,366,365))</f>
        <v>0</v>
      </c>
      <c r="AF277" s="6">
        <f ca="1">AF$36*MIN(AE296,AE258/$B277*(MAX(0,1+MIN(AF$2,'Исходные данные'!$E$14)-MAX(AF$1,$B238))/IF(MOD(AF$4,4)=0,366,365)))+MAX(0,AF258-AE258)/$B277*(MAX(0,1+MIN(AF$2,'Исходные данные'!$E$14)-MAX(AF$1,$B238))/IF(MOD(AF$4,4)=0,366,365))</f>
        <v>0</v>
      </c>
      <c r="AG277" s="6">
        <f ca="1">AG$36*MIN(AF296,AF258/$B277*(MAX(0,1+MIN(AG$2,'Исходные данные'!$E$14)-MAX(AG$1,$B238))/IF(MOD(AG$4,4)=0,366,365)))+MAX(0,AG258-AF258)/$B277*(MAX(0,1+MIN(AG$2,'Исходные данные'!$E$14)-MAX(AG$1,$B238))/IF(MOD(AG$4,4)=0,366,365))</f>
        <v>0</v>
      </c>
      <c r="AH277" s="6">
        <f ca="1">AH$36*MIN(AG296,AG258/$B277*(MAX(0,1+MIN(AH$2,'Исходные данные'!$E$14)-MAX(AH$1,$B238))/IF(MOD(AH$4,4)=0,366,365)))+MAX(0,AH258-AG258)/$B277*(MAX(0,1+MIN(AH$2,'Исходные данные'!$E$14)-MAX(AH$1,$B238))/IF(MOD(AH$4,4)=0,366,365))</f>
        <v>0</v>
      </c>
      <c r="AI277" s="6">
        <f ca="1">AI$36*MIN(AH296,AH258/$B277*(MAX(0,1+MIN(AI$2,'Исходные данные'!$E$14)-MAX(AI$1,$B238))/IF(MOD(AI$4,4)=0,366,365)))+MAX(0,AI258-AH258)/$B277*(MAX(0,1+MIN(AI$2,'Исходные данные'!$E$14)-MAX(AI$1,$B238))/IF(MOD(AI$4,4)=0,366,365))</f>
        <v>0</v>
      </c>
      <c r="AJ277" s="6">
        <f ca="1">AJ$36*MIN(AI296,AI258/$B277*(MAX(0,1+MIN(AJ$2,'Исходные данные'!$E$14)-MAX(AJ$1,$B238))/IF(MOD(AJ$4,4)=0,366,365)))+MAX(0,AJ258-AI258)/$B277*(MAX(0,1+MIN(AJ$2,'Исходные данные'!$E$14)-MAX(AJ$1,$B238))/IF(MOD(AJ$4,4)=0,366,365))</f>
        <v>0</v>
      </c>
    </row>
    <row r="278" spans="1:124" outlineLevel="1">
      <c r="A278" s="14" t="str">
        <f>A259</f>
        <v>Итого по Проекту</v>
      </c>
      <c r="B278" s="15"/>
      <c r="C278" s="15"/>
      <c r="D278" s="15">
        <f ca="1">SUM(E278:DT278)</f>
        <v>187831.2</v>
      </c>
      <c r="E278" s="16">
        <f>SUM(E262:E277)</f>
        <v>0</v>
      </c>
      <c r="F278" s="16">
        <f t="shared" ref="F278:AJ278" ca="1" si="110">SUM(F262:F277)</f>
        <v>0</v>
      </c>
      <c r="G278" s="16">
        <f t="shared" ca="1" si="110"/>
        <v>20870.133333333335</v>
      </c>
      <c r="H278" s="16">
        <f t="shared" ca="1" si="110"/>
        <v>20870.133333333335</v>
      </c>
      <c r="I278" s="16">
        <f t="shared" ca="1" si="110"/>
        <v>20870.133333333335</v>
      </c>
      <c r="J278" s="16">
        <f t="shared" ca="1" si="110"/>
        <v>20870.133333333335</v>
      </c>
      <c r="K278" s="16">
        <f t="shared" ca="1" si="110"/>
        <v>20870.133333333335</v>
      </c>
      <c r="L278" s="16">
        <f t="shared" ca="1" si="110"/>
        <v>20870.133333333335</v>
      </c>
      <c r="M278" s="16">
        <f t="shared" ca="1" si="110"/>
        <v>20870.133333333335</v>
      </c>
      <c r="N278" s="16">
        <f t="shared" ca="1" si="110"/>
        <v>20870.133333333335</v>
      </c>
      <c r="O278" s="16">
        <f t="shared" ca="1" si="110"/>
        <v>20870.133333333335</v>
      </c>
      <c r="P278" s="16">
        <f t="shared" ca="1" si="110"/>
        <v>0</v>
      </c>
      <c r="Q278" s="16">
        <f t="shared" ca="1" si="110"/>
        <v>0</v>
      </c>
      <c r="R278" s="16">
        <f t="shared" ca="1" si="110"/>
        <v>0</v>
      </c>
      <c r="S278" s="16">
        <f t="shared" ca="1" si="110"/>
        <v>0</v>
      </c>
      <c r="T278" s="16">
        <f t="shared" ca="1" si="110"/>
        <v>0</v>
      </c>
      <c r="U278" s="16">
        <f t="shared" ca="1" si="110"/>
        <v>0</v>
      </c>
      <c r="V278" s="16">
        <f t="shared" ca="1" si="110"/>
        <v>0</v>
      </c>
      <c r="W278" s="16">
        <f t="shared" ca="1" si="110"/>
        <v>0</v>
      </c>
      <c r="X278" s="16">
        <f t="shared" ca="1" si="110"/>
        <v>0</v>
      </c>
      <c r="Y278" s="16">
        <f t="shared" ca="1" si="110"/>
        <v>0</v>
      </c>
      <c r="Z278" s="16">
        <f t="shared" ca="1" si="110"/>
        <v>0</v>
      </c>
      <c r="AA278" s="16">
        <f t="shared" ca="1" si="110"/>
        <v>0</v>
      </c>
      <c r="AB278" s="16">
        <f t="shared" ca="1" si="110"/>
        <v>0</v>
      </c>
      <c r="AC278" s="16">
        <f t="shared" ca="1" si="110"/>
        <v>0</v>
      </c>
      <c r="AD278" s="16">
        <f t="shared" ca="1" si="110"/>
        <v>0</v>
      </c>
      <c r="AE278" s="16">
        <f t="shared" ca="1" si="110"/>
        <v>0</v>
      </c>
      <c r="AF278" s="16">
        <f t="shared" ca="1" si="110"/>
        <v>0</v>
      </c>
      <c r="AG278" s="16">
        <f t="shared" ca="1" si="110"/>
        <v>0</v>
      </c>
      <c r="AH278" s="16">
        <f t="shared" ca="1" si="110"/>
        <v>0</v>
      </c>
      <c r="AI278" s="16">
        <f t="shared" ca="1" si="110"/>
        <v>0</v>
      </c>
      <c r="AJ278" s="16">
        <f t="shared" ca="1" si="110"/>
        <v>0</v>
      </c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</row>
    <row r="279" spans="1:124" outlineLevel="1"/>
    <row r="280" spans="1:124" s="76" customFormat="1" outlineLevel="1">
      <c r="A280" s="72" t="s">
        <v>36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5"/>
      <c r="CB280" s="75"/>
      <c r="CC280" s="75"/>
      <c r="CD280" s="75"/>
      <c r="CE280" s="75"/>
      <c r="CF280" s="75"/>
      <c r="CG280" s="75"/>
      <c r="CH280" s="75"/>
      <c r="CI280" s="75"/>
      <c r="CJ280" s="75"/>
      <c r="CK280" s="75"/>
      <c r="CL280" s="75"/>
      <c r="CM280" s="75"/>
      <c r="CN280" s="75"/>
      <c r="CO280" s="75"/>
      <c r="CP280" s="75"/>
      <c r="CQ280" s="75"/>
      <c r="CR280" s="75"/>
      <c r="CS280" s="75"/>
      <c r="CT280" s="75"/>
      <c r="CU280" s="75"/>
      <c r="CV280" s="75"/>
      <c r="CW280" s="75"/>
      <c r="CX280" s="75"/>
      <c r="CY280" s="75"/>
      <c r="CZ280" s="75"/>
      <c r="DA280" s="75"/>
      <c r="DB280" s="75"/>
      <c r="DC280" s="75"/>
      <c r="DD280" s="75"/>
      <c r="DE280" s="75"/>
      <c r="DF280" s="75"/>
      <c r="DG280" s="75"/>
      <c r="DH280" s="75"/>
      <c r="DI280" s="75"/>
      <c r="DJ280" s="75"/>
      <c r="DK280" s="75"/>
      <c r="DL280" s="75"/>
      <c r="DM280" s="75"/>
      <c r="DN280" s="75"/>
      <c r="DO280" s="75"/>
      <c r="DP280" s="75"/>
      <c r="DQ280" s="75"/>
      <c r="DR280" s="75"/>
      <c r="DS280" s="75"/>
      <c r="DT280" s="75"/>
    </row>
    <row r="281" spans="1:124" outlineLevel="1">
      <c r="A281" s="5" t="str">
        <f>A262</f>
        <v>Реконструкция Объекта №1</v>
      </c>
      <c r="E281" s="6">
        <f>(E$36&gt;0)*MAX(0,D281+MAX(0,E243-D243)-E262)</f>
        <v>0</v>
      </c>
      <c r="F281" s="6">
        <f t="shared" ref="F281:G281" ca="1" si="111">(F$36&gt;0)*MAX(0,E281+MAX(0,F243-E243)-F262)</f>
        <v>0</v>
      </c>
      <c r="G281" s="6">
        <f t="shared" ca="1" si="111"/>
        <v>605233.8666666667</v>
      </c>
      <c r="H281" s="6">
        <f t="shared" ref="H281:AJ281" ca="1" si="112">(H$36&gt;0)*MAX(0,G281+MAX(0,H243-G243)-H262)</f>
        <v>584363.7333333334</v>
      </c>
      <c r="I281" s="6">
        <f t="shared" ca="1" si="112"/>
        <v>563493.60000000009</v>
      </c>
      <c r="J281" s="6">
        <f t="shared" ca="1" si="112"/>
        <v>542623.46666666679</v>
      </c>
      <c r="K281" s="6">
        <f t="shared" ca="1" si="112"/>
        <v>521753.33333333343</v>
      </c>
      <c r="L281" s="6">
        <f t="shared" ca="1" si="112"/>
        <v>500883.20000000007</v>
      </c>
      <c r="M281" s="6">
        <f t="shared" ca="1" si="112"/>
        <v>480013.06666666671</v>
      </c>
      <c r="N281" s="6">
        <f t="shared" ca="1" si="112"/>
        <v>459142.93333333335</v>
      </c>
      <c r="O281" s="6">
        <f t="shared" ca="1" si="112"/>
        <v>438272.8</v>
      </c>
      <c r="P281" s="6">
        <f t="shared" ca="1" si="112"/>
        <v>0</v>
      </c>
      <c r="Q281" s="6">
        <f t="shared" ca="1" si="112"/>
        <v>0</v>
      </c>
      <c r="R281" s="6">
        <f t="shared" ca="1" si="112"/>
        <v>0</v>
      </c>
      <c r="S281" s="6">
        <f t="shared" ca="1" si="112"/>
        <v>0</v>
      </c>
      <c r="T281" s="6">
        <f t="shared" ca="1" si="112"/>
        <v>0</v>
      </c>
      <c r="U281" s="6">
        <f t="shared" ca="1" si="112"/>
        <v>0</v>
      </c>
      <c r="V281" s="6">
        <f t="shared" ca="1" si="112"/>
        <v>0</v>
      </c>
      <c r="W281" s="6">
        <f t="shared" ca="1" si="112"/>
        <v>0</v>
      </c>
      <c r="X281" s="6">
        <f t="shared" ca="1" si="112"/>
        <v>0</v>
      </c>
      <c r="Y281" s="6">
        <f t="shared" ca="1" si="112"/>
        <v>0</v>
      </c>
      <c r="Z281" s="6">
        <f t="shared" ca="1" si="112"/>
        <v>0</v>
      </c>
      <c r="AA281" s="6">
        <f t="shared" ca="1" si="112"/>
        <v>0</v>
      </c>
      <c r="AB281" s="6">
        <f t="shared" ca="1" si="112"/>
        <v>0</v>
      </c>
      <c r="AC281" s="6">
        <f t="shared" ca="1" si="112"/>
        <v>0</v>
      </c>
      <c r="AD281" s="6">
        <f t="shared" ca="1" si="112"/>
        <v>0</v>
      </c>
      <c r="AE281" s="6">
        <f t="shared" ca="1" si="112"/>
        <v>0</v>
      </c>
      <c r="AF281" s="6">
        <f t="shared" ca="1" si="112"/>
        <v>0</v>
      </c>
      <c r="AG281" s="6">
        <f t="shared" ca="1" si="112"/>
        <v>0</v>
      </c>
      <c r="AH281" s="6">
        <f t="shared" ca="1" si="112"/>
        <v>0</v>
      </c>
      <c r="AI281" s="6">
        <f t="shared" ca="1" si="112"/>
        <v>0</v>
      </c>
      <c r="AJ281" s="6">
        <f t="shared" ca="1" si="112"/>
        <v>0</v>
      </c>
    </row>
    <row r="282" spans="1:124" outlineLevel="1">
      <c r="A282" s="5" t="str">
        <f t="shared" ref="A282:A296" si="113">A263</f>
        <v>-</v>
      </c>
      <c r="E282" s="6">
        <f t="shared" ref="E282:G296" si="114">(E$36&gt;0)*MAX(0,D282+MAX(0,E244-D244)-E263)</f>
        <v>0</v>
      </c>
      <c r="F282" s="6">
        <f t="shared" ca="1" si="114"/>
        <v>0</v>
      </c>
      <c r="G282" s="6">
        <f t="shared" ca="1" si="114"/>
        <v>0</v>
      </c>
      <c r="H282" s="6">
        <f t="shared" ref="H282:AJ282" ca="1" si="115">(H$36&gt;0)*MAX(0,G282+MAX(0,H244-G244)-H263)</f>
        <v>0</v>
      </c>
      <c r="I282" s="6">
        <f t="shared" ca="1" si="115"/>
        <v>0</v>
      </c>
      <c r="J282" s="6">
        <f t="shared" ca="1" si="115"/>
        <v>0</v>
      </c>
      <c r="K282" s="6">
        <f t="shared" ca="1" si="115"/>
        <v>0</v>
      </c>
      <c r="L282" s="6">
        <f t="shared" ca="1" si="115"/>
        <v>0</v>
      </c>
      <c r="M282" s="6">
        <f t="shared" ca="1" si="115"/>
        <v>0</v>
      </c>
      <c r="N282" s="6">
        <f t="shared" ca="1" si="115"/>
        <v>0</v>
      </c>
      <c r="O282" s="6">
        <f t="shared" ca="1" si="115"/>
        <v>0</v>
      </c>
      <c r="P282" s="6">
        <f t="shared" ca="1" si="115"/>
        <v>0</v>
      </c>
      <c r="Q282" s="6">
        <f t="shared" ca="1" si="115"/>
        <v>0</v>
      </c>
      <c r="R282" s="6">
        <f t="shared" ca="1" si="115"/>
        <v>0</v>
      </c>
      <c r="S282" s="6">
        <f t="shared" ca="1" si="115"/>
        <v>0</v>
      </c>
      <c r="T282" s="6">
        <f t="shared" ca="1" si="115"/>
        <v>0</v>
      </c>
      <c r="U282" s="6">
        <f t="shared" ca="1" si="115"/>
        <v>0</v>
      </c>
      <c r="V282" s="6">
        <f t="shared" ca="1" si="115"/>
        <v>0</v>
      </c>
      <c r="W282" s="6">
        <f t="shared" ca="1" si="115"/>
        <v>0</v>
      </c>
      <c r="X282" s="6">
        <f t="shared" ca="1" si="115"/>
        <v>0</v>
      </c>
      <c r="Y282" s="6">
        <f t="shared" ca="1" si="115"/>
        <v>0</v>
      </c>
      <c r="Z282" s="6">
        <f t="shared" ca="1" si="115"/>
        <v>0</v>
      </c>
      <c r="AA282" s="6">
        <f t="shared" ca="1" si="115"/>
        <v>0</v>
      </c>
      <c r="AB282" s="6">
        <f t="shared" ca="1" si="115"/>
        <v>0</v>
      </c>
      <c r="AC282" s="6">
        <f t="shared" ca="1" si="115"/>
        <v>0</v>
      </c>
      <c r="AD282" s="6">
        <f t="shared" ca="1" si="115"/>
        <v>0</v>
      </c>
      <c r="AE282" s="6">
        <f t="shared" ca="1" si="115"/>
        <v>0</v>
      </c>
      <c r="AF282" s="6">
        <f t="shared" ca="1" si="115"/>
        <v>0</v>
      </c>
      <c r="AG282" s="6">
        <f t="shared" ca="1" si="115"/>
        <v>0</v>
      </c>
      <c r="AH282" s="6">
        <f t="shared" ca="1" si="115"/>
        <v>0</v>
      </c>
      <c r="AI282" s="6">
        <f t="shared" ca="1" si="115"/>
        <v>0</v>
      </c>
      <c r="AJ282" s="6">
        <f t="shared" ca="1" si="115"/>
        <v>0</v>
      </c>
    </row>
    <row r="283" spans="1:124" outlineLevel="2">
      <c r="A283" s="5" t="str">
        <f t="shared" si="113"/>
        <v>-</v>
      </c>
      <c r="E283" s="6">
        <f t="shared" si="114"/>
        <v>0</v>
      </c>
      <c r="F283" s="6">
        <f t="shared" ca="1" si="114"/>
        <v>0</v>
      </c>
      <c r="G283" s="6">
        <f t="shared" ca="1" si="114"/>
        <v>0</v>
      </c>
      <c r="H283" s="6">
        <f t="shared" ref="H283:AJ283" ca="1" si="116">(H$36&gt;0)*MAX(0,G283+MAX(0,H245-G245)-H264)</f>
        <v>0</v>
      </c>
      <c r="I283" s="6">
        <f t="shared" ca="1" si="116"/>
        <v>0</v>
      </c>
      <c r="J283" s="6">
        <f t="shared" ca="1" si="116"/>
        <v>0</v>
      </c>
      <c r="K283" s="6">
        <f t="shared" ca="1" si="116"/>
        <v>0</v>
      </c>
      <c r="L283" s="6">
        <f t="shared" ca="1" si="116"/>
        <v>0</v>
      </c>
      <c r="M283" s="6">
        <f t="shared" ca="1" si="116"/>
        <v>0</v>
      </c>
      <c r="N283" s="6">
        <f t="shared" ca="1" si="116"/>
        <v>0</v>
      </c>
      <c r="O283" s="6">
        <f t="shared" ca="1" si="116"/>
        <v>0</v>
      </c>
      <c r="P283" s="6">
        <f t="shared" ca="1" si="116"/>
        <v>0</v>
      </c>
      <c r="Q283" s="6">
        <f t="shared" ca="1" si="116"/>
        <v>0</v>
      </c>
      <c r="R283" s="6">
        <f t="shared" ca="1" si="116"/>
        <v>0</v>
      </c>
      <c r="S283" s="6">
        <f t="shared" ca="1" si="116"/>
        <v>0</v>
      </c>
      <c r="T283" s="6">
        <f t="shared" ca="1" si="116"/>
        <v>0</v>
      </c>
      <c r="U283" s="6">
        <f t="shared" ca="1" si="116"/>
        <v>0</v>
      </c>
      <c r="V283" s="6">
        <f t="shared" ca="1" si="116"/>
        <v>0</v>
      </c>
      <c r="W283" s="6">
        <f t="shared" ca="1" si="116"/>
        <v>0</v>
      </c>
      <c r="X283" s="6">
        <f t="shared" ca="1" si="116"/>
        <v>0</v>
      </c>
      <c r="Y283" s="6">
        <f t="shared" ca="1" si="116"/>
        <v>0</v>
      </c>
      <c r="Z283" s="6">
        <f t="shared" ca="1" si="116"/>
        <v>0</v>
      </c>
      <c r="AA283" s="6">
        <f t="shared" ca="1" si="116"/>
        <v>0</v>
      </c>
      <c r="AB283" s="6">
        <f t="shared" ca="1" si="116"/>
        <v>0</v>
      </c>
      <c r="AC283" s="6">
        <f t="shared" ca="1" si="116"/>
        <v>0</v>
      </c>
      <c r="AD283" s="6">
        <f t="shared" ca="1" si="116"/>
        <v>0</v>
      </c>
      <c r="AE283" s="6">
        <f t="shared" ca="1" si="116"/>
        <v>0</v>
      </c>
      <c r="AF283" s="6">
        <f t="shared" ca="1" si="116"/>
        <v>0</v>
      </c>
      <c r="AG283" s="6">
        <f t="shared" ca="1" si="116"/>
        <v>0</v>
      </c>
      <c r="AH283" s="6">
        <f t="shared" ca="1" si="116"/>
        <v>0</v>
      </c>
      <c r="AI283" s="6">
        <f t="shared" ca="1" si="116"/>
        <v>0</v>
      </c>
      <c r="AJ283" s="6">
        <f t="shared" ca="1" si="116"/>
        <v>0</v>
      </c>
    </row>
    <row r="284" spans="1:124" outlineLevel="2">
      <c r="A284" s="5" t="str">
        <f t="shared" si="113"/>
        <v>-</v>
      </c>
      <c r="E284" s="6">
        <f t="shared" si="114"/>
        <v>0</v>
      </c>
      <c r="F284" s="6">
        <f t="shared" ca="1" si="114"/>
        <v>0</v>
      </c>
      <c r="G284" s="6">
        <f t="shared" ca="1" si="114"/>
        <v>0</v>
      </c>
      <c r="H284" s="6">
        <f t="shared" ref="H284:AJ284" ca="1" si="117">(H$36&gt;0)*MAX(0,G284+MAX(0,H246-G246)-H265)</f>
        <v>0</v>
      </c>
      <c r="I284" s="6">
        <f t="shared" ca="1" si="117"/>
        <v>0</v>
      </c>
      <c r="J284" s="6">
        <f t="shared" ca="1" si="117"/>
        <v>0</v>
      </c>
      <c r="K284" s="6">
        <f t="shared" ca="1" si="117"/>
        <v>0</v>
      </c>
      <c r="L284" s="6">
        <f t="shared" ca="1" si="117"/>
        <v>0</v>
      </c>
      <c r="M284" s="6">
        <f t="shared" ca="1" si="117"/>
        <v>0</v>
      </c>
      <c r="N284" s="6">
        <f t="shared" ca="1" si="117"/>
        <v>0</v>
      </c>
      <c r="O284" s="6">
        <f t="shared" ca="1" si="117"/>
        <v>0</v>
      </c>
      <c r="P284" s="6">
        <f t="shared" ca="1" si="117"/>
        <v>0</v>
      </c>
      <c r="Q284" s="6">
        <f t="shared" ca="1" si="117"/>
        <v>0</v>
      </c>
      <c r="R284" s="6">
        <f t="shared" ca="1" si="117"/>
        <v>0</v>
      </c>
      <c r="S284" s="6">
        <f t="shared" ca="1" si="117"/>
        <v>0</v>
      </c>
      <c r="T284" s="6">
        <f t="shared" ca="1" si="117"/>
        <v>0</v>
      </c>
      <c r="U284" s="6">
        <f t="shared" ca="1" si="117"/>
        <v>0</v>
      </c>
      <c r="V284" s="6">
        <f t="shared" ca="1" si="117"/>
        <v>0</v>
      </c>
      <c r="W284" s="6">
        <f t="shared" ca="1" si="117"/>
        <v>0</v>
      </c>
      <c r="X284" s="6">
        <f t="shared" ca="1" si="117"/>
        <v>0</v>
      </c>
      <c r="Y284" s="6">
        <f t="shared" ca="1" si="117"/>
        <v>0</v>
      </c>
      <c r="Z284" s="6">
        <f t="shared" ca="1" si="117"/>
        <v>0</v>
      </c>
      <c r="AA284" s="6">
        <f t="shared" ca="1" si="117"/>
        <v>0</v>
      </c>
      <c r="AB284" s="6">
        <f t="shared" ca="1" si="117"/>
        <v>0</v>
      </c>
      <c r="AC284" s="6">
        <f t="shared" ca="1" si="117"/>
        <v>0</v>
      </c>
      <c r="AD284" s="6">
        <f t="shared" ca="1" si="117"/>
        <v>0</v>
      </c>
      <c r="AE284" s="6">
        <f t="shared" ca="1" si="117"/>
        <v>0</v>
      </c>
      <c r="AF284" s="6">
        <f t="shared" ca="1" si="117"/>
        <v>0</v>
      </c>
      <c r="AG284" s="6">
        <f t="shared" ca="1" si="117"/>
        <v>0</v>
      </c>
      <c r="AH284" s="6">
        <f t="shared" ca="1" si="117"/>
        <v>0</v>
      </c>
      <c r="AI284" s="6">
        <f t="shared" ca="1" si="117"/>
        <v>0</v>
      </c>
      <c r="AJ284" s="6">
        <f t="shared" ca="1" si="117"/>
        <v>0</v>
      </c>
    </row>
    <row r="285" spans="1:124" outlineLevel="2">
      <c r="A285" s="5" t="str">
        <f t="shared" si="113"/>
        <v>-</v>
      </c>
      <c r="E285" s="6">
        <f t="shared" si="114"/>
        <v>0</v>
      </c>
      <c r="F285" s="6">
        <f t="shared" ca="1" si="114"/>
        <v>0</v>
      </c>
      <c r="G285" s="6">
        <f t="shared" ca="1" si="114"/>
        <v>0</v>
      </c>
      <c r="H285" s="6">
        <f t="shared" ref="H285:AJ285" ca="1" si="118">(H$36&gt;0)*MAX(0,G285+MAX(0,H247-G247)-H266)</f>
        <v>0</v>
      </c>
      <c r="I285" s="6">
        <f t="shared" ca="1" si="118"/>
        <v>0</v>
      </c>
      <c r="J285" s="6">
        <f t="shared" ca="1" si="118"/>
        <v>0</v>
      </c>
      <c r="K285" s="6">
        <f t="shared" ca="1" si="118"/>
        <v>0</v>
      </c>
      <c r="L285" s="6">
        <f t="shared" ca="1" si="118"/>
        <v>0</v>
      </c>
      <c r="M285" s="6">
        <f t="shared" ca="1" si="118"/>
        <v>0</v>
      </c>
      <c r="N285" s="6">
        <f t="shared" ca="1" si="118"/>
        <v>0</v>
      </c>
      <c r="O285" s="6">
        <f t="shared" ca="1" si="118"/>
        <v>0</v>
      </c>
      <c r="P285" s="6">
        <f t="shared" ca="1" si="118"/>
        <v>0</v>
      </c>
      <c r="Q285" s="6">
        <f t="shared" ca="1" si="118"/>
        <v>0</v>
      </c>
      <c r="R285" s="6">
        <f t="shared" ca="1" si="118"/>
        <v>0</v>
      </c>
      <c r="S285" s="6">
        <f t="shared" ca="1" si="118"/>
        <v>0</v>
      </c>
      <c r="T285" s="6">
        <f t="shared" ca="1" si="118"/>
        <v>0</v>
      </c>
      <c r="U285" s="6">
        <f t="shared" ca="1" si="118"/>
        <v>0</v>
      </c>
      <c r="V285" s="6">
        <f t="shared" ca="1" si="118"/>
        <v>0</v>
      </c>
      <c r="W285" s="6">
        <f t="shared" ca="1" si="118"/>
        <v>0</v>
      </c>
      <c r="X285" s="6">
        <f t="shared" ca="1" si="118"/>
        <v>0</v>
      </c>
      <c r="Y285" s="6">
        <f t="shared" ca="1" si="118"/>
        <v>0</v>
      </c>
      <c r="Z285" s="6">
        <f t="shared" ca="1" si="118"/>
        <v>0</v>
      </c>
      <c r="AA285" s="6">
        <f t="shared" ca="1" si="118"/>
        <v>0</v>
      </c>
      <c r="AB285" s="6">
        <f t="shared" ca="1" si="118"/>
        <v>0</v>
      </c>
      <c r="AC285" s="6">
        <f t="shared" ca="1" si="118"/>
        <v>0</v>
      </c>
      <c r="AD285" s="6">
        <f t="shared" ca="1" si="118"/>
        <v>0</v>
      </c>
      <c r="AE285" s="6">
        <f t="shared" ca="1" si="118"/>
        <v>0</v>
      </c>
      <c r="AF285" s="6">
        <f t="shared" ca="1" si="118"/>
        <v>0</v>
      </c>
      <c r="AG285" s="6">
        <f t="shared" ca="1" si="118"/>
        <v>0</v>
      </c>
      <c r="AH285" s="6">
        <f t="shared" ca="1" si="118"/>
        <v>0</v>
      </c>
      <c r="AI285" s="6">
        <f t="shared" ca="1" si="118"/>
        <v>0</v>
      </c>
      <c r="AJ285" s="6">
        <f t="shared" ca="1" si="118"/>
        <v>0</v>
      </c>
    </row>
    <row r="286" spans="1:124" outlineLevel="2">
      <c r="A286" s="5" t="str">
        <f t="shared" si="113"/>
        <v>-</v>
      </c>
      <c r="E286" s="6">
        <f t="shared" si="114"/>
        <v>0</v>
      </c>
      <c r="F286" s="6">
        <f t="shared" ca="1" si="114"/>
        <v>0</v>
      </c>
      <c r="G286" s="6">
        <f t="shared" ca="1" si="114"/>
        <v>0</v>
      </c>
      <c r="H286" s="6">
        <f t="shared" ref="H286:AJ286" ca="1" si="119">(H$36&gt;0)*MAX(0,G286+MAX(0,H248-G248)-H267)</f>
        <v>0</v>
      </c>
      <c r="I286" s="6">
        <f t="shared" ca="1" si="119"/>
        <v>0</v>
      </c>
      <c r="J286" s="6">
        <f t="shared" ca="1" si="119"/>
        <v>0</v>
      </c>
      <c r="K286" s="6">
        <f t="shared" ca="1" si="119"/>
        <v>0</v>
      </c>
      <c r="L286" s="6">
        <f t="shared" ca="1" si="119"/>
        <v>0</v>
      </c>
      <c r="M286" s="6">
        <f t="shared" ca="1" si="119"/>
        <v>0</v>
      </c>
      <c r="N286" s="6">
        <f t="shared" ca="1" si="119"/>
        <v>0</v>
      </c>
      <c r="O286" s="6">
        <f t="shared" ca="1" si="119"/>
        <v>0</v>
      </c>
      <c r="P286" s="6">
        <f t="shared" ca="1" si="119"/>
        <v>0</v>
      </c>
      <c r="Q286" s="6">
        <f t="shared" ca="1" si="119"/>
        <v>0</v>
      </c>
      <c r="R286" s="6">
        <f t="shared" ca="1" si="119"/>
        <v>0</v>
      </c>
      <c r="S286" s="6">
        <f t="shared" ca="1" si="119"/>
        <v>0</v>
      </c>
      <c r="T286" s="6">
        <f t="shared" ca="1" si="119"/>
        <v>0</v>
      </c>
      <c r="U286" s="6">
        <f t="shared" ca="1" si="119"/>
        <v>0</v>
      </c>
      <c r="V286" s="6">
        <f t="shared" ca="1" si="119"/>
        <v>0</v>
      </c>
      <c r="W286" s="6">
        <f t="shared" ca="1" si="119"/>
        <v>0</v>
      </c>
      <c r="X286" s="6">
        <f t="shared" ca="1" si="119"/>
        <v>0</v>
      </c>
      <c r="Y286" s="6">
        <f t="shared" ca="1" si="119"/>
        <v>0</v>
      </c>
      <c r="Z286" s="6">
        <f t="shared" ca="1" si="119"/>
        <v>0</v>
      </c>
      <c r="AA286" s="6">
        <f t="shared" ca="1" si="119"/>
        <v>0</v>
      </c>
      <c r="AB286" s="6">
        <f t="shared" ca="1" si="119"/>
        <v>0</v>
      </c>
      <c r="AC286" s="6">
        <f t="shared" ca="1" si="119"/>
        <v>0</v>
      </c>
      <c r="AD286" s="6">
        <f t="shared" ca="1" si="119"/>
        <v>0</v>
      </c>
      <c r="AE286" s="6">
        <f t="shared" ca="1" si="119"/>
        <v>0</v>
      </c>
      <c r="AF286" s="6">
        <f t="shared" ca="1" si="119"/>
        <v>0</v>
      </c>
      <c r="AG286" s="6">
        <f t="shared" ca="1" si="119"/>
        <v>0</v>
      </c>
      <c r="AH286" s="6">
        <f t="shared" ca="1" si="119"/>
        <v>0</v>
      </c>
      <c r="AI286" s="6">
        <f t="shared" ca="1" si="119"/>
        <v>0</v>
      </c>
      <c r="AJ286" s="6">
        <f t="shared" ca="1" si="119"/>
        <v>0</v>
      </c>
    </row>
    <row r="287" spans="1:124" outlineLevel="2">
      <c r="A287" s="5" t="str">
        <f t="shared" si="113"/>
        <v>-</v>
      </c>
      <c r="E287" s="6">
        <f t="shared" si="114"/>
        <v>0</v>
      </c>
      <c r="F287" s="6">
        <f t="shared" ca="1" si="114"/>
        <v>0</v>
      </c>
      <c r="G287" s="6">
        <f t="shared" ca="1" si="114"/>
        <v>0</v>
      </c>
      <c r="H287" s="6">
        <f t="shared" ref="H287:AJ287" ca="1" si="120">(H$36&gt;0)*MAX(0,G287+MAX(0,H249-G249)-H268)</f>
        <v>0</v>
      </c>
      <c r="I287" s="6">
        <f t="shared" ca="1" si="120"/>
        <v>0</v>
      </c>
      <c r="J287" s="6">
        <f t="shared" ca="1" si="120"/>
        <v>0</v>
      </c>
      <c r="K287" s="6">
        <f t="shared" ca="1" si="120"/>
        <v>0</v>
      </c>
      <c r="L287" s="6">
        <f t="shared" ca="1" si="120"/>
        <v>0</v>
      </c>
      <c r="M287" s="6">
        <f t="shared" ca="1" si="120"/>
        <v>0</v>
      </c>
      <c r="N287" s="6">
        <f t="shared" ca="1" si="120"/>
        <v>0</v>
      </c>
      <c r="O287" s="6">
        <f t="shared" ca="1" si="120"/>
        <v>0</v>
      </c>
      <c r="P287" s="6">
        <f t="shared" ca="1" si="120"/>
        <v>0</v>
      </c>
      <c r="Q287" s="6">
        <f t="shared" ca="1" si="120"/>
        <v>0</v>
      </c>
      <c r="R287" s="6">
        <f t="shared" ca="1" si="120"/>
        <v>0</v>
      </c>
      <c r="S287" s="6">
        <f t="shared" ca="1" si="120"/>
        <v>0</v>
      </c>
      <c r="T287" s="6">
        <f t="shared" ca="1" si="120"/>
        <v>0</v>
      </c>
      <c r="U287" s="6">
        <f t="shared" ca="1" si="120"/>
        <v>0</v>
      </c>
      <c r="V287" s="6">
        <f t="shared" ca="1" si="120"/>
        <v>0</v>
      </c>
      <c r="W287" s="6">
        <f t="shared" ca="1" si="120"/>
        <v>0</v>
      </c>
      <c r="X287" s="6">
        <f t="shared" ca="1" si="120"/>
        <v>0</v>
      </c>
      <c r="Y287" s="6">
        <f t="shared" ca="1" si="120"/>
        <v>0</v>
      </c>
      <c r="Z287" s="6">
        <f t="shared" ca="1" si="120"/>
        <v>0</v>
      </c>
      <c r="AA287" s="6">
        <f t="shared" ca="1" si="120"/>
        <v>0</v>
      </c>
      <c r="AB287" s="6">
        <f t="shared" ca="1" si="120"/>
        <v>0</v>
      </c>
      <c r="AC287" s="6">
        <f t="shared" ca="1" si="120"/>
        <v>0</v>
      </c>
      <c r="AD287" s="6">
        <f t="shared" ca="1" si="120"/>
        <v>0</v>
      </c>
      <c r="AE287" s="6">
        <f t="shared" ca="1" si="120"/>
        <v>0</v>
      </c>
      <c r="AF287" s="6">
        <f t="shared" ca="1" si="120"/>
        <v>0</v>
      </c>
      <c r="AG287" s="6">
        <f t="shared" ca="1" si="120"/>
        <v>0</v>
      </c>
      <c r="AH287" s="6">
        <f t="shared" ca="1" si="120"/>
        <v>0</v>
      </c>
      <c r="AI287" s="6">
        <f t="shared" ca="1" si="120"/>
        <v>0</v>
      </c>
      <c r="AJ287" s="6">
        <f t="shared" ca="1" si="120"/>
        <v>0</v>
      </c>
    </row>
    <row r="288" spans="1:124" outlineLevel="2">
      <c r="A288" s="5" t="str">
        <f t="shared" si="113"/>
        <v>-</v>
      </c>
      <c r="E288" s="6">
        <f t="shared" si="114"/>
        <v>0</v>
      </c>
      <c r="F288" s="6">
        <f t="shared" ca="1" si="114"/>
        <v>0</v>
      </c>
      <c r="G288" s="6">
        <f t="shared" ca="1" si="114"/>
        <v>0</v>
      </c>
      <c r="H288" s="6">
        <f t="shared" ref="H288:AJ288" ca="1" si="121">(H$36&gt;0)*MAX(0,G288+MAX(0,H250-G250)-H269)</f>
        <v>0</v>
      </c>
      <c r="I288" s="6">
        <f t="shared" ca="1" si="121"/>
        <v>0</v>
      </c>
      <c r="J288" s="6">
        <f t="shared" ca="1" si="121"/>
        <v>0</v>
      </c>
      <c r="K288" s="6">
        <f t="shared" ca="1" si="121"/>
        <v>0</v>
      </c>
      <c r="L288" s="6">
        <f t="shared" ca="1" si="121"/>
        <v>0</v>
      </c>
      <c r="M288" s="6">
        <f t="shared" ca="1" si="121"/>
        <v>0</v>
      </c>
      <c r="N288" s="6">
        <f t="shared" ca="1" si="121"/>
        <v>0</v>
      </c>
      <c r="O288" s="6">
        <f t="shared" ca="1" si="121"/>
        <v>0</v>
      </c>
      <c r="P288" s="6">
        <f t="shared" ca="1" si="121"/>
        <v>0</v>
      </c>
      <c r="Q288" s="6">
        <f t="shared" ca="1" si="121"/>
        <v>0</v>
      </c>
      <c r="R288" s="6">
        <f t="shared" ca="1" si="121"/>
        <v>0</v>
      </c>
      <c r="S288" s="6">
        <f t="shared" ca="1" si="121"/>
        <v>0</v>
      </c>
      <c r="T288" s="6">
        <f t="shared" ca="1" si="121"/>
        <v>0</v>
      </c>
      <c r="U288" s="6">
        <f t="shared" ca="1" si="121"/>
        <v>0</v>
      </c>
      <c r="V288" s="6">
        <f t="shared" ca="1" si="121"/>
        <v>0</v>
      </c>
      <c r="W288" s="6">
        <f t="shared" ca="1" si="121"/>
        <v>0</v>
      </c>
      <c r="X288" s="6">
        <f t="shared" ca="1" si="121"/>
        <v>0</v>
      </c>
      <c r="Y288" s="6">
        <f t="shared" ca="1" si="121"/>
        <v>0</v>
      </c>
      <c r="Z288" s="6">
        <f t="shared" ca="1" si="121"/>
        <v>0</v>
      </c>
      <c r="AA288" s="6">
        <f t="shared" ca="1" si="121"/>
        <v>0</v>
      </c>
      <c r="AB288" s="6">
        <f t="shared" ca="1" si="121"/>
        <v>0</v>
      </c>
      <c r="AC288" s="6">
        <f t="shared" ca="1" si="121"/>
        <v>0</v>
      </c>
      <c r="AD288" s="6">
        <f t="shared" ca="1" si="121"/>
        <v>0</v>
      </c>
      <c r="AE288" s="6">
        <f t="shared" ca="1" si="121"/>
        <v>0</v>
      </c>
      <c r="AF288" s="6">
        <f t="shared" ca="1" si="121"/>
        <v>0</v>
      </c>
      <c r="AG288" s="6">
        <f t="shared" ca="1" si="121"/>
        <v>0</v>
      </c>
      <c r="AH288" s="6">
        <f t="shared" ca="1" si="121"/>
        <v>0</v>
      </c>
      <c r="AI288" s="6">
        <f t="shared" ca="1" si="121"/>
        <v>0</v>
      </c>
      <c r="AJ288" s="6">
        <f t="shared" ca="1" si="121"/>
        <v>0</v>
      </c>
    </row>
    <row r="289" spans="1:124" outlineLevel="2">
      <c r="A289" s="5" t="str">
        <f t="shared" si="113"/>
        <v>-</v>
      </c>
      <c r="E289" s="6">
        <f t="shared" si="114"/>
        <v>0</v>
      </c>
      <c r="F289" s="6">
        <f t="shared" ca="1" si="114"/>
        <v>0</v>
      </c>
      <c r="G289" s="6">
        <f t="shared" ca="1" si="114"/>
        <v>0</v>
      </c>
      <c r="H289" s="6">
        <f t="shared" ref="H289:AJ289" ca="1" si="122">(H$36&gt;0)*MAX(0,G289+MAX(0,H251-G251)-H270)</f>
        <v>0</v>
      </c>
      <c r="I289" s="6">
        <f t="shared" ca="1" si="122"/>
        <v>0</v>
      </c>
      <c r="J289" s="6">
        <f t="shared" ca="1" si="122"/>
        <v>0</v>
      </c>
      <c r="K289" s="6">
        <f t="shared" ca="1" si="122"/>
        <v>0</v>
      </c>
      <c r="L289" s="6">
        <f t="shared" ca="1" si="122"/>
        <v>0</v>
      </c>
      <c r="M289" s="6">
        <f t="shared" ca="1" si="122"/>
        <v>0</v>
      </c>
      <c r="N289" s="6">
        <f t="shared" ca="1" si="122"/>
        <v>0</v>
      </c>
      <c r="O289" s="6">
        <f t="shared" ca="1" si="122"/>
        <v>0</v>
      </c>
      <c r="P289" s="6">
        <f t="shared" ca="1" si="122"/>
        <v>0</v>
      </c>
      <c r="Q289" s="6">
        <f t="shared" ca="1" si="122"/>
        <v>0</v>
      </c>
      <c r="R289" s="6">
        <f t="shared" ca="1" si="122"/>
        <v>0</v>
      </c>
      <c r="S289" s="6">
        <f t="shared" ca="1" si="122"/>
        <v>0</v>
      </c>
      <c r="T289" s="6">
        <f t="shared" ca="1" si="122"/>
        <v>0</v>
      </c>
      <c r="U289" s="6">
        <f t="shared" ca="1" si="122"/>
        <v>0</v>
      </c>
      <c r="V289" s="6">
        <f t="shared" ca="1" si="122"/>
        <v>0</v>
      </c>
      <c r="W289" s="6">
        <f t="shared" ca="1" si="122"/>
        <v>0</v>
      </c>
      <c r="X289" s="6">
        <f t="shared" ca="1" si="122"/>
        <v>0</v>
      </c>
      <c r="Y289" s="6">
        <f t="shared" ca="1" si="122"/>
        <v>0</v>
      </c>
      <c r="Z289" s="6">
        <f t="shared" ca="1" si="122"/>
        <v>0</v>
      </c>
      <c r="AA289" s="6">
        <f t="shared" ca="1" si="122"/>
        <v>0</v>
      </c>
      <c r="AB289" s="6">
        <f t="shared" ca="1" si="122"/>
        <v>0</v>
      </c>
      <c r="AC289" s="6">
        <f t="shared" ca="1" si="122"/>
        <v>0</v>
      </c>
      <c r="AD289" s="6">
        <f t="shared" ca="1" si="122"/>
        <v>0</v>
      </c>
      <c r="AE289" s="6">
        <f t="shared" ca="1" si="122"/>
        <v>0</v>
      </c>
      <c r="AF289" s="6">
        <f t="shared" ca="1" si="122"/>
        <v>0</v>
      </c>
      <c r="AG289" s="6">
        <f t="shared" ca="1" si="122"/>
        <v>0</v>
      </c>
      <c r="AH289" s="6">
        <f t="shared" ca="1" si="122"/>
        <v>0</v>
      </c>
      <c r="AI289" s="6">
        <f t="shared" ca="1" si="122"/>
        <v>0</v>
      </c>
      <c r="AJ289" s="6">
        <f t="shared" ca="1" si="122"/>
        <v>0</v>
      </c>
    </row>
    <row r="290" spans="1:124" outlineLevel="2">
      <c r="A290" s="5" t="str">
        <f t="shared" si="113"/>
        <v>-</v>
      </c>
      <c r="E290" s="6">
        <f t="shared" si="114"/>
        <v>0</v>
      </c>
      <c r="F290" s="6">
        <f t="shared" ca="1" si="114"/>
        <v>0</v>
      </c>
      <c r="G290" s="6">
        <f t="shared" ca="1" si="114"/>
        <v>0</v>
      </c>
      <c r="H290" s="6">
        <f t="shared" ref="H290:AJ290" ca="1" si="123">(H$36&gt;0)*MAX(0,G290+MAX(0,H252-G252)-H271)</f>
        <v>0</v>
      </c>
      <c r="I290" s="6">
        <f t="shared" ca="1" si="123"/>
        <v>0</v>
      </c>
      <c r="J290" s="6">
        <f t="shared" ca="1" si="123"/>
        <v>0</v>
      </c>
      <c r="K290" s="6">
        <f t="shared" ca="1" si="123"/>
        <v>0</v>
      </c>
      <c r="L290" s="6">
        <f t="shared" ca="1" si="123"/>
        <v>0</v>
      </c>
      <c r="M290" s="6">
        <f t="shared" ca="1" si="123"/>
        <v>0</v>
      </c>
      <c r="N290" s="6">
        <f t="shared" ca="1" si="123"/>
        <v>0</v>
      </c>
      <c r="O290" s="6">
        <f t="shared" ca="1" si="123"/>
        <v>0</v>
      </c>
      <c r="P290" s="6">
        <f t="shared" ca="1" si="123"/>
        <v>0</v>
      </c>
      <c r="Q290" s="6">
        <f t="shared" ca="1" si="123"/>
        <v>0</v>
      </c>
      <c r="R290" s="6">
        <f t="shared" ca="1" si="123"/>
        <v>0</v>
      </c>
      <c r="S290" s="6">
        <f t="shared" ca="1" si="123"/>
        <v>0</v>
      </c>
      <c r="T290" s="6">
        <f t="shared" ca="1" si="123"/>
        <v>0</v>
      </c>
      <c r="U290" s="6">
        <f t="shared" ca="1" si="123"/>
        <v>0</v>
      </c>
      <c r="V290" s="6">
        <f t="shared" ca="1" si="123"/>
        <v>0</v>
      </c>
      <c r="W290" s="6">
        <f t="shared" ca="1" si="123"/>
        <v>0</v>
      </c>
      <c r="X290" s="6">
        <f t="shared" ca="1" si="123"/>
        <v>0</v>
      </c>
      <c r="Y290" s="6">
        <f t="shared" ca="1" si="123"/>
        <v>0</v>
      </c>
      <c r="Z290" s="6">
        <f t="shared" ca="1" si="123"/>
        <v>0</v>
      </c>
      <c r="AA290" s="6">
        <f t="shared" ca="1" si="123"/>
        <v>0</v>
      </c>
      <c r="AB290" s="6">
        <f t="shared" ca="1" si="123"/>
        <v>0</v>
      </c>
      <c r="AC290" s="6">
        <f t="shared" ca="1" si="123"/>
        <v>0</v>
      </c>
      <c r="AD290" s="6">
        <f t="shared" ca="1" si="123"/>
        <v>0</v>
      </c>
      <c r="AE290" s="6">
        <f t="shared" ca="1" si="123"/>
        <v>0</v>
      </c>
      <c r="AF290" s="6">
        <f t="shared" ca="1" si="123"/>
        <v>0</v>
      </c>
      <c r="AG290" s="6">
        <f t="shared" ca="1" si="123"/>
        <v>0</v>
      </c>
      <c r="AH290" s="6">
        <f t="shared" ca="1" si="123"/>
        <v>0</v>
      </c>
      <c r="AI290" s="6">
        <f t="shared" ca="1" si="123"/>
        <v>0</v>
      </c>
      <c r="AJ290" s="6">
        <f t="shared" ca="1" si="123"/>
        <v>0</v>
      </c>
    </row>
    <row r="291" spans="1:124" outlineLevel="2">
      <c r="A291" s="5" t="str">
        <f t="shared" si="113"/>
        <v>-</v>
      </c>
      <c r="E291" s="6">
        <f t="shared" si="114"/>
        <v>0</v>
      </c>
      <c r="F291" s="6">
        <f t="shared" ca="1" si="114"/>
        <v>0</v>
      </c>
      <c r="G291" s="6">
        <f t="shared" ca="1" si="114"/>
        <v>0</v>
      </c>
      <c r="H291" s="6">
        <f t="shared" ref="H291:AJ291" ca="1" si="124">(H$36&gt;0)*MAX(0,G291+MAX(0,H253-G253)-H272)</f>
        <v>0</v>
      </c>
      <c r="I291" s="6">
        <f t="shared" ca="1" si="124"/>
        <v>0</v>
      </c>
      <c r="J291" s="6">
        <f t="shared" ca="1" si="124"/>
        <v>0</v>
      </c>
      <c r="K291" s="6">
        <f t="shared" ca="1" si="124"/>
        <v>0</v>
      </c>
      <c r="L291" s="6">
        <f t="shared" ca="1" si="124"/>
        <v>0</v>
      </c>
      <c r="M291" s="6">
        <f t="shared" ca="1" si="124"/>
        <v>0</v>
      </c>
      <c r="N291" s="6">
        <f t="shared" ca="1" si="124"/>
        <v>0</v>
      </c>
      <c r="O291" s="6">
        <f t="shared" ca="1" si="124"/>
        <v>0</v>
      </c>
      <c r="P291" s="6">
        <f t="shared" ca="1" si="124"/>
        <v>0</v>
      </c>
      <c r="Q291" s="6">
        <f t="shared" ca="1" si="124"/>
        <v>0</v>
      </c>
      <c r="R291" s="6">
        <f t="shared" ca="1" si="124"/>
        <v>0</v>
      </c>
      <c r="S291" s="6">
        <f t="shared" ca="1" si="124"/>
        <v>0</v>
      </c>
      <c r="T291" s="6">
        <f t="shared" ca="1" si="124"/>
        <v>0</v>
      </c>
      <c r="U291" s="6">
        <f t="shared" ca="1" si="124"/>
        <v>0</v>
      </c>
      <c r="V291" s="6">
        <f t="shared" ca="1" si="124"/>
        <v>0</v>
      </c>
      <c r="W291" s="6">
        <f t="shared" ca="1" si="124"/>
        <v>0</v>
      </c>
      <c r="X291" s="6">
        <f t="shared" ca="1" si="124"/>
        <v>0</v>
      </c>
      <c r="Y291" s="6">
        <f t="shared" ca="1" si="124"/>
        <v>0</v>
      </c>
      <c r="Z291" s="6">
        <f t="shared" ca="1" si="124"/>
        <v>0</v>
      </c>
      <c r="AA291" s="6">
        <f t="shared" ca="1" si="124"/>
        <v>0</v>
      </c>
      <c r="AB291" s="6">
        <f t="shared" ca="1" si="124"/>
        <v>0</v>
      </c>
      <c r="AC291" s="6">
        <f t="shared" ca="1" si="124"/>
        <v>0</v>
      </c>
      <c r="AD291" s="6">
        <f t="shared" ca="1" si="124"/>
        <v>0</v>
      </c>
      <c r="AE291" s="6">
        <f t="shared" ca="1" si="124"/>
        <v>0</v>
      </c>
      <c r="AF291" s="6">
        <f t="shared" ca="1" si="124"/>
        <v>0</v>
      </c>
      <c r="AG291" s="6">
        <f t="shared" ca="1" si="124"/>
        <v>0</v>
      </c>
      <c r="AH291" s="6">
        <f t="shared" ca="1" si="124"/>
        <v>0</v>
      </c>
      <c r="AI291" s="6">
        <f t="shared" ca="1" si="124"/>
        <v>0</v>
      </c>
      <c r="AJ291" s="6">
        <f t="shared" ca="1" si="124"/>
        <v>0</v>
      </c>
    </row>
    <row r="292" spans="1:124" outlineLevel="2">
      <c r="A292" s="5" t="str">
        <f t="shared" si="113"/>
        <v>-</v>
      </c>
      <c r="E292" s="6">
        <f t="shared" si="114"/>
        <v>0</v>
      </c>
      <c r="F292" s="6">
        <f t="shared" ca="1" si="114"/>
        <v>0</v>
      </c>
      <c r="G292" s="6">
        <f t="shared" ca="1" si="114"/>
        <v>0</v>
      </c>
      <c r="H292" s="6">
        <f t="shared" ref="H292:AJ292" ca="1" si="125">(H$36&gt;0)*MAX(0,G292+MAX(0,H254-G254)-H273)</f>
        <v>0</v>
      </c>
      <c r="I292" s="6">
        <f t="shared" ca="1" si="125"/>
        <v>0</v>
      </c>
      <c r="J292" s="6">
        <f t="shared" ca="1" si="125"/>
        <v>0</v>
      </c>
      <c r="K292" s="6">
        <f t="shared" ca="1" si="125"/>
        <v>0</v>
      </c>
      <c r="L292" s="6">
        <f t="shared" ca="1" si="125"/>
        <v>0</v>
      </c>
      <c r="M292" s="6">
        <f t="shared" ca="1" si="125"/>
        <v>0</v>
      </c>
      <c r="N292" s="6">
        <f t="shared" ca="1" si="125"/>
        <v>0</v>
      </c>
      <c r="O292" s="6">
        <f t="shared" ca="1" si="125"/>
        <v>0</v>
      </c>
      <c r="P292" s="6">
        <f t="shared" ca="1" si="125"/>
        <v>0</v>
      </c>
      <c r="Q292" s="6">
        <f t="shared" ca="1" si="125"/>
        <v>0</v>
      </c>
      <c r="R292" s="6">
        <f t="shared" ca="1" si="125"/>
        <v>0</v>
      </c>
      <c r="S292" s="6">
        <f t="shared" ca="1" si="125"/>
        <v>0</v>
      </c>
      <c r="T292" s="6">
        <f t="shared" ca="1" si="125"/>
        <v>0</v>
      </c>
      <c r="U292" s="6">
        <f t="shared" ca="1" si="125"/>
        <v>0</v>
      </c>
      <c r="V292" s="6">
        <f t="shared" ca="1" si="125"/>
        <v>0</v>
      </c>
      <c r="W292" s="6">
        <f t="shared" ca="1" si="125"/>
        <v>0</v>
      </c>
      <c r="X292" s="6">
        <f t="shared" ca="1" si="125"/>
        <v>0</v>
      </c>
      <c r="Y292" s="6">
        <f t="shared" ca="1" si="125"/>
        <v>0</v>
      </c>
      <c r="Z292" s="6">
        <f t="shared" ca="1" si="125"/>
        <v>0</v>
      </c>
      <c r="AA292" s="6">
        <f t="shared" ca="1" si="125"/>
        <v>0</v>
      </c>
      <c r="AB292" s="6">
        <f t="shared" ca="1" si="125"/>
        <v>0</v>
      </c>
      <c r="AC292" s="6">
        <f t="shared" ca="1" si="125"/>
        <v>0</v>
      </c>
      <c r="AD292" s="6">
        <f t="shared" ca="1" si="125"/>
        <v>0</v>
      </c>
      <c r="AE292" s="6">
        <f t="shared" ca="1" si="125"/>
        <v>0</v>
      </c>
      <c r="AF292" s="6">
        <f t="shared" ca="1" si="125"/>
        <v>0</v>
      </c>
      <c r="AG292" s="6">
        <f t="shared" ca="1" si="125"/>
        <v>0</v>
      </c>
      <c r="AH292" s="6">
        <f t="shared" ca="1" si="125"/>
        <v>0</v>
      </c>
      <c r="AI292" s="6">
        <f t="shared" ca="1" si="125"/>
        <v>0</v>
      </c>
      <c r="AJ292" s="6">
        <f t="shared" ca="1" si="125"/>
        <v>0</v>
      </c>
    </row>
    <row r="293" spans="1:124" outlineLevel="2">
      <c r="A293" s="5" t="str">
        <f t="shared" si="113"/>
        <v>-</v>
      </c>
      <c r="E293" s="6">
        <f t="shared" si="114"/>
        <v>0</v>
      </c>
      <c r="F293" s="6">
        <f t="shared" ca="1" si="114"/>
        <v>0</v>
      </c>
      <c r="G293" s="6">
        <f t="shared" ca="1" si="114"/>
        <v>0</v>
      </c>
      <c r="H293" s="6">
        <f t="shared" ref="H293:AJ293" ca="1" si="126">(H$36&gt;0)*MAX(0,G293+MAX(0,H255-G255)-H274)</f>
        <v>0</v>
      </c>
      <c r="I293" s="6">
        <f t="shared" ca="1" si="126"/>
        <v>0</v>
      </c>
      <c r="J293" s="6">
        <f t="shared" ca="1" si="126"/>
        <v>0</v>
      </c>
      <c r="K293" s="6">
        <f t="shared" ca="1" si="126"/>
        <v>0</v>
      </c>
      <c r="L293" s="6">
        <f t="shared" ca="1" si="126"/>
        <v>0</v>
      </c>
      <c r="M293" s="6">
        <f t="shared" ca="1" si="126"/>
        <v>0</v>
      </c>
      <c r="N293" s="6">
        <f t="shared" ca="1" si="126"/>
        <v>0</v>
      </c>
      <c r="O293" s="6">
        <f t="shared" ca="1" si="126"/>
        <v>0</v>
      </c>
      <c r="P293" s="6">
        <f t="shared" ca="1" si="126"/>
        <v>0</v>
      </c>
      <c r="Q293" s="6">
        <f t="shared" ca="1" si="126"/>
        <v>0</v>
      </c>
      <c r="R293" s="6">
        <f t="shared" ca="1" si="126"/>
        <v>0</v>
      </c>
      <c r="S293" s="6">
        <f t="shared" ca="1" si="126"/>
        <v>0</v>
      </c>
      <c r="T293" s="6">
        <f t="shared" ca="1" si="126"/>
        <v>0</v>
      </c>
      <c r="U293" s="6">
        <f t="shared" ca="1" si="126"/>
        <v>0</v>
      </c>
      <c r="V293" s="6">
        <f t="shared" ca="1" si="126"/>
        <v>0</v>
      </c>
      <c r="W293" s="6">
        <f t="shared" ca="1" si="126"/>
        <v>0</v>
      </c>
      <c r="X293" s="6">
        <f t="shared" ca="1" si="126"/>
        <v>0</v>
      </c>
      <c r="Y293" s="6">
        <f t="shared" ca="1" si="126"/>
        <v>0</v>
      </c>
      <c r="Z293" s="6">
        <f t="shared" ca="1" si="126"/>
        <v>0</v>
      </c>
      <c r="AA293" s="6">
        <f t="shared" ca="1" si="126"/>
        <v>0</v>
      </c>
      <c r="AB293" s="6">
        <f t="shared" ca="1" si="126"/>
        <v>0</v>
      </c>
      <c r="AC293" s="6">
        <f t="shared" ca="1" si="126"/>
        <v>0</v>
      </c>
      <c r="AD293" s="6">
        <f t="shared" ca="1" si="126"/>
        <v>0</v>
      </c>
      <c r="AE293" s="6">
        <f t="shared" ca="1" si="126"/>
        <v>0</v>
      </c>
      <c r="AF293" s="6">
        <f t="shared" ca="1" si="126"/>
        <v>0</v>
      </c>
      <c r="AG293" s="6">
        <f t="shared" ca="1" si="126"/>
        <v>0</v>
      </c>
      <c r="AH293" s="6">
        <f t="shared" ca="1" si="126"/>
        <v>0</v>
      </c>
      <c r="AI293" s="6">
        <f t="shared" ca="1" si="126"/>
        <v>0</v>
      </c>
      <c r="AJ293" s="6">
        <f t="shared" ca="1" si="126"/>
        <v>0</v>
      </c>
    </row>
    <row r="294" spans="1:124" outlineLevel="2">
      <c r="A294" s="5" t="str">
        <f t="shared" si="113"/>
        <v>-</v>
      </c>
      <c r="E294" s="6">
        <f t="shared" si="114"/>
        <v>0</v>
      </c>
      <c r="F294" s="6">
        <f t="shared" ca="1" si="114"/>
        <v>0</v>
      </c>
      <c r="G294" s="6">
        <f t="shared" ca="1" si="114"/>
        <v>0</v>
      </c>
      <c r="H294" s="6">
        <f t="shared" ref="H294:AJ294" ca="1" si="127">(H$36&gt;0)*MAX(0,G294+MAX(0,H256-G256)-H275)</f>
        <v>0</v>
      </c>
      <c r="I294" s="6">
        <f t="shared" ca="1" si="127"/>
        <v>0</v>
      </c>
      <c r="J294" s="6">
        <f t="shared" ca="1" si="127"/>
        <v>0</v>
      </c>
      <c r="K294" s="6">
        <f t="shared" ca="1" si="127"/>
        <v>0</v>
      </c>
      <c r="L294" s="6">
        <f t="shared" ca="1" si="127"/>
        <v>0</v>
      </c>
      <c r="M294" s="6">
        <f t="shared" ca="1" si="127"/>
        <v>0</v>
      </c>
      <c r="N294" s="6">
        <f t="shared" ca="1" si="127"/>
        <v>0</v>
      </c>
      <c r="O294" s="6">
        <f t="shared" ca="1" si="127"/>
        <v>0</v>
      </c>
      <c r="P294" s="6">
        <f t="shared" ca="1" si="127"/>
        <v>0</v>
      </c>
      <c r="Q294" s="6">
        <f t="shared" ca="1" si="127"/>
        <v>0</v>
      </c>
      <c r="R294" s="6">
        <f t="shared" ca="1" si="127"/>
        <v>0</v>
      </c>
      <c r="S294" s="6">
        <f t="shared" ca="1" si="127"/>
        <v>0</v>
      </c>
      <c r="T294" s="6">
        <f t="shared" ca="1" si="127"/>
        <v>0</v>
      </c>
      <c r="U294" s="6">
        <f t="shared" ca="1" si="127"/>
        <v>0</v>
      </c>
      <c r="V294" s="6">
        <f t="shared" ca="1" si="127"/>
        <v>0</v>
      </c>
      <c r="W294" s="6">
        <f t="shared" ca="1" si="127"/>
        <v>0</v>
      </c>
      <c r="X294" s="6">
        <f t="shared" ca="1" si="127"/>
        <v>0</v>
      </c>
      <c r="Y294" s="6">
        <f t="shared" ca="1" si="127"/>
        <v>0</v>
      </c>
      <c r="Z294" s="6">
        <f t="shared" ca="1" si="127"/>
        <v>0</v>
      </c>
      <c r="AA294" s="6">
        <f t="shared" ca="1" si="127"/>
        <v>0</v>
      </c>
      <c r="AB294" s="6">
        <f t="shared" ca="1" si="127"/>
        <v>0</v>
      </c>
      <c r="AC294" s="6">
        <f t="shared" ca="1" si="127"/>
        <v>0</v>
      </c>
      <c r="AD294" s="6">
        <f t="shared" ca="1" si="127"/>
        <v>0</v>
      </c>
      <c r="AE294" s="6">
        <f t="shared" ca="1" si="127"/>
        <v>0</v>
      </c>
      <c r="AF294" s="6">
        <f t="shared" ca="1" si="127"/>
        <v>0</v>
      </c>
      <c r="AG294" s="6">
        <f t="shared" ca="1" si="127"/>
        <v>0</v>
      </c>
      <c r="AH294" s="6">
        <f t="shared" ca="1" si="127"/>
        <v>0</v>
      </c>
      <c r="AI294" s="6">
        <f t="shared" ca="1" si="127"/>
        <v>0</v>
      </c>
      <c r="AJ294" s="6">
        <f t="shared" ca="1" si="127"/>
        <v>0</v>
      </c>
    </row>
    <row r="295" spans="1:124" outlineLevel="2">
      <c r="A295" s="5" t="str">
        <f t="shared" si="113"/>
        <v>-</v>
      </c>
      <c r="E295" s="6">
        <f t="shared" si="114"/>
        <v>0</v>
      </c>
      <c r="F295" s="6">
        <f t="shared" ca="1" si="114"/>
        <v>0</v>
      </c>
      <c r="G295" s="6">
        <f t="shared" ca="1" si="114"/>
        <v>0</v>
      </c>
      <c r="H295" s="6">
        <f t="shared" ref="H295:AJ295" ca="1" si="128">(H$36&gt;0)*MAX(0,G295+MAX(0,H257-G257)-H276)</f>
        <v>0</v>
      </c>
      <c r="I295" s="6">
        <f t="shared" ca="1" si="128"/>
        <v>0</v>
      </c>
      <c r="J295" s="6">
        <f t="shared" ca="1" si="128"/>
        <v>0</v>
      </c>
      <c r="K295" s="6">
        <f t="shared" ca="1" si="128"/>
        <v>0</v>
      </c>
      <c r="L295" s="6">
        <f t="shared" ca="1" si="128"/>
        <v>0</v>
      </c>
      <c r="M295" s="6">
        <f t="shared" ca="1" si="128"/>
        <v>0</v>
      </c>
      <c r="N295" s="6">
        <f t="shared" ca="1" si="128"/>
        <v>0</v>
      </c>
      <c r="O295" s="6">
        <f t="shared" ca="1" si="128"/>
        <v>0</v>
      </c>
      <c r="P295" s="6">
        <f t="shared" ca="1" si="128"/>
        <v>0</v>
      </c>
      <c r="Q295" s="6">
        <f t="shared" ca="1" si="128"/>
        <v>0</v>
      </c>
      <c r="R295" s="6">
        <f t="shared" ca="1" si="128"/>
        <v>0</v>
      </c>
      <c r="S295" s="6">
        <f t="shared" ca="1" si="128"/>
        <v>0</v>
      </c>
      <c r="T295" s="6">
        <f t="shared" ca="1" si="128"/>
        <v>0</v>
      </c>
      <c r="U295" s="6">
        <f t="shared" ca="1" si="128"/>
        <v>0</v>
      </c>
      <c r="V295" s="6">
        <f t="shared" ca="1" si="128"/>
        <v>0</v>
      </c>
      <c r="W295" s="6">
        <f t="shared" ca="1" si="128"/>
        <v>0</v>
      </c>
      <c r="X295" s="6">
        <f t="shared" ca="1" si="128"/>
        <v>0</v>
      </c>
      <c r="Y295" s="6">
        <f t="shared" ca="1" si="128"/>
        <v>0</v>
      </c>
      <c r="Z295" s="6">
        <f t="shared" ca="1" si="128"/>
        <v>0</v>
      </c>
      <c r="AA295" s="6">
        <f t="shared" ca="1" si="128"/>
        <v>0</v>
      </c>
      <c r="AB295" s="6">
        <f t="shared" ca="1" si="128"/>
        <v>0</v>
      </c>
      <c r="AC295" s="6">
        <f t="shared" ca="1" si="128"/>
        <v>0</v>
      </c>
      <c r="AD295" s="6">
        <f t="shared" ca="1" si="128"/>
        <v>0</v>
      </c>
      <c r="AE295" s="6">
        <f t="shared" ca="1" si="128"/>
        <v>0</v>
      </c>
      <c r="AF295" s="6">
        <f t="shared" ca="1" si="128"/>
        <v>0</v>
      </c>
      <c r="AG295" s="6">
        <f t="shared" ca="1" si="128"/>
        <v>0</v>
      </c>
      <c r="AH295" s="6">
        <f t="shared" ca="1" si="128"/>
        <v>0</v>
      </c>
      <c r="AI295" s="6">
        <f t="shared" ca="1" si="128"/>
        <v>0</v>
      </c>
      <c r="AJ295" s="6">
        <f t="shared" ca="1" si="128"/>
        <v>0</v>
      </c>
    </row>
    <row r="296" spans="1:124" outlineLevel="2">
      <c r="A296" s="5" t="str">
        <f t="shared" si="113"/>
        <v>-</v>
      </c>
      <c r="E296" s="6">
        <f t="shared" si="114"/>
        <v>0</v>
      </c>
      <c r="F296" s="6">
        <f t="shared" ca="1" si="114"/>
        <v>0</v>
      </c>
      <c r="G296" s="6">
        <f t="shared" ca="1" si="114"/>
        <v>0</v>
      </c>
      <c r="H296" s="6">
        <f t="shared" ref="H296:AJ296" ca="1" si="129">(H$36&gt;0)*MAX(0,G296+MAX(0,H258-G258)-H277)</f>
        <v>0</v>
      </c>
      <c r="I296" s="6">
        <f t="shared" ca="1" si="129"/>
        <v>0</v>
      </c>
      <c r="J296" s="6">
        <f t="shared" ca="1" si="129"/>
        <v>0</v>
      </c>
      <c r="K296" s="6">
        <f t="shared" ca="1" si="129"/>
        <v>0</v>
      </c>
      <c r="L296" s="6">
        <f t="shared" ca="1" si="129"/>
        <v>0</v>
      </c>
      <c r="M296" s="6">
        <f t="shared" ca="1" si="129"/>
        <v>0</v>
      </c>
      <c r="N296" s="6">
        <f t="shared" ca="1" si="129"/>
        <v>0</v>
      </c>
      <c r="O296" s="6">
        <f t="shared" ca="1" si="129"/>
        <v>0</v>
      </c>
      <c r="P296" s="6">
        <f t="shared" ca="1" si="129"/>
        <v>0</v>
      </c>
      <c r="Q296" s="6">
        <f t="shared" ca="1" si="129"/>
        <v>0</v>
      </c>
      <c r="R296" s="6">
        <f t="shared" ca="1" si="129"/>
        <v>0</v>
      </c>
      <c r="S296" s="6">
        <f t="shared" ca="1" si="129"/>
        <v>0</v>
      </c>
      <c r="T296" s="6">
        <f t="shared" ca="1" si="129"/>
        <v>0</v>
      </c>
      <c r="U296" s="6">
        <f t="shared" ca="1" si="129"/>
        <v>0</v>
      </c>
      <c r="V296" s="6">
        <f t="shared" ca="1" si="129"/>
        <v>0</v>
      </c>
      <c r="W296" s="6">
        <f t="shared" ca="1" si="129"/>
        <v>0</v>
      </c>
      <c r="X296" s="6">
        <f t="shared" ca="1" si="129"/>
        <v>0</v>
      </c>
      <c r="Y296" s="6">
        <f t="shared" ca="1" si="129"/>
        <v>0</v>
      </c>
      <c r="Z296" s="6">
        <f t="shared" ca="1" si="129"/>
        <v>0</v>
      </c>
      <c r="AA296" s="6">
        <f t="shared" ca="1" si="129"/>
        <v>0</v>
      </c>
      <c r="AB296" s="6">
        <f t="shared" ca="1" si="129"/>
        <v>0</v>
      </c>
      <c r="AC296" s="6">
        <f t="shared" ca="1" si="129"/>
        <v>0</v>
      </c>
      <c r="AD296" s="6">
        <f t="shared" ca="1" si="129"/>
        <v>0</v>
      </c>
      <c r="AE296" s="6">
        <f t="shared" ca="1" si="129"/>
        <v>0</v>
      </c>
      <c r="AF296" s="6">
        <f t="shared" ca="1" si="129"/>
        <v>0</v>
      </c>
      <c r="AG296" s="6">
        <f t="shared" ca="1" si="129"/>
        <v>0</v>
      </c>
      <c r="AH296" s="6">
        <f t="shared" ca="1" si="129"/>
        <v>0</v>
      </c>
      <c r="AI296" s="6">
        <f t="shared" ca="1" si="129"/>
        <v>0</v>
      </c>
      <c r="AJ296" s="6">
        <f t="shared" ca="1" si="129"/>
        <v>0</v>
      </c>
    </row>
    <row r="297" spans="1:124" outlineLevel="1">
      <c r="A297" s="14" t="str">
        <f>A278</f>
        <v>Итого по Проекту</v>
      </c>
      <c r="B297" s="15"/>
      <c r="C297" s="15"/>
      <c r="D297" s="15">
        <f>SUM(D281:D296)</f>
        <v>0</v>
      </c>
      <c r="E297" s="16">
        <f>SUM(E281:E296)</f>
        <v>0</v>
      </c>
      <c r="F297" s="16">
        <f t="shared" ref="F297:AJ297" ca="1" si="130">SUM(F281:F296)</f>
        <v>0</v>
      </c>
      <c r="G297" s="16">
        <f t="shared" ca="1" si="130"/>
        <v>605233.8666666667</v>
      </c>
      <c r="H297" s="16">
        <f t="shared" ca="1" si="130"/>
        <v>584363.7333333334</v>
      </c>
      <c r="I297" s="16">
        <f t="shared" ca="1" si="130"/>
        <v>563493.60000000009</v>
      </c>
      <c r="J297" s="16">
        <f t="shared" ca="1" si="130"/>
        <v>542623.46666666679</v>
      </c>
      <c r="K297" s="16">
        <f t="shared" ca="1" si="130"/>
        <v>521753.33333333343</v>
      </c>
      <c r="L297" s="16">
        <f t="shared" ca="1" si="130"/>
        <v>500883.20000000007</v>
      </c>
      <c r="M297" s="16">
        <f t="shared" ca="1" si="130"/>
        <v>480013.06666666671</v>
      </c>
      <c r="N297" s="16">
        <f t="shared" ca="1" si="130"/>
        <v>459142.93333333335</v>
      </c>
      <c r="O297" s="16">
        <f t="shared" ca="1" si="130"/>
        <v>438272.8</v>
      </c>
      <c r="P297" s="16">
        <f t="shared" ca="1" si="130"/>
        <v>0</v>
      </c>
      <c r="Q297" s="16">
        <f t="shared" ca="1" si="130"/>
        <v>0</v>
      </c>
      <c r="R297" s="16">
        <f t="shared" ca="1" si="130"/>
        <v>0</v>
      </c>
      <c r="S297" s="16">
        <f t="shared" ca="1" si="130"/>
        <v>0</v>
      </c>
      <c r="T297" s="16">
        <f t="shared" ca="1" si="130"/>
        <v>0</v>
      </c>
      <c r="U297" s="16">
        <f t="shared" ca="1" si="130"/>
        <v>0</v>
      </c>
      <c r="V297" s="16">
        <f t="shared" ca="1" si="130"/>
        <v>0</v>
      </c>
      <c r="W297" s="16">
        <f t="shared" ca="1" si="130"/>
        <v>0</v>
      </c>
      <c r="X297" s="16">
        <f t="shared" ca="1" si="130"/>
        <v>0</v>
      </c>
      <c r="Y297" s="16">
        <f t="shared" ca="1" si="130"/>
        <v>0</v>
      </c>
      <c r="Z297" s="16">
        <f t="shared" ca="1" si="130"/>
        <v>0</v>
      </c>
      <c r="AA297" s="16">
        <f t="shared" ca="1" si="130"/>
        <v>0</v>
      </c>
      <c r="AB297" s="16">
        <f t="shared" ca="1" si="130"/>
        <v>0</v>
      </c>
      <c r="AC297" s="16">
        <f t="shared" ca="1" si="130"/>
        <v>0</v>
      </c>
      <c r="AD297" s="16">
        <f t="shared" ca="1" si="130"/>
        <v>0</v>
      </c>
      <c r="AE297" s="16">
        <f t="shared" ca="1" si="130"/>
        <v>0</v>
      </c>
      <c r="AF297" s="16">
        <f t="shared" ca="1" si="130"/>
        <v>0</v>
      </c>
      <c r="AG297" s="16">
        <f t="shared" ca="1" si="130"/>
        <v>0</v>
      </c>
      <c r="AH297" s="16">
        <f t="shared" ca="1" si="130"/>
        <v>0</v>
      </c>
      <c r="AI297" s="16">
        <f t="shared" ca="1" si="130"/>
        <v>0</v>
      </c>
      <c r="AJ297" s="16">
        <f t="shared" ca="1" si="130"/>
        <v>0</v>
      </c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</row>
    <row r="298" spans="1:124" outlineLevel="1">
      <c r="A298" s="13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  <c r="BI298" s="11"/>
      <c r="BJ298" s="11"/>
      <c r="BK298" s="11"/>
      <c r="BL298" s="11"/>
      <c r="BM298" s="11"/>
      <c r="BN298" s="11"/>
      <c r="BO298" s="11"/>
      <c r="BP298" s="11"/>
      <c r="BQ298" s="11"/>
      <c r="BR298" s="11"/>
      <c r="BS298" s="11"/>
      <c r="BT298" s="11"/>
      <c r="BU298" s="11"/>
      <c r="BV298" s="11"/>
      <c r="BW298" s="11"/>
      <c r="BX298" s="11"/>
      <c r="BY298" s="11"/>
      <c r="BZ298" s="11"/>
      <c r="CA298" s="11"/>
      <c r="CB298" s="11"/>
      <c r="CC298" s="11"/>
      <c r="CD298" s="11"/>
      <c r="CE298" s="11"/>
      <c r="CF298" s="11"/>
      <c r="CG298" s="11"/>
      <c r="CH298" s="11"/>
      <c r="CI298" s="11"/>
      <c r="CJ298" s="11"/>
      <c r="CK298" s="11"/>
      <c r="CL298" s="11"/>
      <c r="CM298" s="11"/>
      <c r="CN298" s="11"/>
      <c r="CO298" s="11"/>
      <c r="CP298" s="11"/>
      <c r="CQ298" s="11"/>
      <c r="CR298" s="11"/>
      <c r="CS298" s="11"/>
      <c r="CT298" s="11"/>
      <c r="CU298" s="11"/>
      <c r="CV298" s="11"/>
      <c r="CW298" s="11"/>
      <c r="CX298" s="11"/>
      <c r="CY298" s="11"/>
      <c r="CZ298" s="11"/>
      <c r="DA298" s="11"/>
      <c r="DB298" s="11"/>
      <c r="DC298" s="11"/>
      <c r="DD298" s="11"/>
      <c r="DE298" s="11"/>
      <c r="DF298" s="11"/>
      <c r="DG298" s="11"/>
      <c r="DH298" s="11"/>
      <c r="DI298" s="11"/>
      <c r="DJ298" s="11"/>
      <c r="DK298" s="11"/>
      <c r="DL298" s="11"/>
      <c r="DM298" s="11"/>
      <c r="DN298" s="11"/>
      <c r="DO298" s="11"/>
      <c r="DP298" s="11"/>
      <c r="DQ298" s="11"/>
      <c r="DR298" s="11"/>
      <c r="DS298" s="11"/>
      <c r="DT298" s="11"/>
    </row>
    <row r="299" spans="1:124">
      <c r="A299" s="332"/>
      <c r="B299" s="331"/>
      <c r="C299" s="331"/>
      <c r="D299" s="331"/>
      <c r="E299" s="331"/>
      <c r="F299" s="331"/>
      <c r="G299" s="331"/>
      <c r="H299" s="331"/>
      <c r="I299" s="331"/>
      <c r="J299" s="331"/>
      <c r="K299" s="331"/>
      <c r="L299" s="331"/>
      <c r="M299" s="331"/>
      <c r="N299" s="331"/>
      <c r="O299" s="331"/>
      <c r="P299" s="331"/>
      <c r="Q299" s="331"/>
      <c r="R299" s="331"/>
      <c r="S299" s="331"/>
      <c r="T299" s="331"/>
      <c r="U299" s="331"/>
      <c r="V299" s="331"/>
      <c r="W299" s="331"/>
      <c r="X299" s="331"/>
      <c r="Y299" s="331"/>
      <c r="Z299" s="331"/>
      <c r="AA299" s="331"/>
      <c r="AB299" s="331"/>
      <c r="AC299" s="331"/>
      <c r="AD299" s="331"/>
      <c r="AE299" s="331"/>
      <c r="AF299" s="331"/>
      <c r="AG299" s="331"/>
      <c r="AH299" s="331"/>
      <c r="AI299" s="331"/>
      <c r="AJ299" s="331"/>
      <c r="AK299" s="331"/>
      <c r="AL299" s="331"/>
      <c r="AM299" s="331"/>
      <c r="AN299" s="331"/>
      <c r="AO299" s="331"/>
      <c r="AP299" s="331"/>
      <c r="AQ299" s="331"/>
      <c r="AR299" s="331"/>
      <c r="AS299" s="331"/>
      <c r="AT299" s="331"/>
      <c r="AU299" s="331"/>
      <c r="AV299" s="331"/>
      <c r="AW299" s="331"/>
      <c r="AX299" s="331"/>
      <c r="AY299" s="331"/>
      <c r="AZ299" s="331"/>
      <c r="BA299" s="331"/>
      <c r="BB299" s="331"/>
      <c r="BC299" s="331"/>
      <c r="BD299" s="331"/>
      <c r="BE299" s="331"/>
      <c r="BF299" s="331"/>
      <c r="BG299" s="331"/>
      <c r="BH299" s="331"/>
      <c r="BI299" s="331"/>
      <c r="BJ299" s="331"/>
      <c r="BK299" s="331"/>
      <c r="BL299" s="331"/>
      <c r="BM299" s="331"/>
      <c r="BN299" s="331"/>
      <c r="BO299" s="331"/>
      <c r="BP299" s="331"/>
      <c r="BQ299" s="331"/>
      <c r="BR299" s="331"/>
      <c r="BS299" s="331"/>
      <c r="BT299" s="331"/>
      <c r="BU299" s="331"/>
      <c r="BV299" s="331"/>
      <c r="BW299" s="331"/>
      <c r="BX299" s="331"/>
      <c r="BY299" s="331"/>
      <c r="BZ299" s="331"/>
      <c r="CA299" s="331"/>
      <c r="CB299" s="331"/>
      <c r="CC299" s="331"/>
      <c r="CD299" s="331"/>
      <c r="CE299" s="331"/>
      <c r="CF299" s="331"/>
      <c r="CG299" s="331"/>
      <c r="CH299" s="331"/>
      <c r="CI299" s="331"/>
      <c r="CJ299" s="331"/>
      <c r="CK299" s="331"/>
      <c r="CL299" s="331"/>
      <c r="CM299" s="331"/>
      <c r="CN299" s="331"/>
      <c r="CO299" s="331"/>
      <c r="CP299" s="331"/>
      <c r="CQ299" s="331"/>
      <c r="CR299" s="331"/>
      <c r="CS299" s="331"/>
      <c r="CT299" s="331"/>
      <c r="CU299" s="331"/>
      <c r="CV299" s="331"/>
      <c r="CW299" s="331"/>
      <c r="CX299" s="331"/>
      <c r="CY299" s="331"/>
      <c r="CZ299" s="331"/>
      <c r="DA299" s="331"/>
      <c r="DB299" s="331"/>
      <c r="DC299" s="331"/>
      <c r="DD299" s="331"/>
      <c r="DE299" s="331"/>
      <c r="DF299" s="331"/>
      <c r="DG299" s="331"/>
      <c r="DH299" s="331"/>
      <c r="DI299" s="331"/>
      <c r="DJ299" s="331"/>
      <c r="DK299" s="331"/>
      <c r="DL299" s="331"/>
      <c r="DM299" s="331"/>
      <c r="DN299" s="331"/>
      <c r="DO299" s="331"/>
      <c r="DP299" s="331"/>
      <c r="DQ299" s="331"/>
      <c r="DR299" s="331"/>
      <c r="DS299" s="331"/>
      <c r="DT299" s="331"/>
    </row>
    <row r="300" spans="1:124" s="374" customFormat="1" ht="18.45" customHeight="1">
      <c r="A300" s="372" t="s">
        <v>359</v>
      </c>
      <c r="B300" s="373"/>
      <c r="C300" s="373"/>
      <c r="D300" s="373"/>
      <c r="E300" s="373"/>
      <c r="F300" s="373"/>
      <c r="G300" s="373"/>
      <c r="H300" s="373"/>
      <c r="I300" s="373"/>
      <c r="J300" s="373"/>
      <c r="K300" s="373"/>
      <c r="L300" s="373"/>
      <c r="M300" s="373"/>
      <c r="N300" s="373"/>
      <c r="O300" s="373"/>
      <c r="P300" s="373"/>
      <c r="Q300" s="373"/>
      <c r="R300" s="373"/>
      <c r="S300" s="373"/>
      <c r="T300" s="373"/>
      <c r="U300" s="373"/>
      <c r="V300" s="373"/>
      <c r="W300" s="373"/>
      <c r="X300" s="373"/>
      <c r="Y300" s="373"/>
      <c r="Z300" s="373"/>
      <c r="AA300" s="373"/>
      <c r="AB300" s="373"/>
      <c r="AC300" s="373"/>
      <c r="AD300" s="373"/>
      <c r="AE300" s="373"/>
      <c r="AF300" s="373"/>
      <c r="AG300" s="373"/>
      <c r="AH300" s="373"/>
      <c r="AI300" s="373"/>
      <c r="AJ300" s="373"/>
      <c r="AK300" s="373"/>
      <c r="AL300" s="373"/>
      <c r="AM300" s="373"/>
      <c r="AN300" s="373"/>
      <c r="AO300" s="373"/>
      <c r="AP300" s="373"/>
      <c r="AQ300" s="373"/>
      <c r="AR300" s="373"/>
      <c r="AS300" s="373"/>
      <c r="AT300" s="373"/>
      <c r="AU300" s="373"/>
      <c r="AV300" s="373"/>
      <c r="AW300" s="373"/>
      <c r="AX300" s="373"/>
      <c r="AY300" s="373"/>
      <c r="AZ300" s="373"/>
      <c r="BA300" s="373"/>
      <c r="BB300" s="373"/>
      <c r="BC300" s="373"/>
      <c r="BD300" s="373"/>
      <c r="BE300" s="373"/>
      <c r="BF300" s="373"/>
      <c r="BG300" s="373"/>
      <c r="BH300" s="373"/>
      <c r="BI300" s="373"/>
      <c r="BJ300" s="373"/>
      <c r="BK300" s="373"/>
      <c r="BL300" s="373"/>
      <c r="BM300" s="373"/>
      <c r="BN300" s="373"/>
      <c r="BO300" s="373"/>
      <c r="BP300" s="373"/>
      <c r="BQ300" s="373"/>
      <c r="BR300" s="373"/>
      <c r="BS300" s="373"/>
      <c r="BT300" s="373"/>
      <c r="BU300" s="373"/>
      <c r="BV300" s="373"/>
      <c r="BW300" s="373"/>
      <c r="BX300" s="373"/>
      <c r="BY300" s="373"/>
      <c r="BZ300" s="373"/>
      <c r="CA300" s="373"/>
      <c r="CB300" s="373"/>
      <c r="CC300" s="373"/>
      <c r="CD300" s="373"/>
      <c r="CE300" s="373"/>
      <c r="CF300" s="373"/>
      <c r="CG300" s="373"/>
      <c r="CH300" s="373"/>
      <c r="CI300" s="373"/>
      <c r="CJ300" s="373"/>
      <c r="CK300" s="373"/>
      <c r="CL300" s="373"/>
      <c r="CM300" s="373"/>
      <c r="CN300" s="373"/>
      <c r="CO300" s="373"/>
      <c r="CP300" s="373"/>
      <c r="CQ300" s="373"/>
      <c r="CR300" s="373"/>
      <c r="CS300" s="373"/>
      <c r="CT300" s="373"/>
      <c r="CU300" s="373"/>
      <c r="CV300" s="373"/>
      <c r="CW300" s="373"/>
      <c r="CX300" s="373"/>
      <c r="CY300" s="373"/>
      <c r="CZ300" s="373"/>
      <c r="DA300" s="373"/>
      <c r="DB300" s="373"/>
      <c r="DC300" s="373"/>
      <c r="DD300" s="373"/>
      <c r="DE300" s="373"/>
      <c r="DF300" s="373"/>
      <c r="DG300" s="373"/>
      <c r="DH300" s="373"/>
      <c r="DI300" s="373"/>
      <c r="DJ300" s="373"/>
      <c r="DK300" s="373"/>
      <c r="DL300" s="373"/>
      <c r="DM300" s="373"/>
      <c r="DN300" s="373"/>
      <c r="DO300" s="373"/>
      <c r="DP300" s="373"/>
      <c r="DQ300" s="373"/>
      <c r="DR300" s="373"/>
      <c r="DS300" s="373"/>
      <c r="DT300" s="373"/>
    </row>
    <row r="301" spans="1:124" s="217" customFormat="1" outlineLevel="1">
      <c r="A301" s="215" t="s">
        <v>44</v>
      </c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6"/>
      <c r="BN301" s="216"/>
      <c r="BO301" s="216"/>
      <c r="BP301" s="216"/>
      <c r="BQ301" s="216"/>
      <c r="BR301" s="216"/>
      <c r="BS301" s="216"/>
      <c r="BT301" s="216"/>
      <c r="BU301" s="216"/>
      <c r="BV301" s="216"/>
      <c r="BW301" s="216"/>
      <c r="BX301" s="216"/>
      <c r="BY301" s="216"/>
      <c r="BZ301" s="216"/>
      <c r="CA301" s="216"/>
      <c r="CB301" s="216"/>
      <c r="CC301" s="216"/>
      <c r="CD301" s="216"/>
      <c r="CE301" s="216"/>
      <c r="CF301" s="216"/>
      <c r="CG301" s="216"/>
      <c r="CH301" s="216"/>
      <c r="CI301" s="216"/>
      <c r="CJ301" s="216"/>
      <c r="CK301" s="216"/>
      <c r="CL301" s="216"/>
      <c r="CM301" s="216"/>
      <c r="CN301" s="216"/>
      <c r="CO301" s="216"/>
      <c r="CP301" s="216"/>
      <c r="CQ301" s="216"/>
      <c r="CR301" s="216"/>
      <c r="CS301" s="216"/>
      <c r="CT301" s="216"/>
      <c r="CU301" s="216"/>
      <c r="CV301" s="216"/>
      <c r="CW301" s="216"/>
      <c r="CX301" s="216"/>
      <c r="CY301" s="216"/>
      <c r="CZ301" s="216"/>
      <c r="DA301" s="216"/>
      <c r="DB301" s="216"/>
      <c r="DC301" s="216"/>
      <c r="DD301" s="216"/>
      <c r="DE301" s="216"/>
      <c r="DF301" s="216"/>
      <c r="DG301" s="216"/>
      <c r="DH301" s="216"/>
      <c r="DI301" s="216"/>
      <c r="DJ301" s="216"/>
      <c r="DK301" s="216"/>
      <c r="DL301" s="216"/>
      <c r="DM301" s="216"/>
      <c r="DN301" s="216"/>
      <c r="DO301" s="216"/>
      <c r="DP301" s="216"/>
      <c r="DQ301" s="216"/>
      <c r="DR301" s="216"/>
      <c r="DS301" s="216"/>
      <c r="DT301" s="216"/>
    </row>
    <row r="302" spans="1:124" s="1" customFormat="1" outlineLevel="1">
      <c r="A302" s="4" t="s">
        <v>8</v>
      </c>
    </row>
    <row r="303" spans="1:124" s="1" customFormat="1" outlineLevel="1">
      <c r="A303" s="2" t="s">
        <v>58</v>
      </c>
    </row>
    <row r="304" spans="1:124" s="1" customFormat="1" outlineLevel="1">
      <c r="A304" s="26" t="s">
        <v>59</v>
      </c>
      <c r="E304" s="28">
        <f>Расчет_С_Фондом!E23</f>
        <v>0.2</v>
      </c>
      <c r="F304" s="28">
        <f>Расчет_С_Фондом!F23</f>
        <v>0.2</v>
      </c>
      <c r="G304" s="28">
        <f>Расчет_С_Фондом!G23</f>
        <v>0.2</v>
      </c>
      <c r="H304" s="28">
        <f>Расчет_С_Фондом!H23</f>
        <v>0.2</v>
      </c>
      <c r="I304" s="28">
        <f>Расчет_С_Фондом!I23</f>
        <v>0.2</v>
      </c>
      <c r="J304" s="28">
        <f>Расчет_С_Фондом!J23</f>
        <v>0.2</v>
      </c>
      <c r="K304" s="28">
        <f>Расчет_С_Фондом!K23</f>
        <v>0.2</v>
      </c>
      <c r="L304" s="28">
        <f>Расчет_С_Фондом!L23</f>
        <v>0.2</v>
      </c>
      <c r="M304" s="28">
        <f>Расчет_С_Фондом!M23</f>
        <v>0.2</v>
      </c>
      <c r="N304" s="28">
        <f>Расчет_С_Фондом!N23</f>
        <v>0.2</v>
      </c>
      <c r="O304" s="28">
        <f>Расчет_С_Фондом!O23</f>
        <v>0.2</v>
      </c>
      <c r="P304" s="28">
        <f>Расчет_С_Фондом!P23</f>
        <v>0.2</v>
      </c>
      <c r="Q304" s="28">
        <f>Расчет_С_Фондом!Q23</f>
        <v>0.2</v>
      </c>
      <c r="R304" s="28">
        <f>Расчет_С_Фондом!R23</f>
        <v>0.2</v>
      </c>
      <c r="S304" s="28">
        <f>Расчет_С_Фондом!S23</f>
        <v>0.2</v>
      </c>
      <c r="T304" s="28">
        <f>Расчет_С_Фондом!T23</f>
        <v>0.2</v>
      </c>
      <c r="U304" s="28">
        <f>Расчет_С_Фондом!U23</f>
        <v>0.2</v>
      </c>
      <c r="V304" s="28">
        <f>Расчет_С_Фондом!V23</f>
        <v>0.2</v>
      </c>
      <c r="W304" s="28">
        <f>Расчет_С_Фондом!W23</f>
        <v>0.2</v>
      </c>
      <c r="X304" s="28">
        <f>Расчет_С_Фондом!X23</f>
        <v>0.2</v>
      </c>
      <c r="Y304" s="28">
        <f>Расчет_С_Фондом!Y23</f>
        <v>0.2</v>
      </c>
      <c r="Z304" s="28">
        <f>Расчет_С_Фондом!Z23</f>
        <v>0.2</v>
      </c>
      <c r="AA304" s="28">
        <f>Расчет_С_Фондом!AA23</f>
        <v>0.2</v>
      </c>
      <c r="AB304" s="28">
        <f>Расчет_С_Фондом!AB23</f>
        <v>0.2</v>
      </c>
      <c r="AC304" s="28">
        <f>Расчет_С_Фондом!AC23</f>
        <v>0.2</v>
      </c>
      <c r="AD304" s="28">
        <f>Расчет_С_Фондом!AD23</f>
        <v>0.2</v>
      </c>
      <c r="AE304" s="28">
        <f>Расчет_С_Фондом!AE23</f>
        <v>0.2</v>
      </c>
      <c r="AF304" s="28">
        <f>Расчет_С_Фондом!AF23</f>
        <v>0.2</v>
      </c>
      <c r="AG304" s="28">
        <f>Расчет_С_Фондом!AG23</f>
        <v>0.2</v>
      </c>
      <c r="AH304" s="28">
        <f>Расчет_С_Фондом!AH23</f>
        <v>0.2</v>
      </c>
      <c r="AI304" s="28">
        <f>Расчет_С_Фондом!AI23</f>
        <v>0.2</v>
      </c>
      <c r="AJ304" s="28">
        <f>Расчет_С_Фондом!AJ23</f>
        <v>0.2</v>
      </c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</row>
    <row r="305" spans="1:124" s="1" customFormat="1" outlineLevel="1">
      <c r="A305" s="26" t="s">
        <v>60</v>
      </c>
      <c r="B305" s="27"/>
      <c r="C305" s="27"/>
      <c r="D305" s="27"/>
      <c r="E305" s="28">
        <f>Расчет_С_Фондом!E23</f>
        <v>0.2</v>
      </c>
      <c r="F305" s="28">
        <f>Расчет_С_Фондом!F23</f>
        <v>0.2</v>
      </c>
      <c r="G305" s="28">
        <f>Расчет_С_Фондом!G23</f>
        <v>0.2</v>
      </c>
      <c r="H305" s="28">
        <f>Расчет_С_Фондом!H23</f>
        <v>0.2</v>
      </c>
      <c r="I305" s="28">
        <f>Расчет_С_Фондом!I23</f>
        <v>0.2</v>
      </c>
      <c r="J305" s="28">
        <f>Расчет_С_Фондом!J23</f>
        <v>0.2</v>
      </c>
      <c r="K305" s="28">
        <f>Расчет_С_Фондом!K23</f>
        <v>0.2</v>
      </c>
      <c r="L305" s="28">
        <f>Расчет_С_Фондом!L23</f>
        <v>0.2</v>
      </c>
      <c r="M305" s="28">
        <f>Расчет_С_Фондом!M23</f>
        <v>0.2</v>
      </c>
      <c r="N305" s="28">
        <f>Расчет_С_Фондом!N23</f>
        <v>0.2</v>
      </c>
      <c r="O305" s="28">
        <f>Расчет_С_Фондом!O23</f>
        <v>0.2</v>
      </c>
      <c r="P305" s="28">
        <f>Расчет_С_Фондом!P23</f>
        <v>0.2</v>
      </c>
      <c r="Q305" s="28">
        <f>Расчет_С_Фондом!Q23</f>
        <v>0.2</v>
      </c>
      <c r="R305" s="28">
        <f>Расчет_С_Фондом!R23</f>
        <v>0.2</v>
      </c>
      <c r="S305" s="28">
        <f>Расчет_С_Фондом!S23</f>
        <v>0.2</v>
      </c>
      <c r="T305" s="28">
        <f>Расчет_С_Фондом!T23</f>
        <v>0.2</v>
      </c>
      <c r="U305" s="28">
        <f>Расчет_С_Фондом!U23</f>
        <v>0.2</v>
      </c>
      <c r="V305" s="28">
        <f>Расчет_С_Фондом!V23</f>
        <v>0.2</v>
      </c>
      <c r="W305" s="28">
        <f>Расчет_С_Фондом!W23</f>
        <v>0.2</v>
      </c>
      <c r="X305" s="28">
        <f>Расчет_С_Фондом!X23</f>
        <v>0.2</v>
      </c>
      <c r="Y305" s="28">
        <f>Расчет_С_Фондом!Y23</f>
        <v>0.2</v>
      </c>
      <c r="Z305" s="28">
        <f>Расчет_С_Фондом!Z23</f>
        <v>0.2</v>
      </c>
      <c r="AA305" s="28">
        <f>Расчет_С_Фондом!AA23</f>
        <v>0.2</v>
      </c>
      <c r="AB305" s="28">
        <f>Расчет_С_Фондом!AB23</f>
        <v>0.2</v>
      </c>
      <c r="AC305" s="28">
        <f>Расчет_С_Фондом!AC23</f>
        <v>0.2</v>
      </c>
      <c r="AD305" s="28">
        <f>Расчет_С_Фондом!AD23</f>
        <v>0.2</v>
      </c>
      <c r="AE305" s="28">
        <f>Расчет_С_Фондом!AE23</f>
        <v>0.2</v>
      </c>
      <c r="AF305" s="28">
        <f>Расчет_С_Фондом!AF23</f>
        <v>0.2</v>
      </c>
      <c r="AG305" s="28">
        <f>Расчет_С_Фондом!AG23</f>
        <v>0.2</v>
      </c>
      <c r="AH305" s="28">
        <f>Расчет_С_Фондом!AH23</f>
        <v>0.2</v>
      </c>
      <c r="AI305" s="28">
        <f>Расчет_С_Фондом!AI23</f>
        <v>0.2</v>
      </c>
      <c r="AJ305" s="28">
        <f>Расчет_С_Фондом!AJ23</f>
        <v>0.2</v>
      </c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</row>
    <row r="306" spans="1:124" s="1" customFormat="1" outlineLevel="1">
      <c r="A306" s="22" t="s">
        <v>50</v>
      </c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</row>
    <row r="307" spans="1:124" s="1" customFormat="1" outlineLevel="1">
      <c r="A307" s="2" t="s">
        <v>51</v>
      </c>
      <c r="E307" s="6">
        <f>-Расчет_С_Фондом!E130</f>
        <v>0</v>
      </c>
      <c r="F307" s="6">
        <f>-Расчет_С_Фондом!F130</f>
        <v>0</v>
      </c>
      <c r="G307" s="6">
        <f>-Расчет_С_Фондом!G130</f>
        <v>-175209.90063028326</v>
      </c>
      <c r="H307" s="6">
        <f>-Расчет_С_Фондом!H130</f>
        <v>-184171.74200255433</v>
      </c>
      <c r="I307" s="6">
        <f>-Расчет_С_Фондом!I130</f>
        <v>-193566.59614559478</v>
      </c>
      <c r="J307" s="6">
        <f>-Расчет_С_Фондом!J130</f>
        <v>-203437.42926523584</v>
      </c>
      <c r="K307" s="6">
        <f>-Расчет_С_Фондом!K130</f>
        <v>-213808.90940294653</v>
      </c>
      <c r="L307" s="6">
        <f>-Расчет_С_Фондом!L130</f>
        <v>-224705.51205837438</v>
      </c>
      <c r="M307" s="6">
        <f>-Расчет_С_Фондом!M130</f>
        <v>-236153.70244976296</v>
      </c>
      <c r="N307" s="6">
        <f>-Расчет_С_Фондом!N130</f>
        <v>-248186.91249974442</v>
      </c>
      <c r="O307" s="6">
        <f>-Расчет_С_Фондом!O130</f>
        <v>-260843.98239868498</v>
      </c>
      <c r="P307" s="6">
        <f>-Расчет_С_Фондом!P130</f>
        <v>0</v>
      </c>
      <c r="Q307" s="6">
        <f>-Расчет_С_Фондом!Q130</f>
        <v>0</v>
      </c>
      <c r="R307" s="6">
        <f>-Расчет_С_Фондом!R130</f>
        <v>0</v>
      </c>
      <c r="S307" s="6">
        <f>-Расчет_С_Фондом!S130</f>
        <v>0</v>
      </c>
      <c r="T307" s="6">
        <f>-Расчет_С_Фондом!T130</f>
        <v>0</v>
      </c>
      <c r="U307" s="6">
        <f>-Расчет_С_Фондом!U130</f>
        <v>0</v>
      </c>
      <c r="V307" s="6">
        <f>-Расчет_С_Фондом!V130</f>
        <v>0</v>
      </c>
      <c r="W307" s="6">
        <f>-Расчет_С_Фондом!W130</f>
        <v>0</v>
      </c>
      <c r="X307" s="6">
        <f>-Расчет_С_Фондом!X130</f>
        <v>0</v>
      </c>
      <c r="Y307" s="6">
        <f>-Расчет_С_Фондом!Y130</f>
        <v>0</v>
      </c>
      <c r="Z307" s="6">
        <f>-Расчет_С_Фондом!Z130</f>
        <v>0</v>
      </c>
      <c r="AA307" s="6">
        <f>-Расчет_С_Фондом!AA130</f>
        <v>0</v>
      </c>
      <c r="AB307" s="6">
        <f>-Расчет_С_Фондом!AB130</f>
        <v>0</v>
      </c>
      <c r="AC307" s="6">
        <f>-Расчет_С_Фондом!AC130</f>
        <v>0</v>
      </c>
      <c r="AD307" s="6">
        <f>-Расчет_С_Фондом!AD130</f>
        <v>0</v>
      </c>
      <c r="AE307" s="6">
        <f>-Расчет_С_Фондом!AE130</f>
        <v>0</v>
      </c>
      <c r="AF307" s="6">
        <f>-Расчет_С_Фондом!AF130</f>
        <v>0</v>
      </c>
      <c r="AG307" s="6">
        <f>-Расчет_С_Фондом!AG130</f>
        <v>0</v>
      </c>
      <c r="AH307" s="6">
        <f>-Расчет_С_Фондом!AH130</f>
        <v>0</v>
      </c>
      <c r="AI307" s="6">
        <f>-Расчет_С_Фондом!AI130</f>
        <v>0</v>
      </c>
      <c r="AJ307" s="6">
        <f>-Расчет_С_Фондом!AJ130</f>
        <v>0</v>
      </c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</row>
    <row r="308" spans="1:124" s="1" customFormat="1" outlineLevel="1">
      <c r="A308" s="2" t="s">
        <v>52</v>
      </c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</row>
    <row r="309" spans="1:124" s="1" customFormat="1" outlineLevel="1">
      <c r="A309" s="2" t="s">
        <v>53</v>
      </c>
      <c r="E309" s="6">
        <f ca="1">Расчет_С_Фондом!E149</f>
        <v>0</v>
      </c>
      <c r="F309" s="6">
        <f ca="1">Расчет_С_Фондом!F149</f>
        <v>0</v>
      </c>
      <c r="G309" s="6">
        <f ca="1">Расчет_С_Фондом!G149</f>
        <v>165714.98067659195</v>
      </c>
      <c r="H309" s="6">
        <f ca="1">Расчет_С_Фондом!H149</f>
        <v>174296.69934846193</v>
      </c>
      <c r="I309" s="6">
        <f ca="1">Расчет_С_Фондом!I149</f>
        <v>183296.78075489763</v>
      </c>
      <c r="J309" s="6">
        <f ca="1">Расчет_С_Фондом!J149</f>
        <v>192756.27652872659</v>
      </c>
      <c r="K309" s="6">
        <f ca="1">Расчет_С_Фондом!K149</f>
        <v>202699.20583212553</v>
      </c>
      <c r="L309" s="6">
        <f ca="1">Расчет_С_Фондом!L149</f>
        <v>213149.47238132136</v>
      </c>
      <c r="M309" s="6">
        <f ca="1">Расчет_С_Фондом!M149</f>
        <v>224132.90721659391</v>
      </c>
      <c r="N309" s="6">
        <f ca="1">Расчет_С_Фондом!N149</f>
        <v>235681.92239453192</v>
      </c>
      <c r="O309" s="6">
        <f ca="1">Расчет_С_Фондом!O149</f>
        <v>247834.06003387255</v>
      </c>
      <c r="P309" s="6">
        <f ca="1">Расчет_С_Фондом!P149</f>
        <v>0</v>
      </c>
      <c r="Q309" s="6">
        <f ca="1">Расчет_С_Фондом!Q149</f>
        <v>0</v>
      </c>
      <c r="R309" s="6">
        <f ca="1">Расчет_С_Фондом!R149</f>
        <v>0</v>
      </c>
      <c r="S309" s="6">
        <f ca="1">Расчет_С_Фондом!S149</f>
        <v>0</v>
      </c>
      <c r="T309" s="6">
        <f ca="1">Расчет_С_Фондом!T149</f>
        <v>0</v>
      </c>
      <c r="U309" s="6">
        <f ca="1">Расчет_С_Фондом!U149</f>
        <v>0</v>
      </c>
      <c r="V309" s="6">
        <f ca="1">Расчет_С_Фондом!V149</f>
        <v>0</v>
      </c>
      <c r="W309" s="6">
        <f ca="1">Расчет_С_Фондом!W149</f>
        <v>0</v>
      </c>
      <c r="X309" s="6">
        <f ca="1">Расчет_С_Фондом!X149</f>
        <v>0</v>
      </c>
      <c r="Y309" s="6">
        <f ca="1">Расчет_С_Фондом!Y149</f>
        <v>0</v>
      </c>
      <c r="Z309" s="6">
        <f ca="1">Расчет_С_Фондом!Z149</f>
        <v>0</v>
      </c>
      <c r="AA309" s="6">
        <f ca="1">Расчет_С_Фондом!AA149</f>
        <v>0</v>
      </c>
      <c r="AB309" s="6">
        <f ca="1">Расчет_С_Фондом!AB149</f>
        <v>0</v>
      </c>
      <c r="AC309" s="6">
        <f ca="1">Расчет_С_Фондом!AC149</f>
        <v>0</v>
      </c>
      <c r="AD309" s="6">
        <f ca="1">Расчет_С_Фондом!AD149</f>
        <v>0</v>
      </c>
      <c r="AE309" s="6">
        <f ca="1">Расчет_С_Фондом!AE149</f>
        <v>0</v>
      </c>
      <c r="AF309" s="6">
        <f ca="1">Расчет_С_Фондом!AF149</f>
        <v>0</v>
      </c>
      <c r="AG309" s="6">
        <f ca="1">Расчет_С_Фондом!AG149</f>
        <v>0</v>
      </c>
      <c r="AH309" s="6">
        <f ca="1">Расчет_С_Фондом!AH149</f>
        <v>0</v>
      </c>
      <c r="AI309" s="6">
        <f ca="1">Расчет_С_Фондом!AI149</f>
        <v>0</v>
      </c>
      <c r="AJ309" s="6">
        <f ca="1">Расчет_С_Фондом!AJ149</f>
        <v>0</v>
      </c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</row>
    <row r="310" spans="1:124" s="1" customFormat="1" outlineLevel="1">
      <c r="A310" s="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</row>
    <row r="311" spans="1:124" s="1" customFormat="1" outlineLevel="1">
      <c r="A311" s="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</row>
    <row r="312" spans="1:124" s="1" customFormat="1" outlineLevel="1">
      <c r="A312" s="2" t="s">
        <v>54</v>
      </c>
      <c r="E312" s="6">
        <f>(SUMPRODUCT(Расчет_С_Фондом!E$155:E$170,Расчет_С_Фондом!$C$155:$C$170))*E$305+SUMPRODUCT(Расчет_С_Фондом!E177:E182,Расчет_С_Фондом!$C$177:$C$182*Расчет_С_Фондом!E$305)</f>
        <v>61000</v>
      </c>
      <c r="F312" s="6">
        <f>(SUMPRODUCT(Расчет_С_Фондом!F$155:F$170,Расчет_С_Фондом!$C$155:$C$170))*F$305+SUMPRODUCT(Расчет_С_Фондом!F177:F182,Расчет_С_Фондом!$C$177:$C$182*Расчет_С_Фондом!F$305)</f>
        <v>61000</v>
      </c>
      <c r="G312" s="6">
        <f>(SUMPRODUCT(Расчет_С_Фондом!G$155:G$170,Расчет_С_Фондом!$C$155:$C$170))*G$305+SUMPRODUCT(Расчет_С_Фондом!G177:G182,Расчет_С_Фондом!$C$177:$C$182*Расчет_С_Фондом!G$305)</f>
        <v>0</v>
      </c>
      <c r="H312" s="6">
        <f>(SUMPRODUCT(Расчет_С_Фондом!H$155:H$170,Расчет_С_Фондом!$C$155:$C$170))*H$305+SUMPRODUCT(Расчет_С_Фондом!H177:H182,Расчет_С_Фондом!$C$177:$C$182*Расчет_С_Фондом!H$305)</f>
        <v>0</v>
      </c>
      <c r="I312" s="6">
        <f>(SUMPRODUCT(Расчет_С_Фондом!I$155:I$170,Расчет_С_Фондом!$C$155:$C$170))*I$305+SUMPRODUCT(Расчет_С_Фондом!I177:I182,Расчет_С_Фондом!$C$177:$C$182*Расчет_С_Фондом!I$305)</f>
        <v>0</v>
      </c>
      <c r="J312" s="6">
        <f>(SUMPRODUCT(Расчет_С_Фондом!J$155:J$170,Расчет_С_Фондом!$C$155:$C$170))*J$305+SUMPRODUCT(Расчет_С_Фондом!J177:J182,Расчет_С_Фондом!$C$177:$C$182*Расчет_С_Фондом!J$305)</f>
        <v>0</v>
      </c>
      <c r="K312" s="6">
        <f>(SUMPRODUCT(Расчет_С_Фондом!K$155:K$170,Расчет_С_Фондом!$C$155:$C$170))*K$305+SUMPRODUCT(Расчет_С_Фондом!K177:K182,Расчет_С_Фондом!$C$177:$C$182*Расчет_С_Фондом!K$305)</f>
        <v>0</v>
      </c>
      <c r="L312" s="6">
        <f>(SUMPRODUCT(Расчет_С_Фондом!L$155:L$170,Расчет_С_Фондом!$C$155:$C$170))*L$305+SUMPRODUCT(Расчет_С_Фондом!L177:L182,Расчет_С_Фондом!$C$177:$C$182*Расчет_С_Фондом!L$305)</f>
        <v>0</v>
      </c>
      <c r="M312" s="6">
        <f>(SUMPRODUCT(Расчет_С_Фондом!M$155:M$170,Расчет_С_Фондом!$C$155:$C$170))*M$305+SUMPRODUCT(Расчет_С_Фондом!M177:M182,Расчет_С_Фондом!$C$177:$C$182*Расчет_С_Фондом!M$305)</f>
        <v>0</v>
      </c>
      <c r="N312" s="6">
        <f>(SUMPRODUCT(Расчет_С_Фондом!N$155:N$170,Расчет_С_Фондом!$C$155:$C$170))*N$305+SUMPRODUCT(Расчет_С_Фондом!N177:N182,Расчет_С_Фондом!$C$177:$C$182*Расчет_С_Фондом!N$305)</f>
        <v>0</v>
      </c>
      <c r="O312" s="6">
        <f>(SUMPRODUCT(Расчет_С_Фондом!O$155:O$170,Расчет_С_Фондом!$C$155:$C$170))*O$305+SUMPRODUCT(Расчет_С_Фондом!O177:O182,Расчет_С_Фондом!$C$177:$C$182*Расчет_С_Фондом!O$305)</f>
        <v>0</v>
      </c>
      <c r="P312" s="6">
        <f>(SUMPRODUCT(Расчет_С_Фондом!P$155:P$170,Расчет_С_Фондом!$C$155:$C$170))*P$305+SUMPRODUCT(Расчет_С_Фондом!P177:P182,Расчет_С_Фондом!$C$177:$C$182*Расчет_С_Фондом!P$305)</f>
        <v>0</v>
      </c>
      <c r="Q312" s="6">
        <f>(SUMPRODUCT(Расчет_С_Фондом!Q$155:Q$170,Расчет_С_Фондом!$C$155:$C$170))*Q$305+SUMPRODUCT(Расчет_С_Фондом!Q177:Q182,Расчет_С_Фондом!$C$177:$C$182*Расчет_С_Фондом!Q$305)</f>
        <v>0</v>
      </c>
      <c r="R312" s="6">
        <f>(SUMPRODUCT(Расчет_С_Фондом!R$155:R$170,Расчет_С_Фондом!$C$155:$C$170))*R$305+SUMPRODUCT(Расчет_С_Фондом!R177:R182,Расчет_С_Фондом!$C$177:$C$182*Расчет_С_Фондом!R$305)</f>
        <v>0</v>
      </c>
      <c r="S312" s="6">
        <f>(SUMPRODUCT(Расчет_С_Фондом!S$155:S$170,Расчет_С_Фондом!$C$155:$C$170))*S$305+SUMPRODUCT(Расчет_С_Фондом!S177:S182,Расчет_С_Фондом!$C$177:$C$182*Расчет_С_Фондом!S$305)</f>
        <v>0</v>
      </c>
      <c r="T312" s="6">
        <f>(SUMPRODUCT(Расчет_С_Фондом!T$155:T$170,Расчет_С_Фондом!$C$155:$C$170))*T$305+SUMPRODUCT(Расчет_С_Фондом!T177:T182,Расчет_С_Фондом!$C$177:$C$182*Расчет_С_Фондом!T$305)</f>
        <v>0</v>
      </c>
      <c r="U312" s="6">
        <f>(SUMPRODUCT(Расчет_С_Фондом!U$155:U$170,Расчет_С_Фондом!$C$155:$C$170))*U$305+SUMPRODUCT(Расчет_С_Фондом!U177:U182,Расчет_С_Фондом!$C$177:$C$182*Расчет_С_Фондом!U$305)</f>
        <v>0</v>
      </c>
      <c r="V312" s="6">
        <f>(SUMPRODUCT(Расчет_С_Фондом!V$155:V$170,Расчет_С_Фондом!$C$155:$C$170))*V$305+SUMPRODUCT(Расчет_С_Фондом!V177:V182,Расчет_С_Фондом!$C$177:$C$182*Расчет_С_Фондом!V$305)</f>
        <v>0</v>
      </c>
      <c r="W312" s="6">
        <f>(SUMPRODUCT(Расчет_С_Фондом!W$155:W$170,Расчет_С_Фондом!$C$155:$C$170))*W$305+SUMPRODUCT(Расчет_С_Фондом!W177:W182,Расчет_С_Фондом!$C$177:$C$182*Расчет_С_Фондом!W$305)</f>
        <v>0</v>
      </c>
      <c r="X312" s="6">
        <f>(SUMPRODUCT(Расчет_С_Фондом!X$155:X$170,Расчет_С_Фондом!$C$155:$C$170))*X$305+SUMPRODUCT(Расчет_С_Фондом!X177:X182,Расчет_С_Фондом!$C$177:$C$182*Расчет_С_Фондом!X$305)</f>
        <v>0</v>
      </c>
      <c r="Y312" s="6">
        <f>(SUMPRODUCT(Расчет_С_Фондом!Y$155:Y$170,Расчет_С_Фондом!$C$155:$C$170))*Y$305+SUMPRODUCT(Расчет_С_Фондом!Y177:Y182,Расчет_С_Фондом!$C$177:$C$182*Расчет_С_Фондом!Y$305)</f>
        <v>0</v>
      </c>
      <c r="Z312" s="6">
        <f>(SUMPRODUCT(Расчет_С_Фондом!Z$155:Z$170,Расчет_С_Фондом!$C$155:$C$170))*Z$305+SUMPRODUCT(Расчет_С_Фондом!Z177:Z182,Расчет_С_Фондом!$C$177:$C$182*Расчет_С_Фондом!Z$305)</f>
        <v>0</v>
      </c>
      <c r="AA312" s="6">
        <f>(SUMPRODUCT(Расчет_С_Фондом!AA$155:AA$170,Расчет_С_Фондом!$C$155:$C$170))*AA$305+SUMPRODUCT(Расчет_С_Фондом!AA177:AA182,Расчет_С_Фондом!$C$177:$C$182*Расчет_С_Фондом!AA$305)</f>
        <v>0</v>
      </c>
      <c r="AB312" s="6">
        <f>(SUMPRODUCT(Расчет_С_Фондом!AB$155:AB$170,Расчет_С_Фондом!$C$155:$C$170))*AB$305+SUMPRODUCT(Расчет_С_Фондом!AB177:AB182,Расчет_С_Фондом!$C$177:$C$182*Расчет_С_Фондом!AB$305)</f>
        <v>0</v>
      </c>
      <c r="AC312" s="6">
        <f>(SUMPRODUCT(Расчет_С_Фондом!AC$155:AC$170,Расчет_С_Фондом!$C$155:$C$170))*AC$305+SUMPRODUCT(Расчет_С_Фондом!AC177:AC182,Расчет_С_Фондом!$C$177:$C$182*Расчет_С_Фондом!AC$305)</f>
        <v>0</v>
      </c>
      <c r="AD312" s="6">
        <f>(SUMPRODUCT(Расчет_С_Фондом!AD$155:AD$170,Расчет_С_Фондом!$C$155:$C$170))*AD$305+SUMPRODUCT(Расчет_С_Фондом!AD177:AD182,Расчет_С_Фондом!$C$177:$C$182*Расчет_С_Фондом!AD$305)</f>
        <v>0</v>
      </c>
      <c r="AE312" s="6">
        <f>(SUMPRODUCT(Расчет_С_Фондом!AE$155:AE$170,Расчет_С_Фондом!$C$155:$C$170))*AE$305+SUMPRODUCT(Расчет_С_Фондом!AE177:AE182,Расчет_С_Фондом!$C$177:$C$182*Расчет_С_Фондом!AE$305)</f>
        <v>0</v>
      </c>
      <c r="AF312" s="6">
        <f>(SUMPRODUCT(Расчет_С_Фондом!AF$155:AF$170,Расчет_С_Фондом!$C$155:$C$170))*AF$305+SUMPRODUCT(Расчет_С_Фондом!AF177:AF182,Расчет_С_Фондом!$C$177:$C$182*Расчет_С_Фондом!AF$305)</f>
        <v>0</v>
      </c>
      <c r="AG312" s="6">
        <f>(SUMPRODUCT(Расчет_С_Фондом!AG$155:AG$170,Расчет_С_Фондом!$C$155:$C$170))*AG$305+SUMPRODUCT(Расчет_С_Фондом!AG177:AG182,Расчет_С_Фондом!$C$177:$C$182*Расчет_С_Фондом!AG$305)</f>
        <v>0</v>
      </c>
      <c r="AH312" s="6">
        <f>(SUMPRODUCT(Расчет_С_Фондом!AH$155:AH$170,Расчет_С_Фондом!$C$155:$C$170))*AH$305+SUMPRODUCT(Расчет_С_Фондом!AH177:AH182,Расчет_С_Фондом!$C$177:$C$182*Расчет_С_Фондом!AH$305)</f>
        <v>0</v>
      </c>
      <c r="AI312" s="6">
        <f>(SUMPRODUCT(Расчет_С_Фондом!AI$155:AI$170,Расчет_С_Фондом!$C$155:$C$170))*AI$305+SUMPRODUCT(Расчет_С_Фондом!AI177:AI182,Расчет_С_Фондом!$C$177:$C$182*Расчет_С_Фондом!AI$305)</f>
        <v>0</v>
      </c>
      <c r="AJ312" s="6">
        <f>(SUMPRODUCT(Расчет_С_Фондом!AJ$155:AJ$170,Расчет_С_Фондом!$C$155:$C$170))*AJ$305+SUMPRODUCT(Расчет_С_Фондом!AJ177:AJ182,Расчет_С_Фондом!$C$177:$C$182*Расчет_С_Фондом!AJ$305)</f>
        <v>0</v>
      </c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</row>
    <row r="313" spans="1:124" s="1" customFormat="1" outlineLevel="1">
      <c r="A313" s="22" t="s">
        <v>55</v>
      </c>
      <c r="B313" s="23"/>
      <c r="C313" s="23"/>
      <c r="D313" s="23"/>
      <c r="E313" s="21">
        <f t="shared" ref="E313:AJ313" ca="1" si="131">SUM(E307:E312)</f>
        <v>61000</v>
      </c>
      <c r="F313" s="21">
        <f t="shared" ca="1" si="131"/>
        <v>61000</v>
      </c>
      <c r="G313" s="21">
        <f t="shared" ca="1" si="131"/>
        <v>-9494.9199536913075</v>
      </c>
      <c r="H313" s="21">
        <f t="shared" ca="1" si="131"/>
        <v>-9875.0426540923945</v>
      </c>
      <c r="I313" s="21">
        <f t="shared" ca="1" si="131"/>
        <v>-10269.815390697157</v>
      </c>
      <c r="J313" s="21">
        <f t="shared" ca="1" si="131"/>
        <v>-10681.152736509248</v>
      </c>
      <c r="K313" s="21">
        <f t="shared" ca="1" si="131"/>
        <v>-11109.703570821002</v>
      </c>
      <c r="L313" s="21">
        <f t="shared" ca="1" si="131"/>
        <v>-11556.039677053021</v>
      </c>
      <c r="M313" s="21">
        <f t="shared" ca="1" si="131"/>
        <v>-12020.795233169047</v>
      </c>
      <c r="N313" s="21">
        <f t="shared" ca="1" si="131"/>
        <v>-12504.990105212491</v>
      </c>
      <c r="O313" s="21">
        <f t="shared" ca="1" si="131"/>
        <v>-13009.922364812432</v>
      </c>
      <c r="P313" s="21">
        <f t="shared" ca="1" si="131"/>
        <v>0</v>
      </c>
      <c r="Q313" s="21">
        <f t="shared" ca="1" si="131"/>
        <v>0</v>
      </c>
      <c r="R313" s="21">
        <f t="shared" ca="1" si="131"/>
        <v>0</v>
      </c>
      <c r="S313" s="21">
        <f t="shared" ca="1" si="131"/>
        <v>0</v>
      </c>
      <c r="T313" s="21">
        <f t="shared" ca="1" si="131"/>
        <v>0</v>
      </c>
      <c r="U313" s="21">
        <f t="shared" ca="1" si="131"/>
        <v>0</v>
      </c>
      <c r="V313" s="21">
        <f t="shared" ca="1" si="131"/>
        <v>0</v>
      </c>
      <c r="W313" s="21">
        <f t="shared" ca="1" si="131"/>
        <v>0</v>
      </c>
      <c r="X313" s="21">
        <f t="shared" ca="1" si="131"/>
        <v>0</v>
      </c>
      <c r="Y313" s="21">
        <f t="shared" ca="1" si="131"/>
        <v>0</v>
      </c>
      <c r="Z313" s="21">
        <f t="shared" ca="1" si="131"/>
        <v>0</v>
      </c>
      <c r="AA313" s="21">
        <f t="shared" ca="1" si="131"/>
        <v>0</v>
      </c>
      <c r="AB313" s="21">
        <f t="shared" ca="1" si="131"/>
        <v>0</v>
      </c>
      <c r="AC313" s="21">
        <f t="shared" ca="1" si="131"/>
        <v>0</v>
      </c>
      <c r="AD313" s="21">
        <f t="shared" ca="1" si="131"/>
        <v>0</v>
      </c>
      <c r="AE313" s="21">
        <f t="shared" ca="1" si="131"/>
        <v>0</v>
      </c>
      <c r="AF313" s="21">
        <f t="shared" ca="1" si="131"/>
        <v>0</v>
      </c>
      <c r="AG313" s="21">
        <f t="shared" ca="1" si="131"/>
        <v>0</v>
      </c>
      <c r="AH313" s="21">
        <f t="shared" ca="1" si="131"/>
        <v>0</v>
      </c>
      <c r="AI313" s="21">
        <f t="shared" ca="1" si="131"/>
        <v>0</v>
      </c>
      <c r="AJ313" s="21">
        <f t="shared" ca="1" si="131"/>
        <v>0</v>
      </c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</row>
    <row r="314" spans="1:124" s="1" customFormat="1" outlineLevel="1">
      <c r="A314" s="2" t="s">
        <v>56</v>
      </c>
      <c r="B314" s="17">
        <v>1</v>
      </c>
      <c r="C314" s="17">
        <v>2</v>
      </c>
      <c r="E314" s="6">
        <f ca="1">MAX(0,SUM(OFFSET(E307,0,-$C314):OFFSET(E310,0,-$C314)))+MIN(0,SUM(OFFSET(E307,0,-$B314):OFFSET(E310,0,-$B314)))</f>
        <v>0</v>
      </c>
      <c r="F314" s="6">
        <f ca="1">MAX(0,SUM(OFFSET(F307,0,-$C314):OFFSET(F310,0,-$C314)))+MIN(0,SUM(OFFSET(F307,0,-$B314):OFFSET(F310,0,-$B314)))</f>
        <v>0</v>
      </c>
      <c r="G314" s="6">
        <f ca="1">MAX(0,SUM(OFFSET(G307,0,-$C314):OFFSET(G310,0,-$C314)))+MIN(0,SUM(OFFSET(G307,0,-$B314):OFFSET(G310,0,-$B314)))</f>
        <v>0</v>
      </c>
      <c r="H314" s="6">
        <f ca="1">MAX(0,SUM(OFFSET(H307,0,-$C314):OFFSET(H310,0,-$C314)))+MIN(0,SUM(OFFSET(H307,0,-$B314):OFFSET(H310,0,-$B314)))</f>
        <v>-9494.9199536913075</v>
      </c>
      <c r="I314" s="6">
        <f ca="1">MAX(0,SUM(OFFSET(I307,0,-$C314):OFFSET(I310,0,-$C314)))+MIN(0,SUM(OFFSET(I307,0,-$B314):OFFSET(I310,0,-$B314)))</f>
        <v>-9875.0426540923945</v>
      </c>
      <c r="J314" s="6">
        <f ca="1">MAX(0,SUM(OFFSET(J307,0,-$C314):OFFSET(J310,0,-$C314)))+MIN(0,SUM(OFFSET(J307,0,-$B314):OFFSET(J310,0,-$B314)))</f>
        <v>-10269.815390697157</v>
      </c>
      <c r="K314" s="6">
        <f ca="1">MAX(0,SUM(OFFSET(K307,0,-$C314):OFFSET(K310,0,-$C314)))+MIN(0,SUM(OFFSET(K307,0,-$B314):OFFSET(K310,0,-$B314)))</f>
        <v>-10681.152736509248</v>
      </c>
      <c r="L314" s="6">
        <f ca="1">MAX(0,SUM(OFFSET(L307,0,-$C314):OFFSET(L310,0,-$C314)))+MIN(0,SUM(OFFSET(L307,0,-$B314):OFFSET(L310,0,-$B314)))</f>
        <v>-11109.703570821002</v>
      </c>
      <c r="M314" s="6">
        <f ca="1">MAX(0,SUM(OFFSET(M307,0,-$C314):OFFSET(M310,0,-$C314)))+MIN(0,SUM(OFFSET(M307,0,-$B314):OFFSET(M310,0,-$B314)))</f>
        <v>-11556.039677053021</v>
      </c>
      <c r="N314" s="6">
        <f ca="1">MAX(0,SUM(OFFSET(N307,0,-$C314):OFFSET(N310,0,-$C314)))+MIN(0,SUM(OFFSET(N307,0,-$B314):OFFSET(N310,0,-$B314)))</f>
        <v>-12020.795233169047</v>
      </c>
      <c r="O314" s="6">
        <f ca="1">MAX(0,SUM(OFFSET(O307,0,-$C314):OFFSET(O310,0,-$C314)))+MIN(0,SUM(OFFSET(O307,0,-$B314):OFFSET(O310,0,-$B314)))</f>
        <v>-12504.990105212491</v>
      </c>
      <c r="P314" s="6">
        <f ca="1">MAX(0,SUM(OFFSET(P307,0,-$C314):OFFSET(P310,0,-$C314)))+MIN(0,SUM(OFFSET(P307,0,-$B314):OFFSET(P310,0,-$B314)))</f>
        <v>-13009.922364812432</v>
      </c>
      <c r="Q314" s="6">
        <f ca="1">MAX(0,SUM(OFFSET(Q307,0,-$C314):OFFSET(Q310,0,-$C314)))+MIN(0,SUM(OFFSET(Q307,0,-$B314):OFFSET(Q310,0,-$B314)))</f>
        <v>0</v>
      </c>
      <c r="R314" s="6">
        <f ca="1">MAX(0,SUM(OFFSET(R307,0,-$C314):OFFSET(R310,0,-$C314)))+MIN(0,SUM(OFFSET(R307,0,-$B314):OFFSET(R310,0,-$B314)))</f>
        <v>0</v>
      </c>
      <c r="S314" s="6">
        <f ca="1">MAX(0,SUM(OFFSET(S307,0,-$C314):OFFSET(S310,0,-$C314)))+MIN(0,SUM(OFFSET(S307,0,-$B314):OFFSET(S310,0,-$B314)))</f>
        <v>0</v>
      </c>
      <c r="T314" s="6">
        <f ca="1">MAX(0,SUM(OFFSET(T307,0,-$C314):OFFSET(T310,0,-$C314)))+MIN(0,SUM(OFFSET(T307,0,-$B314):OFFSET(T310,0,-$B314)))</f>
        <v>0</v>
      </c>
      <c r="U314" s="6">
        <f ca="1">MAX(0,SUM(OFFSET(U307,0,-$C314):OFFSET(U310,0,-$C314)))+MIN(0,SUM(OFFSET(U307,0,-$B314):OFFSET(U310,0,-$B314)))</f>
        <v>0</v>
      </c>
      <c r="V314" s="6">
        <f ca="1">MAX(0,SUM(OFFSET(V307,0,-$C314):OFFSET(V310,0,-$C314)))+MIN(0,SUM(OFFSET(V307,0,-$B314):OFFSET(V310,0,-$B314)))</f>
        <v>0</v>
      </c>
      <c r="W314" s="6">
        <f ca="1">MAX(0,SUM(OFFSET(W307,0,-$C314):OFFSET(W310,0,-$C314)))+MIN(0,SUM(OFFSET(W307,0,-$B314):OFFSET(W310,0,-$B314)))</f>
        <v>0</v>
      </c>
      <c r="X314" s="6">
        <f ca="1">MAX(0,SUM(OFFSET(X307,0,-$C314):OFFSET(X310,0,-$C314)))+MIN(0,SUM(OFFSET(X307,0,-$B314):OFFSET(X310,0,-$B314)))</f>
        <v>0</v>
      </c>
      <c r="Y314" s="6">
        <f ca="1">MAX(0,SUM(OFFSET(Y307,0,-$C314):OFFSET(Y310,0,-$C314)))+MIN(0,SUM(OFFSET(Y307,0,-$B314):OFFSET(Y310,0,-$B314)))</f>
        <v>0</v>
      </c>
      <c r="Z314" s="6">
        <f ca="1">MAX(0,SUM(OFFSET(Z307,0,-$C314):OFFSET(Z310,0,-$C314)))+MIN(0,SUM(OFFSET(Z307,0,-$B314):OFFSET(Z310,0,-$B314)))</f>
        <v>0</v>
      </c>
      <c r="AA314" s="6">
        <f ca="1">MAX(0,SUM(OFFSET(AA307,0,-$C314):OFFSET(AA310,0,-$C314)))+MIN(0,SUM(OFFSET(AA307,0,-$B314):OFFSET(AA310,0,-$B314)))</f>
        <v>0</v>
      </c>
      <c r="AB314" s="6">
        <f ca="1">MAX(0,SUM(OFFSET(AB307,0,-$C314):OFFSET(AB310,0,-$C314)))+MIN(0,SUM(OFFSET(AB307,0,-$B314):OFFSET(AB310,0,-$B314)))</f>
        <v>0</v>
      </c>
      <c r="AC314" s="6">
        <f ca="1">MAX(0,SUM(OFFSET(AC307,0,-$C314):OFFSET(AC310,0,-$C314)))+MIN(0,SUM(OFFSET(AC307,0,-$B314):OFFSET(AC310,0,-$B314)))</f>
        <v>0</v>
      </c>
      <c r="AD314" s="6">
        <f ca="1">MAX(0,SUM(OFFSET(AD307,0,-$C314):OFFSET(AD310,0,-$C314)))+MIN(0,SUM(OFFSET(AD307,0,-$B314):OFFSET(AD310,0,-$B314)))</f>
        <v>0</v>
      </c>
      <c r="AE314" s="6">
        <f ca="1">MAX(0,SUM(OFFSET(AE307,0,-$C314):OFFSET(AE310,0,-$C314)))+MIN(0,SUM(OFFSET(AE307,0,-$B314):OFFSET(AE310,0,-$B314)))</f>
        <v>0</v>
      </c>
      <c r="AF314" s="6">
        <f ca="1">MAX(0,SUM(OFFSET(AF307,0,-$C314):OFFSET(AF310,0,-$C314)))+MIN(0,SUM(OFFSET(AF307,0,-$B314):OFFSET(AF310,0,-$B314)))</f>
        <v>0</v>
      </c>
      <c r="AG314" s="6">
        <f ca="1">MAX(0,SUM(OFFSET(AG307,0,-$C314):OFFSET(AG310,0,-$C314)))+MIN(0,SUM(OFFSET(AG307,0,-$B314):OFFSET(AG310,0,-$B314)))</f>
        <v>0</v>
      </c>
      <c r="AH314" s="6">
        <f ca="1">MAX(0,SUM(OFFSET(AH307,0,-$C314):OFFSET(AH310,0,-$C314)))+MIN(0,SUM(OFFSET(AH307,0,-$B314):OFFSET(AH310,0,-$B314)))</f>
        <v>0</v>
      </c>
      <c r="AI314" s="6">
        <f ca="1">MAX(0,SUM(OFFSET(AI307,0,-$C314):OFFSET(AI310,0,-$C314)))+MIN(0,SUM(OFFSET(AI307,0,-$B314):OFFSET(AI310,0,-$B314)))</f>
        <v>0</v>
      </c>
      <c r="AJ314" s="6">
        <f ca="1">MAX(0,SUM(OFFSET(AJ307,0,-$C314):OFFSET(AJ310,0,-$C314)))+MIN(0,SUM(OFFSET(AJ307,0,-$B314):OFFSET(AJ310,0,-$B314)))</f>
        <v>0</v>
      </c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</row>
    <row r="315" spans="1:124" s="1" customFormat="1" outlineLevel="1">
      <c r="A315" s="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</row>
    <row r="316" spans="1:124" s="1" customFormat="1" outlineLevel="1">
      <c r="A316" s="2" t="s">
        <v>74</v>
      </c>
      <c r="B316" s="17">
        <v>1</v>
      </c>
      <c r="E316" s="6">
        <f ca="1">'Исходные данные'!$C$447*AND(OFFSET(E312,0,-$B316)&gt;0,OFFSET(E312,0,-($B316-1))=0)*SUM($E312:E312)+(1-'Исходные данные'!$C$447)*OFFSET(E312,0,-$B316)*OFFSET(E318,0,-$B316)</f>
        <v>0</v>
      </c>
      <c r="F316" s="6">
        <f ca="1">'Исходные данные'!$C$447*AND(OFFSET(F312,0,-$B316)&gt;0,OFFSET(F312,0,-($B316-1))=0)*SUM($E312:F312)+(1-'Исходные данные'!$C$447)*OFFSET(F312,0,-$B316)*OFFSET(F318,0,-$B316)</f>
        <v>24400</v>
      </c>
      <c r="G316" s="6">
        <f ca="1">'Исходные данные'!$C$447*AND(OFFSET(G312,0,-$B316)&gt;0,OFFSET(G312,0,-($B316-1))=0)*SUM($E312:G312)+(1-'Исходные данные'!$C$447)*OFFSET(G312,0,-$B316)*OFFSET(G318,0,-$B316)</f>
        <v>24400</v>
      </c>
      <c r="H316" s="6">
        <f ca="1">'Исходные данные'!$C$447*AND(OFFSET(H312,0,-$B316)&gt;0,OFFSET(H312,0,-($B316-1))=0)*SUM($E312:H312)+(1-'Исходные данные'!$C$447)*OFFSET(H312,0,-$B316)*OFFSET(H318,0,-$B316)</f>
        <v>0</v>
      </c>
      <c r="I316" s="6">
        <f ca="1">'Исходные данные'!$C$447*AND(OFFSET(I312,0,-$B316)&gt;0,OFFSET(I312,0,-($B316-1))=0)*SUM($E312:I312)+(1-'Исходные данные'!$C$447)*OFFSET(I312,0,-$B316)*OFFSET(I318,0,-$B316)</f>
        <v>0</v>
      </c>
      <c r="J316" s="6">
        <f ca="1">'Исходные данные'!$C$447*AND(OFFSET(J312,0,-$B316)&gt;0,OFFSET(J312,0,-($B316-1))=0)*SUM($E312:J312)+(1-'Исходные данные'!$C$447)*OFFSET(J312,0,-$B316)*OFFSET(J318,0,-$B316)</f>
        <v>0</v>
      </c>
      <c r="K316" s="6">
        <f ca="1">'Исходные данные'!$C$447*AND(OFFSET(K312,0,-$B316)&gt;0,OFFSET(K312,0,-($B316-1))=0)*SUM($E312:K312)+(1-'Исходные данные'!$C$447)*OFFSET(K312,0,-$B316)*OFFSET(K318,0,-$B316)</f>
        <v>0</v>
      </c>
      <c r="L316" s="6">
        <f ca="1">'Исходные данные'!$C$447*AND(OFFSET(L312,0,-$B316)&gt;0,OFFSET(L312,0,-($B316-1))=0)*SUM($E312:L312)+(1-'Исходные данные'!$C$447)*OFFSET(L312,0,-$B316)*OFFSET(L318,0,-$B316)</f>
        <v>0</v>
      </c>
      <c r="M316" s="6">
        <f ca="1">'Исходные данные'!$C$447*AND(OFFSET(M312,0,-$B316)&gt;0,OFFSET(M312,0,-($B316-1))=0)*SUM($E312:M312)+(1-'Исходные данные'!$C$447)*OFFSET(M312,0,-$B316)*OFFSET(M318,0,-$B316)</f>
        <v>0</v>
      </c>
      <c r="N316" s="6">
        <f ca="1">'Исходные данные'!$C$447*AND(OFFSET(N312,0,-$B316)&gt;0,OFFSET(N312,0,-($B316-1))=0)*SUM($E312:N312)+(1-'Исходные данные'!$C$447)*OFFSET(N312,0,-$B316)*OFFSET(N318,0,-$B316)</f>
        <v>0</v>
      </c>
      <c r="O316" s="6">
        <f ca="1">'Исходные данные'!$C$447*AND(OFFSET(O312,0,-$B316)&gt;0,OFFSET(O312,0,-($B316-1))=0)*SUM($E312:O312)+(1-'Исходные данные'!$C$447)*OFFSET(O312,0,-$B316)*OFFSET(O318,0,-$B316)</f>
        <v>0</v>
      </c>
      <c r="P316" s="6">
        <f ca="1">'Исходные данные'!$C$447*AND(OFFSET(P312,0,-$B316)&gt;0,OFFSET(P312,0,-($B316-1))=0)*SUM($E312:P312)+(1-'Исходные данные'!$C$447)*OFFSET(P312,0,-$B316)*OFFSET(P318,0,-$B316)</f>
        <v>0</v>
      </c>
      <c r="Q316" s="6">
        <f ca="1">'Исходные данные'!$C$447*AND(OFFSET(Q312,0,-$B316)&gt;0,OFFSET(Q312,0,-($B316-1))=0)*SUM($E312:Q312)+(1-'Исходные данные'!$C$447)*OFFSET(Q312,0,-$B316)*OFFSET(Q318,0,-$B316)</f>
        <v>0</v>
      </c>
      <c r="R316" s="6">
        <f ca="1">'Исходные данные'!$C$447*AND(OFFSET(R312,0,-$B316)&gt;0,OFFSET(R312,0,-($B316-1))=0)*SUM($E312:R312)+(1-'Исходные данные'!$C$447)*OFFSET(R312,0,-$B316)*OFFSET(R318,0,-$B316)</f>
        <v>0</v>
      </c>
      <c r="S316" s="6">
        <f ca="1">'Исходные данные'!$C$447*AND(OFFSET(S312,0,-$B316)&gt;0,OFFSET(S312,0,-($B316-1))=0)*SUM($E312:S312)+(1-'Исходные данные'!$C$447)*OFFSET(S312,0,-$B316)*OFFSET(S318,0,-$B316)</f>
        <v>0</v>
      </c>
      <c r="T316" s="6">
        <f ca="1">'Исходные данные'!$C$447*AND(OFFSET(T312,0,-$B316)&gt;0,OFFSET(T312,0,-($B316-1))=0)*SUM($E312:T312)+(1-'Исходные данные'!$C$447)*OFFSET(T312,0,-$B316)*OFFSET(T318,0,-$B316)</f>
        <v>0</v>
      </c>
      <c r="U316" s="6">
        <f ca="1">'Исходные данные'!$C$447*AND(OFFSET(U312,0,-$B316)&gt;0,OFFSET(U312,0,-($B316-1))=0)*SUM($E312:U312)+(1-'Исходные данные'!$C$447)*OFFSET(U312,0,-$B316)*OFFSET(U318,0,-$B316)</f>
        <v>0</v>
      </c>
      <c r="V316" s="6">
        <f ca="1">'Исходные данные'!$C$447*AND(OFFSET(V312,0,-$B316)&gt;0,OFFSET(V312,0,-($B316-1))=0)*SUM($E312:V312)+(1-'Исходные данные'!$C$447)*OFFSET(V312,0,-$B316)*OFFSET(V318,0,-$B316)</f>
        <v>0</v>
      </c>
      <c r="W316" s="6">
        <f ca="1">'Исходные данные'!$C$447*AND(OFFSET(W312,0,-$B316)&gt;0,OFFSET(W312,0,-($B316-1))=0)*SUM($E312:W312)+(1-'Исходные данные'!$C$447)*OFFSET(W312,0,-$B316)*OFFSET(W318,0,-$B316)</f>
        <v>0</v>
      </c>
      <c r="X316" s="6">
        <f ca="1">'Исходные данные'!$C$447*AND(OFFSET(X312,0,-$B316)&gt;0,OFFSET(X312,0,-($B316-1))=0)*SUM($E312:X312)+(1-'Исходные данные'!$C$447)*OFFSET(X312,0,-$B316)*OFFSET(X318,0,-$B316)</f>
        <v>0</v>
      </c>
      <c r="Y316" s="6">
        <f ca="1">'Исходные данные'!$C$447*AND(OFFSET(Y312,0,-$B316)&gt;0,OFFSET(Y312,0,-($B316-1))=0)*SUM($E312:Y312)+(1-'Исходные данные'!$C$447)*OFFSET(Y312,0,-$B316)*OFFSET(Y318,0,-$B316)</f>
        <v>0</v>
      </c>
      <c r="Z316" s="6">
        <f ca="1">'Исходные данные'!$C$447*AND(OFFSET(Z312,0,-$B316)&gt;0,OFFSET(Z312,0,-($B316-1))=0)*SUM($E312:Z312)+(1-'Исходные данные'!$C$447)*OFFSET(Z312,0,-$B316)*OFFSET(Z318,0,-$B316)</f>
        <v>0</v>
      </c>
      <c r="AA316" s="6">
        <f ca="1">'Исходные данные'!$C$447*AND(OFFSET(AA312,0,-$B316)&gt;0,OFFSET(AA312,0,-($B316-1))=0)*SUM($E312:AA312)+(1-'Исходные данные'!$C$447)*OFFSET(AA312,0,-$B316)*OFFSET(AA318,0,-$B316)</f>
        <v>0</v>
      </c>
      <c r="AB316" s="6">
        <f ca="1">'Исходные данные'!$C$447*AND(OFFSET(AB312,0,-$B316)&gt;0,OFFSET(AB312,0,-($B316-1))=0)*SUM($E312:AB312)+(1-'Исходные данные'!$C$447)*OFFSET(AB312,0,-$B316)*OFFSET(AB318,0,-$B316)</f>
        <v>0</v>
      </c>
      <c r="AC316" s="6">
        <f ca="1">'Исходные данные'!$C$447*AND(OFFSET(AC312,0,-$B316)&gt;0,OFFSET(AC312,0,-($B316-1))=0)*SUM($E312:AC312)+(1-'Исходные данные'!$C$447)*OFFSET(AC312,0,-$B316)*OFFSET(AC318,0,-$B316)</f>
        <v>0</v>
      </c>
      <c r="AD316" s="6">
        <f ca="1">'Исходные данные'!$C$447*AND(OFFSET(AD312,0,-$B316)&gt;0,OFFSET(AD312,0,-($B316-1))=0)*SUM($E312:AD312)+(1-'Исходные данные'!$C$447)*OFFSET(AD312,0,-$B316)*OFFSET(AD318,0,-$B316)</f>
        <v>0</v>
      </c>
      <c r="AE316" s="6">
        <f ca="1">'Исходные данные'!$C$447*AND(OFFSET(AE312,0,-$B316)&gt;0,OFFSET(AE312,0,-($B316-1))=0)*SUM($E312:AE312)+(1-'Исходные данные'!$C$447)*OFFSET(AE312,0,-$B316)*OFFSET(AE318,0,-$B316)</f>
        <v>0</v>
      </c>
      <c r="AF316" s="6">
        <f ca="1">'Исходные данные'!$C$447*AND(OFFSET(AF312,0,-$B316)&gt;0,OFFSET(AF312,0,-($B316-1))=0)*SUM($E312:AF312)+(1-'Исходные данные'!$C$447)*OFFSET(AF312,0,-$B316)*OFFSET(AF318,0,-$B316)</f>
        <v>0</v>
      </c>
      <c r="AG316" s="6">
        <f ca="1">'Исходные данные'!$C$447*AND(OFFSET(AG312,0,-$B316)&gt;0,OFFSET(AG312,0,-($B316-1))=0)*SUM($E312:AG312)+(1-'Исходные данные'!$C$447)*OFFSET(AG312,0,-$B316)*OFFSET(AG318,0,-$B316)</f>
        <v>0</v>
      </c>
      <c r="AH316" s="6">
        <f ca="1">'Исходные данные'!$C$447*AND(OFFSET(AH312,0,-$B316)&gt;0,OFFSET(AH312,0,-($B316-1))=0)*SUM($E312:AH312)+(1-'Исходные данные'!$C$447)*OFFSET(AH312,0,-$B316)*OFFSET(AH318,0,-$B316)</f>
        <v>0</v>
      </c>
      <c r="AI316" s="6">
        <f ca="1">'Исходные данные'!$C$447*AND(OFFSET(AI312,0,-$B316)&gt;0,OFFSET(AI312,0,-($B316-1))=0)*SUM($E312:AI312)+(1-'Исходные данные'!$C$447)*OFFSET(AI312,0,-$B316)*OFFSET(AI318,0,-$B316)</f>
        <v>0</v>
      </c>
      <c r="AJ316" s="6">
        <f ca="1">'Исходные данные'!$C$447*AND(OFFSET(AJ312,0,-$B316)&gt;0,OFFSET(AJ312,0,-($B316-1))=0)*SUM($E312:AJ312)+(1-'Исходные данные'!$C$447)*OFFSET(AJ312,0,-$B316)*OFFSET(AJ318,0,-$B316)</f>
        <v>0</v>
      </c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</row>
    <row r="317" spans="1:124" s="1" customFormat="1" outlineLevel="1">
      <c r="A317" s="24" t="s">
        <v>57</v>
      </c>
      <c r="B317" s="25"/>
      <c r="C317" s="25"/>
      <c r="D317" s="25"/>
      <c r="E317" s="16">
        <f t="shared" ref="E317:AJ317" ca="1" si="132">D317+E313-SUM(E314:E316)</f>
        <v>61000</v>
      </c>
      <c r="F317" s="16">
        <f t="shared" ca="1" si="132"/>
        <v>97600</v>
      </c>
      <c r="G317" s="16">
        <f t="shared" ca="1" si="132"/>
        <v>63705.080046308693</v>
      </c>
      <c r="H317" s="16">
        <f t="shared" ca="1" si="132"/>
        <v>63324.957345907605</v>
      </c>
      <c r="I317" s="16">
        <f t="shared" ca="1" si="132"/>
        <v>62930.184609302843</v>
      </c>
      <c r="J317" s="16">
        <f t="shared" ca="1" si="132"/>
        <v>62518.847263490752</v>
      </c>
      <c r="K317" s="16">
        <f t="shared" ca="1" si="132"/>
        <v>62090.296429178998</v>
      </c>
      <c r="L317" s="16">
        <f t="shared" ca="1" si="132"/>
        <v>61643.960322946979</v>
      </c>
      <c r="M317" s="16">
        <f t="shared" ca="1" si="132"/>
        <v>61179.204766830953</v>
      </c>
      <c r="N317" s="16">
        <f t="shared" ca="1" si="132"/>
        <v>60695.009894787509</v>
      </c>
      <c r="O317" s="16">
        <f t="shared" ca="1" si="132"/>
        <v>60190.077635187568</v>
      </c>
      <c r="P317" s="16">
        <f t="shared" ca="1" si="132"/>
        <v>73200</v>
      </c>
      <c r="Q317" s="16">
        <f t="shared" ca="1" si="132"/>
        <v>73200</v>
      </c>
      <c r="R317" s="16">
        <f t="shared" ca="1" si="132"/>
        <v>73200</v>
      </c>
      <c r="S317" s="16">
        <f t="shared" ca="1" si="132"/>
        <v>73200</v>
      </c>
      <c r="T317" s="16">
        <f t="shared" ca="1" si="132"/>
        <v>73200</v>
      </c>
      <c r="U317" s="16">
        <f t="shared" ca="1" si="132"/>
        <v>73200</v>
      </c>
      <c r="V317" s="16">
        <f t="shared" ca="1" si="132"/>
        <v>73200</v>
      </c>
      <c r="W317" s="16">
        <f t="shared" ca="1" si="132"/>
        <v>73200</v>
      </c>
      <c r="X317" s="16">
        <f t="shared" ca="1" si="132"/>
        <v>73200</v>
      </c>
      <c r="Y317" s="16">
        <f t="shared" ca="1" si="132"/>
        <v>73200</v>
      </c>
      <c r="Z317" s="16">
        <f t="shared" ca="1" si="132"/>
        <v>73200</v>
      </c>
      <c r="AA317" s="16">
        <f t="shared" ca="1" si="132"/>
        <v>73200</v>
      </c>
      <c r="AB317" s="16">
        <f t="shared" ca="1" si="132"/>
        <v>73200</v>
      </c>
      <c r="AC317" s="16">
        <f t="shared" ca="1" si="132"/>
        <v>73200</v>
      </c>
      <c r="AD317" s="16">
        <f t="shared" ca="1" si="132"/>
        <v>73200</v>
      </c>
      <c r="AE317" s="16">
        <f t="shared" ca="1" si="132"/>
        <v>73200</v>
      </c>
      <c r="AF317" s="16">
        <f t="shared" ca="1" si="132"/>
        <v>73200</v>
      </c>
      <c r="AG317" s="16">
        <f t="shared" ca="1" si="132"/>
        <v>73200</v>
      </c>
      <c r="AH317" s="16">
        <f t="shared" ca="1" si="132"/>
        <v>73200</v>
      </c>
      <c r="AI317" s="16">
        <f t="shared" ca="1" si="132"/>
        <v>73200</v>
      </c>
      <c r="AJ317" s="16">
        <f t="shared" ca="1" si="132"/>
        <v>73200</v>
      </c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</row>
    <row r="318" spans="1:124" s="1" customFormat="1" outlineLevel="1">
      <c r="A318" s="2" t="str">
        <f>Расчет_С_Фондом!A57</f>
        <v>доля возмещаемого НДС (не за счет бюджетных субсидий)</v>
      </c>
      <c r="B318" s="2"/>
      <c r="C318" s="2"/>
      <c r="D318" s="2"/>
      <c r="E318" s="63">
        <f ca="1">Расчет_С_Фондом!E57</f>
        <v>0.4</v>
      </c>
      <c r="F318" s="63">
        <f ca="1">Расчет_С_Фондом!F57</f>
        <v>0.4</v>
      </c>
      <c r="G318" s="63">
        <f ca="1">Расчет_С_Фондом!G57</f>
        <v>0</v>
      </c>
      <c r="H318" s="63">
        <f ca="1">Расчет_С_Фондом!H57</f>
        <v>0</v>
      </c>
      <c r="I318" s="63">
        <f ca="1">Расчет_С_Фондом!I57</f>
        <v>0</v>
      </c>
      <c r="J318" s="63">
        <f ca="1">Расчет_С_Фондом!J57</f>
        <v>0</v>
      </c>
      <c r="K318" s="63">
        <f ca="1">Расчет_С_Фондом!K57</f>
        <v>0</v>
      </c>
      <c r="L318" s="63">
        <f ca="1">Расчет_С_Фондом!L57</f>
        <v>0</v>
      </c>
      <c r="M318" s="63">
        <f ca="1">Расчет_С_Фондом!M57</f>
        <v>0</v>
      </c>
      <c r="N318" s="63">
        <f ca="1">Расчет_С_Фондом!N57</f>
        <v>0</v>
      </c>
      <c r="O318" s="63">
        <f ca="1">Расчет_С_Фондом!O57</f>
        <v>0</v>
      </c>
      <c r="P318" s="63">
        <f ca="1">Расчет_С_Фондом!P57</f>
        <v>0</v>
      </c>
      <c r="Q318" s="63">
        <f ca="1">Расчет_С_Фондом!Q57</f>
        <v>0</v>
      </c>
      <c r="R318" s="63">
        <f ca="1">Расчет_С_Фондом!R57</f>
        <v>0</v>
      </c>
      <c r="S318" s="63">
        <f ca="1">Расчет_С_Фондом!S57</f>
        <v>0</v>
      </c>
      <c r="T318" s="63">
        <f ca="1">Расчет_С_Фондом!T57</f>
        <v>0</v>
      </c>
      <c r="U318" s="63">
        <f ca="1">Расчет_С_Фондом!U57</f>
        <v>0</v>
      </c>
      <c r="V318" s="63">
        <f ca="1">Расчет_С_Фондом!V57</f>
        <v>0</v>
      </c>
      <c r="W318" s="63">
        <f ca="1">Расчет_С_Фондом!W57</f>
        <v>0</v>
      </c>
      <c r="X318" s="63">
        <f ca="1">Расчет_С_Фондом!X57</f>
        <v>0</v>
      </c>
      <c r="Y318" s="63">
        <f ca="1">Расчет_С_Фондом!Y57</f>
        <v>0</v>
      </c>
      <c r="Z318" s="63">
        <f ca="1">Расчет_С_Фондом!Z57</f>
        <v>0</v>
      </c>
      <c r="AA318" s="63">
        <f ca="1">Расчет_С_Фондом!AA57</f>
        <v>0</v>
      </c>
      <c r="AB318" s="63">
        <f ca="1">Расчет_С_Фондом!AB57</f>
        <v>0</v>
      </c>
      <c r="AC318" s="63">
        <f ca="1">Расчет_С_Фондом!AC57</f>
        <v>0</v>
      </c>
      <c r="AD318" s="63">
        <f ca="1">Расчет_С_Фондом!AD57</f>
        <v>0</v>
      </c>
      <c r="AE318" s="63">
        <f ca="1">Расчет_С_Фондом!AE57</f>
        <v>0</v>
      </c>
      <c r="AF318" s="63">
        <f ca="1">Расчет_С_Фондом!AF57</f>
        <v>0</v>
      </c>
      <c r="AG318" s="63">
        <f ca="1">Расчет_С_Фондом!AG57</f>
        <v>0</v>
      </c>
      <c r="AH318" s="63">
        <f ca="1">Расчет_С_Фондом!AH57</f>
        <v>0</v>
      </c>
      <c r="AI318" s="63">
        <f ca="1">Расчет_С_Фондом!AI57</f>
        <v>0</v>
      </c>
      <c r="AJ318" s="63">
        <f ca="1">Расчет_С_Фондом!AJ57</f>
        <v>0</v>
      </c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3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P318" s="63"/>
      <c r="DQ318" s="63"/>
      <c r="DR318" s="63"/>
      <c r="DS318" s="63"/>
      <c r="DT318" s="63"/>
    </row>
    <row r="319" spans="1:124" s="1" customFormat="1" outlineLevel="1">
      <c r="A319" s="2"/>
      <c r="B319" s="2"/>
      <c r="C319" s="2"/>
      <c r="D319" s="2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L319" s="63"/>
      <c r="CM319" s="63"/>
      <c r="CN319" s="63"/>
      <c r="CO319" s="63"/>
      <c r="CP319" s="63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A319" s="63"/>
      <c r="DB319" s="63"/>
      <c r="DC319" s="63"/>
      <c r="DD319" s="63"/>
      <c r="DE319" s="63"/>
      <c r="DF319" s="63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</row>
    <row r="320" spans="1:124" s="217" customFormat="1" outlineLevel="1">
      <c r="A320" s="215" t="s">
        <v>9</v>
      </c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6"/>
      <c r="BN320" s="216"/>
      <c r="BO320" s="216"/>
      <c r="BP320" s="216"/>
      <c r="BQ320" s="216"/>
      <c r="BR320" s="216"/>
      <c r="BS320" s="216"/>
      <c r="BT320" s="216"/>
      <c r="BU320" s="216"/>
      <c r="BV320" s="216"/>
      <c r="BW320" s="216"/>
      <c r="BX320" s="216"/>
      <c r="BY320" s="216"/>
      <c r="BZ320" s="216"/>
      <c r="CA320" s="216"/>
      <c r="CB320" s="216"/>
      <c r="CC320" s="216"/>
      <c r="CD320" s="216"/>
      <c r="CE320" s="216"/>
      <c r="CF320" s="216"/>
      <c r="CG320" s="216"/>
      <c r="CH320" s="216"/>
      <c r="CI320" s="216"/>
      <c r="CJ320" s="216"/>
      <c r="CK320" s="216"/>
      <c r="CL320" s="216"/>
      <c r="CM320" s="216"/>
      <c r="CN320" s="216"/>
      <c r="CO320" s="216"/>
      <c r="CP320" s="216"/>
      <c r="CQ320" s="216"/>
      <c r="CR320" s="216"/>
      <c r="CS320" s="216"/>
      <c r="CT320" s="216"/>
      <c r="CU320" s="216"/>
      <c r="CV320" s="216"/>
      <c r="CW320" s="216"/>
      <c r="CX320" s="216"/>
      <c r="CY320" s="216"/>
      <c r="CZ320" s="216"/>
      <c r="DA320" s="216"/>
      <c r="DB320" s="216"/>
      <c r="DC320" s="216"/>
      <c r="DD320" s="216"/>
      <c r="DE320" s="216"/>
      <c r="DF320" s="216"/>
      <c r="DG320" s="216"/>
      <c r="DH320" s="216"/>
      <c r="DI320" s="216"/>
      <c r="DJ320" s="216"/>
      <c r="DK320" s="216"/>
      <c r="DL320" s="216"/>
      <c r="DM320" s="216"/>
      <c r="DN320" s="216"/>
      <c r="DO320" s="216"/>
      <c r="DP320" s="216"/>
      <c r="DQ320" s="216"/>
      <c r="DR320" s="216"/>
      <c r="DS320" s="216"/>
      <c r="DT320" s="216"/>
    </row>
    <row r="321" spans="1:124" s="1" customFormat="1" outlineLevel="1">
      <c r="A321" s="4" t="s">
        <v>9</v>
      </c>
    </row>
    <row r="322" spans="1:124" s="1" customFormat="1" outlineLevel="1">
      <c r="A322" s="2" t="s">
        <v>64</v>
      </c>
      <c r="E322" s="6">
        <f t="shared" ref="E322:AJ322" ca="1" si="133">E338</f>
        <v>0</v>
      </c>
      <c r="F322" s="6">
        <f t="shared" ca="1" si="133"/>
        <v>0</v>
      </c>
      <c r="G322" s="6">
        <f t="shared" ca="1" si="133"/>
        <v>25677.266435123187</v>
      </c>
      <c r="H322" s="6">
        <f t="shared" ca="1" si="133"/>
        <v>28714.849140023209</v>
      </c>
      <c r="I322" s="6">
        <f t="shared" ca="1" si="133"/>
        <v>31950.748638259884</v>
      </c>
      <c r="J322" s="6">
        <f t="shared" ca="1" si="133"/>
        <v>35408.29512220675</v>
      </c>
      <c r="K322" s="6">
        <f t="shared" ca="1" si="133"/>
        <v>39106.0036216894</v>
      </c>
      <c r="L322" s="6">
        <f t="shared" ca="1" si="133"/>
        <v>43063.683456845116</v>
      </c>
      <c r="M322" s="6">
        <f t="shared" ca="1" si="133"/>
        <v>47303.320464860233</v>
      </c>
      <c r="N322" s="6">
        <f t="shared" ca="1" si="133"/>
        <v>51850.89856753021</v>
      </c>
      <c r="O322" s="6">
        <f t="shared" ca="1" si="133"/>
        <v>56736.090019652678</v>
      </c>
      <c r="P322" s="6">
        <f t="shared" ca="1" si="133"/>
        <v>0</v>
      </c>
      <c r="Q322" s="6">
        <f t="shared" ca="1" si="133"/>
        <v>0</v>
      </c>
      <c r="R322" s="6">
        <f t="shared" ca="1" si="133"/>
        <v>0</v>
      </c>
      <c r="S322" s="6">
        <f t="shared" ca="1" si="133"/>
        <v>0</v>
      </c>
      <c r="T322" s="6">
        <f t="shared" ca="1" si="133"/>
        <v>0</v>
      </c>
      <c r="U322" s="6">
        <f t="shared" ca="1" si="133"/>
        <v>0</v>
      </c>
      <c r="V322" s="6">
        <f t="shared" ca="1" si="133"/>
        <v>0</v>
      </c>
      <c r="W322" s="6">
        <f t="shared" ca="1" si="133"/>
        <v>0</v>
      </c>
      <c r="X322" s="6">
        <f t="shared" ca="1" si="133"/>
        <v>0</v>
      </c>
      <c r="Y322" s="6">
        <f t="shared" ca="1" si="133"/>
        <v>0</v>
      </c>
      <c r="Z322" s="6">
        <f t="shared" ca="1" si="133"/>
        <v>0</v>
      </c>
      <c r="AA322" s="6">
        <f t="shared" ca="1" si="133"/>
        <v>0</v>
      </c>
      <c r="AB322" s="6">
        <f t="shared" ca="1" si="133"/>
        <v>0</v>
      </c>
      <c r="AC322" s="6">
        <f t="shared" ca="1" si="133"/>
        <v>0</v>
      </c>
      <c r="AD322" s="6">
        <f t="shared" ca="1" si="133"/>
        <v>0</v>
      </c>
      <c r="AE322" s="6">
        <f t="shared" ca="1" si="133"/>
        <v>0</v>
      </c>
      <c r="AF322" s="6">
        <f t="shared" ca="1" si="133"/>
        <v>0</v>
      </c>
      <c r="AG322" s="6">
        <f t="shared" ca="1" si="133"/>
        <v>0</v>
      </c>
      <c r="AH322" s="6">
        <f t="shared" ca="1" si="133"/>
        <v>0</v>
      </c>
      <c r="AI322" s="6">
        <f t="shared" ca="1" si="133"/>
        <v>0</v>
      </c>
      <c r="AJ322" s="6">
        <f t="shared" ca="1" si="133"/>
        <v>0</v>
      </c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</row>
    <row r="323" spans="1:124" s="1" customFormat="1" outlineLevel="1">
      <c r="A323" s="2" t="s">
        <v>112</v>
      </c>
      <c r="E323" s="6">
        <f t="shared" ref="E323:AJ323" si="134">IF(D323+D322&gt;=0,0,D323+D322)</f>
        <v>0</v>
      </c>
      <c r="F323" s="6">
        <f t="shared" ca="1" si="134"/>
        <v>0</v>
      </c>
      <c r="G323" s="6">
        <f t="shared" ca="1" si="134"/>
        <v>0</v>
      </c>
      <c r="H323" s="6">
        <f t="shared" ca="1" si="134"/>
        <v>0</v>
      </c>
      <c r="I323" s="6">
        <f t="shared" ca="1" si="134"/>
        <v>0</v>
      </c>
      <c r="J323" s="6">
        <f t="shared" ca="1" si="134"/>
        <v>0</v>
      </c>
      <c r="K323" s="6">
        <f t="shared" ca="1" si="134"/>
        <v>0</v>
      </c>
      <c r="L323" s="6">
        <f t="shared" ca="1" si="134"/>
        <v>0</v>
      </c>
      <c r="M323" s="6">
        <f t="shared" ca="1" si="134"/>
        <v>0</v>
      </c>
      <c r="N323" s="6">
        <f t="shared" ca="1" si="134"/>
        <v>0</v>
      </c>
      <c r="O323" s="6">
        <f t="shared" ca="1" si="134"/>
        <v>0</v>
      </c>
      <c r="P323" s="6">
        <f t="shared" ca="1" si="134"/>
        <v>0</v>
      </c>
      <c r="Q323" s="6">
        <f t="shared" ca="1" si="134"/>
        <v>0</v>
      </c>
      <c r="R323" s="6">
        <f t="shared" ca="1" si="134"/>
        <v>0</v>
      </c>
      <c r="S323" s="6">
        <f t="shared" ca="1" si="134"/>
        <v>0</v>
      </c>
      <c r="T323" s="6">
        <f t="shared" ca="1" si="134"/>
        <v>0</v>
      </c>
      <c r="U323" s="6">
        <f t="shared" ca="1" si="134"/>
        <v>0</v>
      </c>
      <c r="V323" s="6">
        <f t="shared" ca="1" si="134"/>
        <v>0</v>
      </c>
      <c r="W323" s="6">
        <f t="shared" ca="1" si="134"/>
        <v>0</v>
      </c>
      <c r="X323" s="6">
        <f t="shared" ca="1" si="134"/>
        <v>0</v>
      </c>
      <c r="Y323" s="6">
        <f t="shared" ca="1" si="134"/>
        <v>0</v>
      </c>
      <c r="Z323" s="6">
        <f t="shared" ca="1" si="134"/>
        <v>0</v>
      </c>
      <c r="AA323" s="6">
        <f t="shared" ca="1" si="134"/>
        <v>0</v>
      </c>
      <c r="AB323" s="6">
        <f t="shared" ca="1" si="134"/>
        <v>0</v>
      </c>
      <c r="AC323" s="6">
        <f t="shared" ca="1" si="134"/>
        <v>0</v>
      </c>
      <c r="AD323" s="6">
        <f t="shared" ca="1" si="134"/>
        <v>0</v>
      </c>
      <c r="AE323" s="6">
        <f t="shared" ca="1" si="134"/>
        <v>0</v>
      </c>
      <c r="AF323" s="6">
        <f t="shared" ca="1" si="134"/>
        <v>0</v>
      </c>
      <c r="AG323" s="6">
        <f t="shared" ca="1" si="134"/>
        <v>0</v>
      </c>
      <c r="AH323" s="6">
        <f t="shared" ca="1" si="134"/>
        <v>0</v>
      </c>
      <c r="AI323" s="6">
        <f t="shared" ca="1" si="134"/>
        <v>0</v>
      </c>
      <c r="AJ323" s="6">
        <f t="shared" ca="1" si="134"/>
        <v>0</v>
      </c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</row>
    <row r="324" spans="1:124" s="1" customFormat="1" outlineLevel="1">
      <c r="A324" s="2" t="s">
        <v>65</v>
      </c>
      <c r="E324" s="6">
        <f t="shared" ref="E324:AJ324" ca="1" si="135">MAX(0,E322+E323)</f>
        <v>0</v>
      </c>
      <c r="F324" s="6">
        <f t="shared" ca="1" si="135"/>
        <v>0</v>
      </c>
      <c r="G324" s="6">
        <f t="shared" ca="1" si="135"/>
        <v>25677.266435123187</v>
      </c>
      <c r="H324" s="6">
        <f t="shared" ca="1" si="135"/>
        <v>28714.849140023209</v>
      </c>
      <c r="I324" s="6">
        <f t="shared" ca="1" si="135"/>
        <v>31950.748638259884</v>
      </c>
      <c r="J324" s="6">
        <f t="shared" ca="1" si="135"/>
        <v>35408.29512220675</v>
      </c>
      <c r="K324" s="6">
        <f t="shared" ca="1" si="135"/>
        <v>39106.0036216894</v>
      </c>
      <c r="L324" s="6">
        <f t="shared" ca="1" si="135"/>
        <v>43063.683456845116</v>
      </c>
      <c r="M324" s="6">
        <f t="shared" ca="1" si="135"/>
        <v>47303.320464860233</v>
      </c>
      <c r="N324" s="6">
        <f t="shared" ca="1" si="135"/>
        <v>51850.89856753021</v>
      </c>
      <c r="O324" s="6">
        <f t="shared" ca="1" si="135"/>
        <v>56736.090019652678</v>
      </c>
      <c r="P324" s="6">
        <f t="shared" ca="1" si="135"/>
        <v>0</v>
      </c>
      <c r="Q324" s="6">
        <f t="shared" ca="1" si="135"/>
        <v>0</v>
      </c>
      <c r="R324" s="6">
        <f t="shared" ca="1" si="135"/>
        <v>0</v>
      </c>
      <c r="S324" s="6">
        <f t="shared" ca="1" si="135"/>
        <v>0</v>
      </c>
      <c r="T324" s="6">
        <f t="shared" ca="1" si="135"/>
        <v>0</v>
      </c>
      <c r="U324" s="6">
        <f t="shared" ca="1" si="135"/>
        <v>0</v>
      </c>
      <c r="V324" s="6">
        <f t="shared" ca="1" si="135"/>
        <v>0</v>
      </c>
      <c r="W324" s="6">
        <f t="shared" ca="1" si="135"/>
        <v>0</v>
      </c>
      <c r="X324" s="6">
        <f t="shared" ca="1" si="135"/>
        <v>0</v>
      </c>
      <c r="Y324" s="6">
        <f t="shared" ca="1" si="135"/>
        <v>0</v>
      </c>
      <c r="Z324" s="6">
        <f t="shared" ca="1" si="135"/>
        <v>0</v>
      </c>
      <c r="AA324" s="6">
        <f t="shared" ca="1" si="135"/>
        <v>0</v>
      </c>
      <c r="AB324" s="6">
        <f t="shared" ca="1" si="135"/>
        <v>0</v>
      </c>
      <c r="AC324" s="6">
        <f t="shared" ca="1" si="135"/>
        <v>0</v>
      </c>
      <c r="AD324" s="6">
        <f t="shared" ca="1" si="135"/>
        <v>0</v>
      </c>
      <c r="AE324" s="6">
        <f t="shared" ca="1" si="135"/>
        <v>0</v>
      </c>
      <c r="AF324" s="6">
        <f t="shared" ca="1" si="135"/>
        <v>0</v>
      </c>
      <c r="AG324" s="6">
        <f t="shared" ca="1" si="135"/>
        <v>0</v>
      </c>
      <c r="AH324" s="6">
        <f t="shared" ca="1" si="135"/>
        <v>0</v>
      </c>
      <c r="AI324" s="6">
        <f t="shared" ca="1" si="135"/>
        <v>0</v>
      </c>
      <c r="AJ324" s="6">
        <f t="shared" ca="1" si="135"/>
        <v>0</v>
      </c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</row>
    <row r="325" spans="1:124" s="1" customFormat="1" outlineLevel="1">
      <c r="A325" s="29" t="s">
        <v>66</v>
      </c>
      <c r="B325" s="30"/>
      <c r="C325" s="30"/>
      <c r="D325" s="30"/>
      <c r="E325" s="31">
        <f>Расчет_С_Фондом!E24</f>
        <v>0.2</v>
      </c>
      <c r="F325" s="31">
        <f>Расчет_С_Фондом!F24</f>
        <v>0.2</v>
      </c>
      <c r="G325" s="31">
        <f>Расчет_С_Фондом!G24</f>
        <v>0.2</v>
      </c>
      <c r="H325" s="31">
        <f>Расчет_С_Фондом!H24</f>
        <v>0.2</v>
      </c>
      <c r="I325" s="31">
        <f>Расчет_С_Фондом!I24</f>
        <v>0.2</v>
      </c>
      <c r="J325" s="31">
        <f>Расчет_С_Фондом!J24</f>
        <v>0.2</v>
      </c>
      <c r="K325" s="31">
        <f>Расчет_С_Фондом!K24</f>
        <v>0.2</v>
      </c>
      <c r="L325" s="31">
        <f>Расчет_С_Фондом!L24</f>
        <v>0.2</v>
      </c>
      <c r="M325" s="31">
        <f>Расчет_С_Фондом!M24</f>
        <v>0.2</v>
      </c>
      <c r="N325" s="31">
        <f>Расчет_С_Фондом!N24</f>
        <v>0.2</v>
      </c>
      <c r="O325" s="31">
        <f>Расчет_С_Фондом!O24</f>
        <v>0.2</v>
      </c>
      <c r="P325" s="31">
        <f>Расчет_С_Фондом!P24</f>
        <v>0.2</v>
      </c>
      <c r="Q325" s="31">
        <f>Расчет_С_Фондом!Q24</f>
        <v>0.2</v>
      </c>
      <c r="R325" s="31">
        <f>Расчет_С_Фондом!R24</f>
        <v>0.2</v>
      </c>
      <c r="S325" s="31">
        <f>Расчет_С_Фондом!S24</f>
        <v>0.2</v>
      </c>
      <c r="T325" s="31">
        <f>Расчет_С_Фондом!T24</f>
        <v>0.2</v>
      </c>
      <c r="U325" s="31">
        <f>Расчет_С_Фондом!U24</f>
        <v>0.2</v>
      </c>
      <c r="V325" s="31">
        <f>Расчет_С_Фондом!V24</f>
        <v>0.2</v>
      </c>
      <c r="W325" s="31">
        <f>Расчет_С_Фондом!W24</f>
        <v>0.2</v>
      </c>
      <c r="X325" s="31">
        <f>Расчет_С_Фондом!X24</f>
        <v>0.2</v>
      </c>
      <c r="Y325" s="31">
        <f>Расчет_С_Фондом!Y24</f>
        <v>0.2</v>
      </c>
      <c r="Z325" s="31">
        <f>Расчет_С_Фондом!Z24</f>
        <v>0.2</v>
      </c>
      <c r="AA325" s="31">
        <f>Расчет_С_Фондом!AA24</f>
        <v>0.2</v>
      </c>
      <c r="AB325" s="31">
        <f>Расчет_С_Фондом!AB24</f>
        <v>0.2</v>
      </c>
      <c r="AC325" s="31">
        <f>Расчет_С_Фондом!AC24</f>
        <v>0.2</v>
      </c>
      <c r="AD325" s="31">
        <f>Расчет_С_Фондом!AD24</f>
        <v>0.2</v>
      </c>
      <c r="AE325" s="31">
        <f>Расчет_С_Фондом!AE24</f>
        <v>0.2</v>
      </c>
      <c r="AF325" s="31">
        <f>Расчет_С_Фондом!AF24</f>
        <v>0.2</v>
      </c>
      <c r="AG325" s="31">
        <f>Расчет_С_Фондом!AG24</f>
        <v>0.2</v>
      </c>
      <c r="AH325" s="31">
        <f>Расчет_С_Фондом!AH24</f>
        <v>0.2</v>
      </c>
      <c r="AI325" s="31">
        <f>Расчет_С_Фондом!AI24</f>
        <v>0.2</v>
      </c>
      <c r="AJ325" s="31">
        <f>Расчет_С_Фондом!AJ24</f>
        <v>0.2</v>
      </c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</row>
    <row r="326" spans="1:124" s="1" customFormat="1" outlineLevel="1">
      <c r="A326" s="22" t="s">
        <v>42</v>
      </c>
      <c r="B326" s="23"/>
      <c r="C326" s="23"/>
      <c r="D326" s="23"/>
      <c r="E326" s="21">
        <f t="shared" ref="E326:AJ326" ca="1" si="136">E324*E325</f>
        <v>0</v>
      </c>
      <c r="F326" s="21">
        <f t="shared" ca="1" si="136"/>
        <v>0</v>
      </c>
      <c r="G326" s="21">
        <f t="shared" ca="1" si="136"/>
        <v>5135.4532870246376</v>
      </c>
      <c r="H326" s="21">
        <f t="shared" ca="1" si="136"/>
        <v>5742.9698280046423</v>
      </c>
      <c r="I326" s="21">
        <f t="shared" ca="1" si="136"/>
        <v>6390.1497276519767</v>
      </c>
      <c r="J326" s="21">
        <f t="shared" ca="1" si="136"/>
        <v>7081.6590244413501</v>
      </c>
      <c r="K326" s="21">
        <f t="shared" ca="1" si="136"/>
        <v>7821.2007243378803</v>
      </c>
      <c r="L326" s="21">
        <f t="shared" ca="1" si="136"/>
        <v>8612.7366913690239</v>
      </c>
      <c r="M326" s="21">
        <f t="shared" ca="1" si="136"/>
        <v>9460.664092972047</v>
      </c>
      <c r="N326" s="21">
        <f t="shared" ca="1" si="136"/>
        <v>10370.179713506042</v>
      </c>
      <c r="O326" s="21">
        <f t="shared" ca="1" si="136"/>
        <v>11347.218003930537</v>
      </c>
      <c r="P326" s="21">
        <f t="shared" ca="1" si="136"/>
        <v>0</v>
      </c>
      <c r="Q326" s="21">
        <f t="shared" ca="1" si="136"/>
        <v>0</v>
      </c>
      <c r="R326" s="21">
        <f t="shared" ca="1" si="136"/>
        <v>0</v>
      </c>
      <c r="S326" s="21">
        <f t="shared" ca="1" si="136"/>
        <v>0</v>
      </c>
      <c r="T326" s="21">
        <f t="shared" ca="1" si="136"/>
        <v>0</v>
      </c>
      <c r="U326" s="21">
        <f t="shared" ca="1" si="136"/>
        <v>0</v>
      </c>
      <c r="V326" s="21">
        <f t="shared" ca="1" si="136"/>
        <v>0</v>
      </c>
      <c r="W326" s="21">
        <f t="shared" ca="1" si="136"/>
        <v>0</v>
      </c>
      <c r="X326" s="21">
        <f t="shared" ca="1" si="136"/>
        <v>0</v>
      </c>
      <c r="Y326" s="21">
        <f t="shared" ca="1" si="136"/>
        <v>0</v>
      </c>
      <c r="Z326" s="21">
        <f t="shared" ca="1" si="136"/>
        <v>0</v>
      </c>
      <c r="AA326" s="21">
        <f t="shared" ca="1" si="136"/>
        <v>0</v>
      </c>
      <c r="AB326" s="21">
        <f t="shared" ca="1" si="136"/>
        <v>0</v>
      </c>
      <c r="AC326" s="21">
        <f t="shared" ca="1" si="136"/>
        <v>0</v>
      </c>
      <c r="AD326" s="21">
        <f t="shared" ca="1" si="136"/>
        <v>0</v>
      </c>
      <c r="AE326" s="21">
        <f t="shared" ca="1" si="136"/>
        <v>0</v>
      </c>
      <c r="AF326" s="21">
        <f t="shared" ca="1" si="136"/>
        <v>0</v>
      </c>
      <c r="AG326" s="21">
        <f t="shared" ca="1" si="136"/>
        <v>0</v>
      </c>
      <c r="AH326" s="21">
        <f t="shared" ca="1" si="136"/>
        <v>0</v>
      </c>
      <c r="AI326" s="21">
        <f t="shared" ca="1" si="136"/>
        <v>0</v>
      </c>
      <c r="AJ326" s="21">
        <f t="shared" ca="1" si="136"/>
        <v>0</v>
      </c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</row>
    <row r="327" spans="1:124" s="1" customFormat="1" outlineLevel="1">
      <c r="A327" s="2" t="s">
        <v>67</v>
      </c>
      <c r="B327" s="17">
        <v>1</v>
      </c>
      <c r="E327" s="6">
        <f t="shared" ref="E327:AJ327" ca="1" si="137">-OFFSET(E326,0,-$B327)</f>
        <v>0</v>
      </c>
      <c r="F327" s="6">
        <f t="shared" ca="1" si="137"/>
        <v>0</v>
      </c>
      <c r="G327" s="6">
        <f t="shared" ca="1" si="137"/>
        <v>0</v>
      </c>
      <c r="H327" s="6">
        <f t="shared" ca="1" si="137"/>
        <v>-5135.4532870246376</v>
      </c>
      <c r="I327" s="6">
        <f t="shared" ca="1" si="137"/>
        <v>-5742.9698280046423</v>
      </c>
      <c r="J327" s="6">
        <f t="shared" ca="1" si="137"/>
        <v>-6390.1497276519767</v>
      </c>
      <c r="K327" s="6">
        <f t="shared" ca="1" si="137"/>
        <v>-7081.6590244413501</v>
      </c>
      <c r="L327" s="6">
        <f t="shared" ca="1" si="137"/>
        <v>-7821.2007243378803</v>
      </c>
      <c r="M327" s="6">
        <f t="shared" ca="1" si="137"/>
        <v>-8612.7366913690239</v>
      </c>
      <c r="N327" s="6">
        <f t="shared" ca="1" si="137"/>
        <v>-9460.664092972047</v>
      </c>
      <c r="O327" s="6">
        <f t="shared" ca="1" si="137"/>
        <v>-10370.179713506042</v>
      </c>
      <c r="P327" s="6">
        <f t="shared" ca="1" si="137"/>
        <v>-11347.218003930537</v>
      </c>
      <c r="Q327" s="6">
        <f t="shared" ca="1" si="137"/>
        <v>0</v>
      </c>
      <c r="R327" s="6">
        <f t="shared" ca="1" si="137"/>
        <v>0</v>
      </c>
      <c r="S327" s="6">
        <f t="shared" ca="1" si="137"/>
        <v>0</v>
      </c>
      <c r="T327" s="6">
        <f t="shared" ca="1" si="137"/>
        <v>0</v>
      </c>
      <c r="U327" s="6">
        <f t="shared" ca="1" si="137"/>
        <v>0</v>
      </c>
      <c r="V327" s="6">
        <f t="shared" ca="1" si="137"/>
        <v>0</v>
      </c>
      <c r="W327" s="6">
        <f t="shared" ca="1" si="137"/>
        <v>0</v>
      </c>
      <c r="X327" s="6">
        <f t="shared" ca="1" si="137"/>
        <v>0</v>
      </c>
      <c r="Y327" s="6">
        <f t="shared" ca="1" si="137"/>
        <v>0</v>
      </c>
      <c r="Z327" s="6">
        <f t="shared" ca="1" si="137"/>
        <v>0</v>
      </c>
      <c r="AA327" s="6">
        <f t="shared" ca="1" si="137"/>
        <v>0</v>
      </c>
      <c r="AB327" s="6">
        <f t="shared" ca="1" si="137"/>
        <v>0</v>
      </c>
      <c r="AC327" s="6">
        <f t="shared" ca="1" si="137"/>
        <v>0</v>
      </c>
      <c r="AD327" s="6">
        <f t="shared" ca="1" si="137"/>
        <v>0</v>
      </c>
      <c r="AE327" s="6">
        <f t="shared" ca="1" si="137"/>
        <v>0</v>
      </c>
      <c r="AF327" s="6">
        <f t="shared" ca="1" si="137"/>
        <v>0</v>
      </c>
      <c r="AG327" s="6">
        <f t="shared" ca="1" si="137"/>
        <v>0</v>
      </c>
      <c r="AH327" s="6">
        <f t="shared" ca="1" si="137"/>
        <v>0</v>
      </c>
      <c r="AI327" s="6">
        <f t="shared" ca="1" si="137"/>
        <v>0</v>
      </c>
      <c r="AJ327" s="6">
        <f t="shared" ca="1" si="137"/>
        <v>0</v>
      </c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</row>
    <row r="328" spans="1:124" s="1" customFormat="1" outlineLevel="1">
      <c r="A328" s="24" t="s">
        <v>68</v>
      </c>
      <c r="B328" s="25"/>
      <c r="C328" s="25"/>
      <c r="D328" s="25"/>
      <c r="E328" s="16">
        <f t="shared" ref="E328:AJ328" ca="1" si="138">D328+SUM(E326:E327)</f>
        <v>0</v>
      </c>
      <c r="F328" s="16">
        <f t="shared" ca="1" si="138"/>
        <v>0</v>
      </c>
      <c r="G328" s="16">
        <f t="shared" ca="1" si="138"/>
        <v>5135.4532870246376</v>
      </c>
      <c r="H328" s="16">
        <f t="shared" ca="1" si="138"/>
        <v>5742.9698280046423</v>
      </c>
      <c r="I328" s="16">
        <f t="shared" ca="1" si="138"/>
        <v>6390.1497276519767</v>
      </c>
      <c r="J328" s="16">
        <f t="shared" ca="1" si="138"/>
        <v>7081.6590244413501</v>
      </c>
      <c r="K328" s="16">
        <f t="shared" ca="1" si="138"/>
        <v>7821.2007243378803</v>
      </c>
      <c r="L328" s="16">
        <f t="shared" ca="1" si="138"/>
        <v>8612.7366913690239</v>
      </c>
      <c r="M328" s="16">
        <f t="shared" ca="1" si="138"/>
        <v>9460.664092972047</v>
      </c>
      <c r="N328" s="16">
        <f t="shared" ca="1" si="138"/>
        <v>10370.179713506042</v>
      </c>
      <c r="O328" s="16">
        <f t="shared" ca="1" si="138"/>
        <v>11347.218003930537</v>
      </c>
      <c r="P328" s="16">
        <f t="shared" ca="1" si="138"/>
        <v>0</v>
      </c>
      <c r="Q328" s="16">
        <f t="shared" ca="1" si="138"/>
        <v>0</v>
      </c>
      <c r="R328" s="16">
        <f t="shared" ca="1" si="138"/>
        <v>0</v>
      </c>
      <c r="S328" s="16">
        <f t="shared" ca="1" si="138"/>
        <v>0</v>
      </c>
      <c r="T328" s="16">
        <f t="shared" ca="1" si="138"/>
        <v>0</v>
      </c>
      <c r="U328" s="16">
        <f t="shared" ca="1" si="138"/>
        <v>0</v>
      </c>
      <c r="V328" s="16">
        <f t="shared" ca="1" si="138"/>
        <v>0</v>
      </c>
      <c r="W328" s="16">
        <f t="shared" ca="1" si="138"/>
        <v>0</v>
      </c>
      <c r="X328" s="16">
        <f t="shared" ca="1" si="138"/>
        <v>0</v>
      </c>
      <c r="Y328" s="16">
        <f t="shared" ca="1" si="138"/>
        <v>0</v>
      </c>
      <c r="Z328" s="16">
        <f t="shared" ca="1" si="138"/>
        <v>0</v>
      </c>
      <c r="AA328" s="16">
        <f t="shared" ca="1" si="138"/>
        <v>0</v>
      </c>
      <c r="AB328" s="16">
        <f t="shared" ca="1" si="138"/>
        <v>0</v>
      </c>
      <c r="AC328" s="16">
        <f t="shared" ca="1" si="138"/>
        <v>0</v>
      </c>
      <c r="AD328" s="16">
        <f t="shared" ca="1" si="138"/>
        <v>0</v>
      </c>
      <c r="AE328" s="16">
        <f t="shared" ca="1" si="138"/>
        <v>0</v>
      </c>
      <c r="AF328" s="16">
        <f t="shared" ca="1" si="138"/>
        <v>0</v>
      </c>
      <c r="AG328" s="16">
        <f t="shared" ca="1" si="138"/>
        <v>0</v>
      </c>
      <c r="AH328" s="16">
        <f t="shared" ca="1" si="138"/>
        <v>0</v>
      </c>
      <c r="AI328" s="16">
        <f t="shared" ca="1" si="138"/>
        <v>0</v>
      </c>
      <c r="AJ328" s="16">
        <f t="shared" ca="1" si="138"/>
        <v>0</v>
      </c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</row>
    <row r="329" spans="1:124" s="1" customFormat="1" outlineLevel="1">
      <c r="A329" s="2"/>
    </row>
    <row r="330" spans="1:124" s="1" customFormat="1" outlineLevel="1">
      <c r="A330" s="4" t="s">
        <v>61</v>
      </c>
    </row>
    <row r="331" spans="1:124" s="1" customFormat="1" outlineLevel="1">
      <c r="A331" s="2" t="s">
        <v>23</v>
      </c>
      <c r="E331" s="6">
        <f>E129</f>
        <v>0</v>
      </c>
      <c r="F331" s="6">
        <f t="shared" ref="F331:AJ331" si="139">F129</f>
        <v>0</v>
      </c>
      <c r="G331" s="6">
        <f t="shared" si="139"/>
        <v>876049.5031514162</v>
      </c>
      <c r="H331" s="6">
        <f t="shared" si="139"/>
        <v>920858.71001277154</v>
      </c>
      <c r="I331" s="6">
        <f t="shared" si="139"/>
        <v>967832.98072797386</v>
      </c>
      <c r="J331" s="6">
        <f t="shared" si="139"/>
        <v>1017187.1463261792</v>
      </c>
      <c r="K331" s="6">
        <f t="shared" si="139"/>
        <v>1069044.5470147326</v>
      </c>
      <c r="L331" s="6">
        <f t="shared" si="139"/>
        <v>1123527.5602918719</v>
      </c>
      <c r="M331" s="6">
        <f t="shared" si="139"/>
        <v>1180768.5122488148</v>
      </c>
      <c r="N331" s="6">
        <f t="shared" si="139"/>
        <v>1240934.562498722</v>
      </c>
      <c r="O331" s="6">
        <f t="shared" si="139"/>
        <v>1304219.9119934249</v>
      </c>
      <c r="P331" s="6">
        <f t="shared" si="139"/>
        <v>0</v>
      </c>
      <c r="Q331" s="6">
        <f t="shared" si="139"/>
        <v>0</v>
      </c>
      <c r="R331" s="6">
        <f t="shared" si="139"/>
        <v>0</v>
      </c>
      <c r="S331" s="6">
        <f t="shared" si="139"/>
        <v>0</v>
      </c>
      <c r="T331" s="6">
        <f t="shared" si="139"/>
        <v>0</v>
      </c>
      <c r="U331" s="6">
        <f t="shared" si="139"/>
        <v>0</v>
      </c>
      <c r="V331" s="6">
        <f t="shared" si="139"/>
        <v>0</v>
      </c>
      <c r="W331" s="6">
        <f t="shared" si="139"/>
        <v>0</v>
      </c>
      <c r="X331" s="6">
        <f t="shared" si="139"/>
        <v>0</v>
      </c>
      <c r="Y331" s="6">
        <f t="shared" si="139"/>
        <v>0</v>
      </c>
      <c r="Z331" s="6">
        <f t="shared" si="139"/>
        <v>0</v>
      </c>
      <c r="AA331" s="6">
        <f t="shared" si="139"/>
        <v>0</v>
      </c>
      <c r="AB331" s="6">
        <f t="shared" si="139"/>
        <v>0</v>
      </c>
      <c r="AC331" s="6">
        <f t="shared" si="139"/>
        <v>0</v>
      </c>
      <c r="AD331" s="6">
        <f t="shared" si="139"/>
        <v>0</v>
      </c>
      <c r="AE331" s="6">
        <f t="shared" si="139"/>
        <v>0</v>
      </c>
      <c r="AF331" s="6">
        <f t="shared" si="139"/>
        <v>0</v>
      </c>
      <c r="AG331" s="6">
        <f t="shared" si="139"/>
        <v>0</v>
      </c>
      <c r="AH331" s="6">
        <f t="shared" si="139"/>
        <v>0</v>
      </c>
      <c r="AI331" s="6">
        <f t="shared" si="139"/>
        <v>0</v>
      </c>
      <c r="AJ331" s="6">
        <f t="shared" si="139"/>
        <v>0</v>
      </c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</row>
    <row r="332" spans="1:124" s="1" customFormat="1" outlineLevel="1">
      <c r="A332" s="2" t="s">
        <v>41</v>
      </c>
      <c r="E332" s="6">
        <f ca="1">-(E148)-(E183)</f>
        <v>0</v>
      </c>
      <c r="F332" s="6">
        <f t="shared" ref="F332:AJ332" ca="1" si="140">-(F148)-(F183)</f>
        <v>0</v>
      </c>
      <c r="G332" s="6">
        <f ca="1">-(G148)-(G183)</f>
        <v>-828574.90338295966</v>
      </c>
      <c r="H332" s="6">
        <f t="shared" ca="1" si="140"/>
        <v>-871483.49674230954</v>
      </c>
      <c r="I332" s="6">
        <f t="shared" ca="1" si="140"/>
        <v>-916483.90377448814</v>
      </c>
      <c r="J332" s="6">
        <f t="shared" ca="1" si="140"/>
        <v>-963781.38264363294</v>
      </c>
      <c r="K332" s="6">
        <f t="shared" ca="1" si="140"/>
        <v>-1013496.0291606276</v>
      </c>
      <c r="L332" s="6">
        <f t="shared" ca="1" si="140"/>
        <v>-1065747.3619066067</v>
      </c>
      <c r="M332" s="6">
        <f t="shared" ca="1" si="140"/>
        <v>-1120664.5360829695</v>
      </c>
      <c r="N332" s="6">
        <f t="shared" ca="1" si="140"/>
        <v>-1178409.6119726596</v>
      </c>
      <c r="O332" s="6">
        <f t="shared" ca="1" si="140"/>
        <v>-1239170.3001693627</v>
      </c>
      <c r="P332" s="6">
        <f t="shared" ca="1" si="140"/>
        <v>0</v>
      </c>
      <c r="Q332" s="6">
        <f t="shared" ca="1" si="140"/>
        <v>0</v>
      </c>
      <c r="R332" s="6">
        <f t="shared" ca="1" si="140"/>
        <v>0</v>
      </c>
      <c r="S332" s="6">
        <f t="shared" ca="1" si="140"/>
        <v>0</v>
      </c>
      <c r="T332" s="6">
        <f t="shared" ca="1" si="140"/>
        <v>0</v>
      </c>
      <c r="U332" s="6">
        <f t="shared" ca="1" si="140"/>
        <v>0</v>
      </c>
      <c r="V332" s="6">
        <f t="shared" ca="1" si="140"/>
        <v>0</v>
      </c>
      <c r="W332" s="6">
        <f t="shared" ca="1" si="140"/>
        <v>0</v>
      </c>
      <c r="X332" s="6">
        <f t="shared" ca="1" si="140"/>
        <v>0</v>
      </c>
      <c r="Y332" s="6">
        <f t="shared" ca="1" si="140"/>
        <v>0</v>
      </c>
      <c r="Z332" s="6">
        <f t="shared" ca="1" si="140"/>
        <v>0</v>
      </c>
      <c r="AA332" s="6">
        <f t="shared" ca="1" si="140"/>
        <v>0</v>
      </c>
      <c r="AB332" s="6">
        <f t="shared" ca="1" si="140"/>
        <v>0</v>
      </c>
      <c r="AC332" s="6">
        <f t="shared" ca="1" si="140"/>
        <v>0</v>
      </c>
      <c r="AD332" s="6">
        <f t="shared" ca="1" si="140"/>
        <v>0</v>
      </c>
      <c r="AE332" s="6">
        <f t="shared" ca="1" si="140"/>
        <v>0</v>
      </c>
      <c r="AF332" s="6">
        <f t="shared" ca="1" si="140"/>
        <v>0</v>
      </c>
      <c r="AG332" s="6">
        <f t="shared" ca="1" si="140"/>
        <v>0</v>
      </c>
      <c r="AH332" s="6">
        <f t="shared" ca="1" si="140"/>
        <v>0</v>
      </c>
      <c r="AI332" s="6">
        <f t="shared" ca="1" si="140"/>
        <v>0</v>
      </c>
      <c r="AJ332" s="6">
        <f t="shared" ca="1" si="140"/>
        <v>0</v>
      </c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</row>
    <row r="333" spans="1:124" s="1" customFormat="1" outlineLevel="1">
      <c r="A333" s="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</row>
    <row r="334" spans="1:124" s="1" customFormat="1" outlineLevel="1">
      <c r="A334" s="24" t="s">
        <v>62</v>
      </c>
      <c r="B334" s="25"/>
      <c r="C334" s="25"/>
      <c r="D334" s="25"/>
      <c r="E334" s="16">
        <f t="shared" ref="E334:AJ334" ca="1" si="141">SUM(E331:E333)</f>
        <v>0</v>
      </c>
      <c r="F334" s="16">
        <f t="shared" ca="1" si="141"/>
        <v>0</v>
      </c>
      <c r="G334" s="16">
        <f t="shared" ca="1" si="141"/>
        <v>47474.599768456537</v>
      </c>
      <c r="H334" s="16">
        <f t="shared" ca="1" si="141"/>
        <v>49375.213270462002</v>
      </c>
      <c r="I334" s="16">
        <f t="shared" ca="1" si="141"/>
        <v>51349.076953485725</v>
      </c>
      <c r="J334" s="16">
        <f t="shared" ca="1" si="141"/>
        <v>53405.76368254621</v>
      </c>
      <c r="K334" s="16">
        <f t="shared" ca="1" si="141"/>
        <v>55548.517854104983</v>
      </c>
      <c r="L334" s="16">
        <f t="shared" ca="1" si="141"/>
        <v>57780.19838526519</v>
      </c>
      <c r="M334" s="16">
        <f t="shared" ca="1" si="141"/>
        <v>60103.976165845292</v>
      </c>
      <c r="N334" s="16">
        <f t="shared" ca="1" si="141"/>
        <v>62524.950526062399</v>
      </c>
      <c r="O334" s="16">
        <f t="shared" ca="1" si="141"/>
        <v>65049.611824062187</v>
      </c>
      <c r="P334" s="16">
        <f t="shared" ca="1" si="141"/>
        <v>0</v>
      </c>
      <c r="Q334" s="16">
        <f t="shared" ca="1" si="141"/>
        <v>0</v>
      </c>
      <c r="R334" s="16">
        <f t="shared" ca="1" si="141"/>
        <v>0</v>
      </c>
      <c r="S334" s="16">
        <f t="shared" ca="1" si="141"/>
        <v>0</v>
      </c>
      <c r="T334" s="16">
        <f t="shared" ca="1" si="141"/>
        <v>0</v>
      </c>
      <c r="U334" s="16">
        <f t="shared" ca="1" si="141"/>
        <v>0</v>
      </c>
      <c r="V334" s="16">
        <f t="shared" ca="1" si="141"/>
        <v>0</v>
      </c>
      <c r="W334" s="16">
        <f t="shared" ca="1" si="141"/>
        <v>0</v>
      </c>
      <c r="X334" s="16">
        <f t="shared" ca="1" si="141"/>
        <v>0</v>
      </c>
      <c r="Y334" s="16">
        <f t="shared" ca="1" si="141"/>
        <v>0</v>
      </c>
      <c r="Z334" s="16">
        <f t="shared" ca="1" si="141"/>
        <v>0</v>
      </c>
      <c r="AA334" s="16">
        <f t="shared" ca="1" si="141"/>
        <v>0</v>
      </c>
      <c r="AB334" s="16">
        <f t="shared" ca="1" si="141"/>
        <v>0</v>
      </c>
      <c r="AC334" s="16">
        <f t="shared" ca="1" si="141"/>
        <v>0</v>
      </c>
      <c r="AD334" s="16">
        <f t="shared" ca="1" si="141"/>
        <v>0</v>
      </c>
      <c r="AE334" s="16">
        <f t="shared" ca="1" si="141"/>
        <v>0</v>
      </c>
      <c r="AF334" s="16">
        <f t="shared" ca="1" si="141"/>
        <v>0</v>
      </c>
      <c r="AG334" s="16">
        <f t="shared" ca="1" si="141"/>
        <v>0</v>
      </c>
      <c r="AH334" s="16">
        <f t="shared" ca="1" si="141"/>
        <v>0</v>
      </c>
      <c r="AI334" s="16">
        <f t="shared" ca="1" si="141"/>
        <v>0</v>
      </c>
      <c r="AJ334" s="16">
        <f t="shared" ca="1" si="141"/>
        <v>0</v>
      </c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</row>
    <row r="335" spans="1:124" s="1" customFormat="1" outlineLevel="1">
      <c r="A335" s="2" t="s">
        <v>33</v>
      </c>
      <c r="E335" s="6">
        <f t="shared" ref="E335:AJ335" ca="1" si="142">-E418</f>
        <v>0</v>
      </c>
      <c r="F335" s="6">
        <f t="shared" ca="1" si="142"/>
        <v>0</v>
      </c>
      <c r="G335" s="6">
        <f t="shared" ca="1" si="142"/>
        <v>-5693.333333333333</v>
      </c>
      <c r="H335" s="6">
        <f t="shared" ca="1" si="142"/>
        <v>-5693.333333333333</v>
      </c>
      <c r="I335" s="6">
        <f t="shared" ca="1" si="142"/>
        <v>-5693.333333333333</v>
      </c>
      <c r="J335" s="6">
        <f t="shared" ca="1" si="142"/>
        <v>-5693.333333333333</v>
      </c>
      <c r="K335" s="6">
        <f t="shared" ca="1" si="142"/>
        <v>-5693.333333333333</v>
      </c>
      <c r="L335" s="6">
        <f t="shared" ca="1" si="142"/>
        <v>-5693.333333333333</v>
      </c>
      <c r="M335" s="6">
        <f t="shared" ca="1" si="142"/>
        <v>-5693.333333333333</v>
      </c>
      <c r="N335" s="6">
        <f t="shared" ca="1" si="142"/>
        <v>-5693.333333333333</v>
      </c>
      <c r="O335" s="6">
        <f t="shared" ca="1" si="142"/>
        <v>-5693.333333333333</v>
      </c>
      <c r="P335" s="6">
        <f t="shared" ca="1" si="142"/>
        <v>0</v>
      </c>
      <c r="Q335" s="6">
        <f t="shared" ca="1" si="142"/>
        <v>0</v>
      </c>
      <c r="R335" s="6">
        <f t="shared" ca="1" si="142"/>
        <v>0</v>
      </c>
      <c r="S335" s="6">
        <f t="shared" ca="1" si="142"/>
        <v>0</v>
      </c>
      <c r="T335" s="6">
        <f t="shared" ca="1" si="142"/>
        <v>0</v>
      </c>
      <c r="U335" s="6">
        <f t="shared" ca="1" si="142"/>
        <v>0</v>
      </c>
      <c r="V335" s="6">
        <f t="shared" ca="1" si="142"/>
        <v>0</v>
      </c>
      <c r="W335" s="6">
        <f t="shared" ca="1" si="142"/>
        <v>0</v>
      </c>
      <c r="X335" s="6">
        <f t="shared" ca="1" si="142"/>
        <v>0</v>
      </c>
      <c r="Y335" s="6">
        <f t="shared" ca="1" si="142"/>
        <v>0</v>
      </c>
      <c r="Z335" s="6">
        <f t="shared" ca="1" si="142"/>
        <v>0</v>
      </c>
      <c r="AA335" s="6">
        <f t="shared" ca="1" si="142"/>
        <v>0</v>
      </c>
      <c r="AB335" s="6">
        <f t="shared" ca="1" si="142"/>
        <v>0</v>
      </c>
      <c r="AC335" s="6">
        <f t="shared" ca="1" si="142"/>
        <v>0</v>
      </c>
      <c r="AD335" s="6">
        <f t="shared" ca="1" si="142"/>
        <v>0</v>
      </c>
      <c r="AE335" s="6">
        <f t="shared" ca="1" si="142"/>
        <v>0</v>
      </c>
      <c r="AF335" s="6">
        <f t="shared" ca="1" si="142"/>
        <v>0</v>
      </c>
      <c r="AG335" s="6">
        <f t="shared" ca="1" si="142"/>
        <v>0</v>
      </c>
      <c r="AH335" s="6">
        <f t="shared" ca="1" si="142"/>
        <v>0</v>
      </c>
      <c r="AI335" s="6">
        <f t="shared" ca="1" si="142"/>
        <v>0</v>
      </c>
      <c r="AJ335" s="6">
        <f t="shared" ca="1" si="142"/>
        <v>0</v>
      </c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</row>
    <row r="336" spans="1:124" s="1" customFormat="1" outlineLevel="1">
      <c r="A336" s="2" t="s">
        <v>63</v>
      </c>
      <c r="E336" s="6">
        <f ca="1">MIN(-(Расчет_С_Фондом!E104+Расчет_С_Фондом!E118)+SUM(Расчет_С_Фондом!E196:E197),0)</f>
        <v>0</v>
      </c>
      <c r="F336" s="6">
        <f ca="1">MIN(-(Расчет_С_Фондом!F104+Расчет_С_Фондом!F118)+SUM(Расчет_С_Фондом!F196:F197),0)</f>
        <v>0</v>
      </c>
      <c r="G336" s="6">
        <f ca="1">MIN(-(Расчет_С_Фондом!G104+Расчет_С_Фондом!G118)+SUM(Расчет_С_Фондом!G196:G197),0)</f>
        <v>-16104.000000000015</v>
      </c>
      <c r="H336" s="6">
        <f ca="1">MIN(-(Расчет_С_Фондом!H104+Расчет_С_Фондом!H118)+SUM(Расчет_С_Фондом!H196:H197),0)</f>
        <v>-14967.030797105459</v>
      </c>
      <c r="I336" s="6">
        <f ca="1">MIN(-(Расчет_С_Фондом!I104+Расчет_С_Фондом!I118)+SUM(Расчет_С_Фондом!I196:I197),0)</f>
        <v>-13704.994981892505</v>
      </c>
      <c r="J336" s="6">
        <f ca="1">MIN(-(Расчет_С_Фондом!J104+Расчет_С_Фондом!J118)+SUM(Расчет_С_Фондом!J196:J197),0)</f>
        <v>-12304.135227006127</v>
      </c>
      <c r="K336" s="6">
        <f ca="1">MIN(-(Расчет_С_Фондом!K104+Расчет_С_Фондом!K118)+SUM(Расчет_С_Фондом!K196:K197),0)</f>
        <v>-10749.180899082245</v>
      </c>
      <c r="L336" s="6">
        <f ca="1">MIN(-(Расчет_С_Фондом!L104+Расчет_С_Фондом!L118)+SUM(Расчет_С_Фондом!L196:L197),0)</f>
        <v>-9023.1815950867367</v>
      </c>
      <c r="M336" s="6">
        <f ca="1">MIN(-(Расчет_С_Фондом!M104+Расчет_С_Фондом!M118)+SUM(Расчет_С_Фондом!M196:M197),0)</f>
        <v>-7107.3223676517227</v>
      </c>
      <c r="N336" s="6">
        <f ca="1">MIN(-(Расчет_С_Фондом!N104+Расчет_С_Фондом!N118)+SUM(Расчет_С_Фондом!N196:N197),0)</f>
        <v>-4980.7186251988569</v>
      </c>
      <c r="O336" s="6">
        <f ca="1">MIN(-(Расчет_С_Фондом!O104+Расчет_С_Фондом!O118)+SUM(Расчет_С_Фондом!O196:O197),0)</f>
        <v>-2620.188471076176</v>
      </c>
      <c r="P336" s="6">
        <f ca="1">MIN(-(Расчет_С_Фондом!P104+Расчет_С_Фондом!P118)+SUM(Расчет_С_Фондом!P196:P197),0)</f>
        <v>0</v>
      </c>
      <c r="Q336" s="6">
        <f ca="1">MIN(-(Расчет_С_Фондом!Q104+Расчет_С_Фондом!Q118)+SUM(Расчет_С_Фондом!Q196:Q197),0)</f>
        <v>0</v>
      </c>
      <c r="R336" s="6">
        <f ca="1">MIN(-(Расчет_С_Фондом!R104+Расчет_С_Фондом!R118)+SUM(Расчет_С_Фондом!R196:R197),0)</f>
        <v>0</v>
      </c>
      <c r="S336" s="6">
        <f ca="1">MIN(-(Расчет_С_Фондом!S104+Расчет_С_Фондом!S118)+SUM(Расчет_С_Фондом!S196:S197),0)</f>
        <v>0</v>
      </c>
      <c r="T336" s="6">
        <f ca="1">MIN(-(Расчет_С_Фондом!T104+Расчет_С_Фондом!T118)+SUM(Расчет_С_Фондом!T196:T197),0)</f>
        <v>0</v>
      </c>
      <c r="U336" s="6">
        <f ca="1">MIN(-(Расчет_С_Фондом!U104+Расчет_С_Фондом!U118)+SUM(Расчет_С_Фондом!U196:U197),0)</f>
        <v>0</v>
      </c>
      <c r="V336" s="6">
        <f ca="1">MIN(-(Расчет_С_Фондом!V104+Расчет_С_Фондом!V118)+SUM(Расчет_С_Фондом!V196:V197),0)</f>
        <v>0</v>
      </c>
      <c r="W336" s="6">
        <f ca="1">MIN(-(Расчет_С_Фондом!W104+Расчет_С_Фондом!W118)+SUM(Расчет_С_Фондом!W196:W197),0)</f>
        <v>0</v>
      </c>
      <c r="X336" s="6">
        <f ca="1">MIN(-(Расчет_С_Фондом!X104+Расчет_С_Фондом!X118)+SUM(Расчет_С_Фондом!X196:X197),0)</f>
        <v>0</v>
      </c>
      <c r="Y336" s="6">
        <f ca="1">MIN(-(Расчет_С_Фондом!Y104+Расчет_С_Фондом!Y118)+SUM(Расчет_С_Фондом!Y196:Y197),0)</f>
        <v>0</v>
      </c>
      <c r="Z336" s="6">
        <f ca="1">MIN(-(Расчет_С_Фондом!Z104+Расчет_С_Фондом!Z118)+SUM(Расчет_С_Фондом!Z196:Z197),0)</f>
        <v>0</v>
      </c>
      <c r="AA336" s="6">
        <f ca="1">MIN(-(Расчет_С_Фондом!AA104+Расчет_С_Фондом!AA118)+SUM(Расчет_С_Фондом!AA196:AA197),0)</f>
        <v>0</v>
      </c>
      <c r="AB336" s="6">
        <f ca="1">MIN(-(Расчет_С_Фондом!AB104+Расчет_С_Фондом!AB118)+SUM(Расчет_С_Фондом!AB196:AB197),0)</f>
        <v>0</v>
      </c>
      <c r="AC336" s="6">
        <f ca="1">MIN(-(Расчет_С_Фондом!AC104+Расчет_С_Фондом!AC118)+SUM(Расчет_С_Фондом!AC196:AC197),0)</f>
        <v>0</v>
      </c>
      <c r="AD336" s="6">
        <f ca="1">MIN(-(Расчет_С_Фондом!AD104+Расчет_С_Фондом!AD118)+SUM(Расчет_С_Фондом!AD196:AD197),0)</f>
        <v>0</v>
      </c>
      <c r="AE336" s="6">
        <f ca="1">MIN(-(Расчет_С_Фондом!AE104+Расчет_С_Фондом!AE118)+SUM(Расчет_С_Фондом!AE196:AE197),0)</f>
        <v>0</v>
      </c>
      <c r="AF336" s="6">
        <f ca="1">MIN(-(Расчет_С_Фондом!AF104+Расчет_С_Фондом!AF118)+SUM(Расчет_С_Фондом!AF196:AF197),0)</f>
        <v>0</v>
      </c>
      <c r="AG336" s="6">
        <f ca="1">MIN(-(Расчет_С_Фондом!AG104+Расчет_С_Фондом!AG118)+SUM(Расчет_С_Фондом!AG196:AG197),0)</f>
        <v>0</v>
      </c>
      <c r="AH336" s="6">
        <f ca="1">MIN(-(Расчет_С_Фондом!AH104+Расчет_С_Фондом!AH118)+SUM(Расчет_С_Фондом!AH196:AH197),0)</f>
        <v>0</v>
      </c>
      <c r="AI336" s="6">
        <f ca="1">MIN(-(Расчет_С_Фондом!AI104+Расчет_С_Фондом!AI118)+SUM(Расчет_С_Фондом!AI196:AI197),0)</f>
        <v>0</v>
      </c>
      <c r="AJ336" s="6">
        <f ca="1">MIN(-(Расчет_С_Фондом!AJ104+Расчет_С_Фондом!AJ118)+SUM(Расчет_С_Фондом!AJ196:AJ197),0)</f>
        <v>0</v>
      </c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</row>
    <row r="337" spans="1:124" s="1" customFormat="1" outlineLevel="1">
      <c r="A337" s="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</row>
    <row r="338" spans="1:124" s="1" customFormat="1" outlineLevel="1">
      <c r="A338" s="24" t="s">
        <v>64</v>
      </c>
      <c r="B338" s="25"/>
      <c r="C338" s="25"/>
      <c r="D338" s="25"/>
      <c r="E338" s="16">
        <f t="shared" ref="E338:AJ338" ca="1" si="143">SUM(E334:E337)</f>
        <v>0</v>
      </c>
      <c r="F338" s="16">
        <f t="shared" ca="1" si="143"/>
        <v>0</v>
      </c>
      <c r="G338" s="16">
        <f t="shared" ca="1" si="143"/>
        <v>25677.266435123187</v>
      </c>
      <c r="H338" s="16">
        <f t="shared" ca="1" si="143"/>
        <v>28714.849140023209</v>
      </c>
      <c r="I338" s="16">
        <f t="shared" ca="1" si="143"/>
        <v>31950.748638259884</v>
      </c>
      <c r="J338" s="16">
        <f t="shared" ca="1" si="143"/>
        <v>35408.29512220675</v>
      </c>
      <c r="K338" s="16">
        <f t="shared" ca="1" si="143"/>
        <v>39106.0036216894</v>
      </c>
      <c r="L338" s="16">
        <f t="shared" ca="1" si="143"/>
        <v>43063.683456845116</v>
      </c>
      <c r="M338" s="16">
        <f t="shared" ca="1" si="143"/>
        <v>47303.320464860233</v>
      </c>
      <c r="N338" s="16">
        <f t="shared" ca="1" si="143"/>
        <v>51850.89856753021</v>
      </c>
      <c r="O338" s="16">
        <f t="shared" ca="1" si="143"/>
        <v>56736.090019652678</v>
      </c>
      <c r="P338" s="16">
        <f t="shared" ca="1" si="143"/>
        <v>0</v>
      </c>
      <c r="Q338" s="16">
        <f t="shared" ca="1" si="143"/>
        <v>0</v>
      </c>
      <c r="R338" s="16">
        <f t="shared" ca="1" si="143"/>
        <v>0</v>
      </c>
      <c r="S338" s="16">
        <f t="shared" ca="1" si="143"/>
        <v>0</v>
      </c>
      <c r="T338" s="16">
        <f t="shared" ca="1" si="143"/>
        <v>0</v>
      </c>
      <c r="U338" s="16">
        <f t="shared" ca="1" si="143"/>
        <v>0</v>
      </c>
      <c r="V338" s="16">
        <f t="shared" ca="1" si="143"/>
        <v>0</v>
      </c>
      <c r="W338" s="16">
        <f t="shared" ca="1" si="143"/>
        <v>0</v>
      </c>
      <c r="X338" s="16">
        <f t="shared" ca="1" si="143"/>
        <v>0</v>
      </c>
      <c r="Y338" s="16">
        <f t="shared" ca="1" si="143"/>
        <v>0</v>
      </c>
      <c r="Z338" s="16">
        <f t="shared" ca="1" si="143"/>
        <v>0</v>
      </c>
      <c r="AA338" s="16">
        <f t="shared" ca="1" si="143"/>
        <v>0</v>
      </c>
      <c r="AB338" s="16">
        <f t="shared" ca="1" si="143"/>
        <v>0</v>
      </c>
      <c r="AC338" s="16">
        <f t="shared" ca="1" si="143"/>
        <v>0</v>
      </c>
      <c r="AD338" s="16">
        <f t="shared" ca="1" si="143"/>
        <v>0</v>
      </c>
      <c r="AE338" s="16">
        <f t="shared" ca="1" si="143"/>
        <v>0</v>
      </c>
      <c r="AF338" s="16">
        <f t="shared" ca="1" si="143"/>
        <v>0</v>
      </c>
      <c r="AG338" s="16">
        <f t="shared" ca="1" si="143"/>
        <v>0</v>
      </c>
      <c r="AH338" s="16">
        <f t="shared" ca="1" si="143"/>
        <v>0</v>
      </c>
      <c r="AI338" s="16">
        <f t="shared" ca="1" si="143"/>
        <v>0</v>
      </c>
      <c r="AJ338" s="16">
        <f t="shared" ca="1" si="143"/>
        <v>0</v>
      </c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</row>
    <row r="339" spans="1:124" s="1" customFormat="1" outlineLevel="1">
      <c r="A339" s="2"/>
    </row>
    <row r="340" spans="1:124" s="1" customFormat="1" outlineLevel="1">
      <c r="A340" s="2"/>
    </row>
    <row r="341" spans="1:124" s="217" customFormat="1" outlineLevel="1">
      <c r="A341" s="215" t="s">
        <v>361</v>
      </c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16"/>
      <c r="BN341" s="216"/>
      <c r="BO341" s="216"/>
      <c r="BP341" s="216"/>
      <c r="BQ341" s="216"/>
      <c r="BR341" s="216"/>
      <c r="BS341" s="216"/>
      <c r="BT341" s="216"/>
      <c r="BU341" s="216"/>
      <c r="BV341" s="216"/>
      <c r="BW341" s="216"/>
      <c r="BX341" s="216"/>
      <c r="BY341" s="216"/>
      <c r="BZ341" s="216"/>
      <c r="CA341" s="216"/>
      <c r="CB341" s="216"/>
      <c r="CC341" s="216"/>
      <c r="CD341" s="216"/>
      <c r="CE341" s="216"/>
      <c r="CF341" s="216"/>
      <c r="CG341" s="216"/>
      <c r="CH341" s="216"/>
      <c r="CI341" s="216"/>
      <c r="CJ341" s="216"/>
      <c r="CK341" s="216"/>
      <c r="CL341" s="216"/>
      <c r="CM341" s="216"/>
      <c r="CN341" s="216"/>
      <c r="CO341" s="216"/>
      <c r="CP341" s="216"/>
      <c r="CQ341" s="216"/>
      <c r="CR341" s="216"/>
      <c r="CS341" s="216"/>
      <c r="CT341" s="216"/>
      <c r="CU341" s="216"/>
      <c r="CV341" s="216"/>
      <c r="CW341" s="216"/>
      <c r="CX341" s="216"/>
      <c r="CY341" s="216"/>
      <c r="CZ341" s="216"/>
      <c r="DA341" s="216"/>
      <c r="DB341" s="216"/>
      <c r="DC341" s="216"/>
      <c r="DD341" s="216"/>
      <c r="DE341" s="216"/>
      <c r="DF341" s="216"/>
      <c r="DG341" s="216"/>
      <c r="DH341" s="216"/>
      <c r="DI341" s="216"/>
      <c r="DJ341" s="216"/>
      <c r="DK341" s="216"/>
      <c r="DL341" s="216"/>
      <c r="DM341" s="216"/>
      <c r="DN341" s="216"/>
      <c r="DO341" s="216"/>
      <c r="DP341" s="216"/>
      <c r="DQ341" s="216"/>
      <c r="DR341" s="216"/>
      <c r="DS341" s="216"/>
      <c r="DT341" s="216"/>
    </row>
    <row r="342" spans="1:124" s="1" customFormat="1" outlineLevel="1">
      <c r="A342" s="5" t="s">
        <v>335</v>
      </c>
      <c r="B342" s="6"/>
      <c r="C342" s="6"/>
      <c r="D342" s="6"/>
      <c r="E342" s="17">
        <f ca="1">Расчет_С_Фондом!E79</f>
        <v>219600</v>
      </c>
      <c r="F342" s="17">
        <f ca="1">Расчет_С_Фондом!F79</f>
        <v>219600</v>
      </c>
      <c r="G342" s="17">
        <f ca="1">Расчет_С_Фондом!G79</f>
        <v>0</v>
      </c>
      <c r="H342" s="17">
        <f ca="1">Расчет_С_Фондом!H79</f>
        <v>0</v>
      </c>
      <c r="I342" s="17">
        <f ca="1">Расчет_С_Фондом!I79</f>
        <v>0</v>
      </c>
      <c r="J342" s="17">
        <f ca="1">Расчет_С_Фондом!J79</f>
        <v>0</v>
      </c>
      <c r="K342" s="17">
        <f ca="1">Расчет_С_Фондом!K79</f>
        <v>0</v>
      </c>
      <c r="L342" s="17">
        <f ca="1">Расчет_С_Фондом!L79</f>
        <v>0</v>
      </c>
      <c r="M342" s="17">
        <f ca="1">Расчет_С_Фондом!M79</f>
        <v>0</v>
      </c>
      <c r="N342" s="17">
        <f ca="1">Расчет_С_Фондом!N79</f>
        <v>0</v>
      </c>
      <c r="O342" s="17">
        <f ca="1">Расчет_С_Фондом!O79</f>
        <v>0</v>
      </c>
      <c r="P342" s="17">
        <f ca="1">Расчет_С_Фондом!P79</f>
        <v>0</v>
      </c>
      <c r="Q342" s="17">
        <f ca="1">Расчет_С_Фондом!Q79</f>
        <v>0</v>
      </c>
      <c r="R342" s="17">
        <f ca="1">Расчет_С_Фондом!R79</f>
        <v>0</v>
      </c>
      <c r="S342" s="17">
        <f ca="1">Расчет_С_Фондом!S79</f>
        <v>0</v>
      </c>
      <c r="T342" s="17">
        <f ca="1">Расчет_С_Фондом!T79</f>
        <v>0</v>
      </c>
      <c r="U342" s="17">
        <f ca="1">Расчет_С_Фондом!U79</f>
        <v>0</v>
      </c>
      <c r="V342" s="17">
        <f ca="1">Расчет_С_Фондом!V79</f>
        <v>0</v>
      </c>
      <c r="W342" s="17">
        <f ca="1">Расчет_С_Фондом!W79</f>
        <v>0</v>
      </c>
      <c r="X342" s="17">
        <f ca="1">Расчет_С_Фондом!X79</f>
        <v>0</v>
      </c>
      <c r="Y342" s="17">
        <f ca="1">Расчет_С_Фондом!Y79</f>
        <v>0</v>
      </c>
      <c r="Z342" s="17">
        <f ca="1">Расчет_С_Фондом!Z79</f>
        <v>0</v>
      </c>
      <c r="AA342" s="17">
        <f ca="1">Расчет_С_Фондом!AA79</f>
        <v>0</v>
      </c>
      <c r="AB342" s="17">
        <f ca="1">Расчет_С_Фондом!AB79</f>
        <v>0</v>
      </c>
      <c r="AC342" s="17">
        <f ca="1">Расчет_С_Фондом!AC79</f>
        <v>0</v>
      </c>
      <c r="AD342" s="17">
        <f ca="1">Расчет_С_Фондом!AD79</f>
        <v>0</v>
      </c>
      <c r="AE342" s="17">
        <f ca="1">Расчет_С_Фондом!AE79</f>
        <v>0</v>
      </c>
      <c r="AF342" s="17">
        <f ca="1">Расчет_С_Фондом!AF79</f>
        <v>0</v>
      </c>
      <c r="AG342" s="17">
        <f ca="1">Расчет_С_Фондом!AG79</f>
        <v>0</v>
      </c>
      <c r="AH342" s="17">
        <f ca="1">Расчет_С_Фондом!AH79</f>
        <v>0</v>
      </c>
      <c r="AI342" s="17">
        <f ca="1">Расчет_С_Фондом!AI79</f>
        <v>0</v>
      </c>
      <c r="AJ342" s="17">
        <f ca="1">Расчет_С_Фондом!AJ79</f>
        <v>0</v>
      </c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</row>
    <row r="343" spans="1:124" s="1" customFormat="1" outlineLevel="1">
      <c r="A343" s="5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</row>
    <row r="344" spans="1:124" s="1" customFormat="1" outlineLevel="1">
      <c r="A344" s="34" t="s">
        <v>116</v>
      </c>
      <c r="B344" s="34" t="s">
        <v>337</v>
      </c>
    </row>
    <row r="345" spans="1:124" s="1" customFormat="1" outlineLevel="1">
      <c r="A345" s="5" t="str">
        <f>Расчет_С_Фондом!A155</f>
        <v>Реконструкция Объекта №1</v>
      </c>
      <c r="B345" s="229">
        <v>1</v>
      </c>
      <c r="E345" s="6">
        <f ca="1">IFERROR((1-$B345*E$342/Расчет_С_Фондом!E$171)*Расчет_С_Фондом!E155,0)</f>
        <v>85400.000000000015</v>
      </c>
      <c r="F345" s="6">
        <f ca="1">IFERROR((1-$B345*F$342/Расчет_С_Фондом!F$171)*Расчет_С_Фондом!F155,0)</f>
        <v>85400.000000000015</v>
      </c>
      <c r="G345" s="6">
        <f ca="1">IFERROR((1-$B345*G$342/Расчет_С_Фондом!G$171)*Расчет_С_Фондом!G155,0)</f>
        <v>0</v>
      </c>
      <c r="H345" s="6">
        <f ca="1">IFERROR((1-$B345*H$342/Расчет_С_Фондом!H$171)*Расчет_С_Фондом!H155,0)</f>
        <v>0</v>
      </c>
      <c r="I345" s="6">
        <f ca="1">IFERROR((1-$B345*I$342/Расчет_С_Фондом!I$171)*Расчет_С_Фондом!I155,0)</f>
        <v>0</v>
      </c>
      <c r="J345" s="6">
        <f ca="1">IFERROR((1-$B345*J$342/Расчет_С_Фондом!J$171)*Расчет_С_Фондом!J155,0)</f>
        <v>0</v>
      </c>
      <c r="K345" s="6">
        <f ca="1">IFERROR((1-$B345*K$342/Расчет_С_Фондом!K$171)*Расчет_С_Фондом!K155,0)</f>
        <v>0</v>
      </c>
      <c r="L345" s="6">
        <f ca="1">IFERROR((1-$B345*L$342/Расчет_С_Фондом!L$171)*Расчет_С_Фондом!L155,0)</f>
        <v>0</v>
      </c>
      <c r="M345" s="6">
        <f ca="1">IFERROR((1-$B345*M$342/Расчет_С_Фондом!M$171)*Расчет_С_Фондом!M155,0)</f>
        <v>0</v>
      </c>
      <c r="N345" s="6">
        <f ca="1">IFERROR((1-$B345*N$342/Расчет_С_Фондом!N$171)*Расчет_С_Фондом!N155,0)</f>
        <v>0</v>
      </c>
      <c r="O345" s="6">
        <f ca="1">IFERROR((1-$B345*O$342/Расчет_С_Фондом!O$171)*Расчет_С_Фондом!O155,0)</f>
        <v>0</v>
      </c>
      <c r="P345" s="6">
        <f ca="1">IFERROR((1-$B345*P$342/Расчет_С_Фондом!P$171)*Расчет_С_Фондом!P155,0)</f>
        <v>0</v>
      </c>
      <c r="Q345" s="6">
        <f ca="1">IFERROR((1-$B345*Q$342/Расчет_С_Фондом!Q$171)*Расчет_С_Фондом!Q155,0)</f>
        <v>0</v>
      </c>
      <c r="R345" s="6">
        <f ca="1">IFERROR((1-$B345*R$342/Расчет_С_Фондом!R$171)*Расчет_С_Фондом!R155,0)</f>
        <v>0</v>
      </c>
      <c r="S345" s="6">
        <f ca="1">IFERROR((1-$B345*S$342/Расчет_С_Фондом!S$171)*Расчет_С_Фондом!S155,0)</f>
        <v>0</v>
      </c>
      <c r="T345" s="6">
        <f ca="1">IFERROR((1-$B345*T$342/Расчет_С_Фондом!T$171)*Расчет_С_Фондом!T155,0)</f>
        <v>0</v>
      </c>
      <c r="U345" s="6">
        <f ca="1">IFERROR((1-$B345*U$342/Расчет_С_Фондом!U$171)*Расчет_С_Фондом!U155,0)</f>
        <v>0</v>
      </c>
      <c r="V345" s="6">
        <f ca="1">IFERROR((1-$B345*V$342/Расчет_С_Фондом!V$171)*Расчет_С_Фондом!V155,0)</f>
        <v>0</v>
      </c>
      <c r="W345" s="6">
        <f ca="1">IFERROR((1-$B345*W$342/Расчет_С_Фондом!W$171)*Расчет_С_Фондом!W155,0)</f>
        <v>0</v>
      </c>
      <c r="X345" s="6">
        <f ca="1">IFERROR((1-$B345*X$342/Расчет_С_Фондом!X$171)*Расчет_С_Фондом!X155,0)</f>
        <v>0</v>
      </c>
      <c r="Y345" s="6">
        <f ca="1">IFERROR((1-$B345*Y$342/Расчет_С_Фондом!Y$171)*Расчет_С_Фондом!Y155,0)</f>
        <v>0</v>
      </c>
      <c r="Z345" s="6">
        <f ca="1">IFERROR((1-$B345*Z$342/Расчет_С_Фондом!Z$171)*Расчет_С_Фондом!Z155,0)</f>
        <v>0</v>
      </c>
      <c r="AA345" s="6">
        <f ca="1">IFERROR((1-$B345*AA$342/Расчет_С_Фондом!AA$171)*Расчет_С_Фондом!AA155,0)</f>
        <v>0</v>
      </c>
      <c r="AB345" s="6">
        <f ca="1">IFERROR((1-$B345*AB$342/Расчет_С_Фондом!AB$171)*Расчет_С_Фондом!AB155,0)</f>
        <v>0</v>
      </c>
      <c r="AC345" s="6">
        <f ca="1">IFERROR((1-$B345*AC$342/Расчет_С_Фондом!AC$171)*Расчет_С_Фондом!AC155,0)</f>
        <v>0</v>
      </c>
      <c r="AD345" s="6">
        <f ca="1">IFERROR((1-$B345*AD$342/Расчет_С_Фондом!AD$171)*Расчет_С_Фондом!AD155,0)</f>
        <v>0</v>
      </c>
      <c r="AE345" s="6">
        <f ca="1">IFERROR((1-$B345*AE$342/Расчет_С_Фондом!AE$171)*Расчет_С_Фондом!AE155,0)</f>
        <v>0</v>
      </c>
      <c r="AF345" s="6">
        <f ca="1">IFERROR((1-$B345*AF$342/Расчет_С_Фондом!AF$171)*Расчет_С_Фондом!AF155,0)</f>
        <v>0</v>
      </c>
      <c r="AG345" s="6">
        <f ca="1">IFERROR((1-$B345*AG$342/Расчет_С_Фондом!AG$171)*Расчет_С_Фондом!AG155,0)</f>
        <v>0</v>
      </c>
      <c r="AH345" s="6">
        <f ca="1">IFERROR((1-$B345*AH$342/Расчет_С_Фондом!AH$171)*Расчет_С_Фондом!AH155,0)</f>
        <v>0</v>
      </c>
      <c r="AI345" s="6">
        <f ca="1">IFERROR((1-$B345*AI$342/Расчет_С_Фондом!AI$171)*Расчет_С_Фондом!AI155,0)</f>
        <v>0</v>
      </c>
      <c r="AJ345" s="6">
        <f ca="1">IFERROR((1-$B345*AJ$342/Расчет_С_Фондом!AJ$171)*Расчет_С_Фондом!AJ155,0)</f>
        <v>0</v>
      </c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</row>
    <row r="346" spans="1:124" s="1" customFormat="1" outlineLevel="1">
      <c r="A346" s="5" t="str">
        <f>Расчет_С_Фондом!A156</f>
        <v>-</v>
      </c>
      <c r="B346" s="229">
        <v>1</v>
      </c>
      <c r="E346" s="6">
        <f ca="1">IFERROR((1-$B346*E$342/Расчет_С_Фондом!E$171)*Расчет_С_Фондом!E156,0)</f>
        <v>0</v>
      </c>
      <c r="F346" s="6">
        <f ca="1">IFERROR((1-$B346*F$342/Расчет_С_Фондом!F$171)*Расчет_С_Фондом!F156,0)</f>
        <v>0</v>
      </c>
      <c r="G346" s="6">
        <f ca="1">IFERROR((1-$B346*G$342/Расчет_С_Фондом!G$171)*Расчет_С_Фондом!G156,0)</f>
        <v>0</v>
      </c>
      <c r="H346" s="6">
        <f ca="1">IFERROR((1-$B346*H$342/Расчет_С_Фондом!H$171)*Расчет_С_Фондом!H156,0)</f>
        <v>0</v>
      </c>
      <c r="I346" s="6">
        <f ca="1">IFERROR((1-$B346*I$342/Расчет_С_Фондом!I$171)*Расчет_С_Фондом!I156,0)</f>
        <v>0</v>
      </c>
      <c r="J346" s="6">
        <f ca="1">IFERROR((1-$B346*J$342/Расчет_С_Фондом!J$171)*Расчет_С_Фондом!J156,0)</f>
        <v>0</v>
      </c>
      <c r="K346" s="6">
        <f ca="1">IFERROR((1-$B346*K$342/Расчет_С_Фондом!K$171)*Расчет_С_Фондом!K156,0)</f>
        <v>0</v>
      </c>
      <c r="L346" s="6">
        <f ca="1">IFERROR((1-$B346*L$342/Расчет_С_Фондом!L$171)*Расчет_С_Фондом!L156,0)</f>
        <v>0</v>
      </c>
      <c r="M346" s="6">
        <f ca="1">IFERROR((1-$B346*M$342/Расчет_С_Фондом!M$171)*Расчет_С_Фондом!M156,0)</f>
        <v>0</v>
      </c>
      <c r="N346" s="6">
        <f ca="1">IFERROR((1-$B346*N$342/Расчет_С_Фондом!N$171)*Расчет_С_Фондом!N156,0)</f>
        <v>0</v>
      </c>
      <c r="O346" s="6">
        <f ca="1">IFERROR((1-$B346*O$342/Расчет_С_Фондом!O$171)*Расчет_С_Фондом!O156,0)</f>
        <v>0</v>
      </c>
      <c r="P346" s="6">
        <f ca="1">IFERROR((1-$B346*P$342/Расчет_С_Фондом!P$171)*Расчет_С_Фондом!P156,0)</f>
        <v>0</v>
      </c>
      <c r="Q346" s="6">
        <f ca="1">IFERROR((1-$B346*Q$342/Расчет_С_Фондом!Q$171)*Расчет_С_Фондом!Q156,0)</f>
        <v>0</v>
      </c>
      <c r="R346" s="6">
        <f ca="1">IFERROR((1-$B346*R$342/Расчет_С_Фондом!R$171)*Расчет_С_Фондом!R156,0)</f>
        <v>0</v>
      </c>
      <c r="S346" s="6">
        <f ca="1">IFERROR((1-$B346*S$342/Расчет_С_Фондом!S$171)*Расчет_С_Фондом!S156,0)</f>
        <v>0</v>
      </c>
      <c r="T346" s="6">
        <f ca="1">IFERROR((1-$B346*T$342/Расчет_С_Фондом!T$171)*Расчет_С_Фондом!T156,0)</f>
        <v>0</v>
      </c>
      <c r="U346" s="6">
        <f ca="1">IFERROR((1-$B346*U$342/Расчет_С_Фондом!U$171)*Расчет_С_Фондом!U156,0)</f>
        <v>0</v>
      </c>
      <c r="V346" s="6">
        <f ca="1">IFERROR((1-$B346*V$342/Расчет_С_Фондом!V$171)*Расчет_С_Фондом!V156,0)</f>
        <v>0</v>
      </c>
      <c r="W346" s="6">
        <f ca="1">IFERROR((1-$B346*W$342/Расчет_С_Фондом!W$171)*Расчет_С_Фондом!W156,0)</f>
        <v>0</v>
      </c>
      <c r="X346" s="6">
        <f ca="1">IFERROR((1-$B346*X$342/Расчет_С_Фондом!X$171)*Расчет_С_Фондом!X156,0)</f>
        <v>0</v>
      </c>
      <c r="Y346" s="6">
        <f ca="1">IFERROR((1-$B346*Y$342/Расчет_С_Фондом!Y$171)*Расчет_С_Фондом!Y156,0)</f>
        <v>0</v>
      </c>
      <c r="Z346" s="6">
        <f ca="1">IFERROR((1-$B346*Z$342/Расчет_С_Фондом!Z$171)*Расчет_С_Фондом!Z156,0)</f>
        <v>0</v>
      </c>
      <c r="AA346" s="6">
        <f ca="1">IFERROR((1-$B346*AA$342/Расчет_С_Фондом!AA$171)*Расчет_С_Фондом!AA156,0)</f>
        <v>0</v>
      </c>
      <c r="AB346" s="6">
        <f ca="1">IFERROR((1-$B346*AB$342/Расчет_С_Фондом!AB$171)*Расчет_С_Фондом!AB156,0)</f>
        <v>0</v>
      </c>
      <c r="AC346" s="6">
        <f ca="1">IFERROR((1-$B346*AC$342/Расчет_С_Фондом!AC$171)*Расчет_С_Фондом!AC156,0)</f>
        <v>0</v>
      </c>
      <c r="AD346" s="6">
        <f ca="1">IFERROR((1-$B346*AD$342/Расчет_С_Фондом!AD$171)*Расчет_С_Фондом!AD156,0)</f>
        <v>0</v>
      </c>
      <c r="AE346" s="6">
        <f ca="1">IFERROR((1-$B346*AE$342/Расчет_С_Фондом!AE$171)*Расчет_С_Фондом!AE156,0)</f>
        <v>0</v>
      </c>
      <c r="AF346" s="6">
        <f ca="1">IFERROR((1-$B346*AF$342/Расчет_С_Фондом!AF$171)*Расчет_С_Фондом!AF156,0)</f>
        <v>0</v>
      </c>
      <c r="AG346" s="6">
        <f ca="1">IFERROR((1-$B346*AG$342/Расчет_С_Фондом!AG$171)*Расчет_С_Фондом!AG156,0)</f>
        <v>0</v>
      </c>
      <c r="AH346" s="6">
        <f ca="1">IFERROR((1-$B346*AH$342/Расчет_С_Фондом!AH$171)*Расчет_С_Фондом!AH156,0)</f>
        <v>0</v>
      </c>
      <c r="AI346" s="6">
        <f ca="1">IFERROR((1-$B346*AI$342/Расчет_С_Фондом!AI$171)*Расчет_С_Фондом!AI156,0)</f>
        <v>0</v>
      </c>
      <c r="AJ346" s="6">
        <f ca="1">IFERROR((1-$B346*AJ$342/Расчет_С_Фондом!AJ$171)*Расчет_С_Фондом!AJ156,0)</f>
        <v>0</v>
      </c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</row>
    <row r="347" spans="1:124" s="1" customFormat="1" outlineLevel="2">
      <c r="A347" s="5" t="str">
        <f>Расчет_С_Фондом!A157</f>
        <v>-</v>
      </c>
      <c r="B347" s="229">
        <v>1</v>
      </c>
      <c r="E347" s="6">
        <f ca="1">IFERROR((1-$B347*E$342/Расчет_С_Фондом!E$171)*Расчет_С_Фондом!E157,0)</f>
        <v>0</v>
      </c>
      <c r="F347" s="6">
        <f ca="1">IFERROR((1-$B347*F$342/Расчет_С_Фондом!F$171)*Расчет_С_Фондом!F157,0)</f>
        <v>0</v>
      </c>
      <c r="G347" s="6">
        <f ca="1">IFERROR((1-$B347*G$342/Расчет_С_Фондом!G$171)*Расчет_С_Фондом!G157,0)</f>
        <v>0</v>
      </c>
      <c r="H347" s="6">
        <f ca="1">IFERROR((1-$B347*H$342/Расчет_С_Фондом!H$171)*Расчет_С_Фондом!H157,0)</f>
        <v>0</v>
      </c>
      <c r="I347" s="6">
        <f ca="1">IFERROR((1-$B347*I$342/Расчет_С_Фондом!I$171)*Расчет_С_Фондом!I157,0)</f>
        <v>0</v>
      </c>
      <c r="J347" s="6">
        <f ca="1">IFERROR((1-$B347*J$342/Расчет_С_Фондом!J$171)*Расчет_С_Фондом!J157,0)</f>
        <v>0</v>
      </c>
      <c r="K347" s="6">
        <f ca="1">IFERROR((1-$B347*K$342/Расчет_С_Фондом!K$171)*Расчет_С_Фондом!K157,0)</f>
        <v>0</v>
      </c>
      <c r="L347" s="6">
        <f ca="1">IFERROR((1-$B347*L$342/Расчет_С_Фондом!L$171)*Расчет_С_Фондом!L157,0)</f>
        <v>0</v>
      </c>
      <c r="M347" s="6">
        <f ca="1">IFERROR((1-$B347*M$342/Расчет_С_Фондом!M$171)*Расчет_С_Фондом!M157,0)</f>
        <v>0</v>
      </c>
      <c r="N347" s="6">
        <f ca="1">IFERROR((1-$B347*N$342/Расчет_С_Фондом!N$171)*Расчет_С_Фондом!N157,0)</f>
        <v>0</v>
      </c>
      <c r="O347" s="6">
        <f ca="1">IFERROR((1-$B347*O$342/Расчет_С_Фондом!O$171)*Расчет_С_Фондом!O157,0)</f>
        <v>0</v>
      </c>
      <c r="P347" s="6">
        <f ca="1">IFERROR((1-$B347*P$342/Расчет_С_Фондом!P$171)*Расчет_С_Фондом!P157,0)</f>
        <v>0</v>
      </c>
      <c r="Q347" s="6">
        <f ca="1">IFERROR((1-$B347*Q$342/Расчет_С_Фондом!Q$171)*Расчет_С_Фондом!Q157,0)</f>
        <v>0</v>
      </c>
      <c r="R347" s="6">
        <f ca="1">IFERROR((1-$B347*R$342/Расчет_С_Фондом!R$171)*Расчет_С_Фондом!R157,0)</f>
        <v>0</v>
      </c>
      <c r="S347" s="6">
        <f ca="1">IFERROR((1-$B347*S$342/Расчет_С_Фондом!S$171)*Расчет_С_Фондом!S157,0)</f>
        <v>0</v>
      </c>
      <c r="T347" s="6">
        <f ca="1">IFERROR((1-$B347*T$342/Расчет_С_Фондом!T$171)*Расчет_С_Фондом!T157,0)</f>
        <v>0</v>
      </c>
      <c r="U347" s="6">
        <f ca="1">IFERROR((1-$B347*U$342/Расчет_С_Фондом!U$171)*Расчет_С_Фондом!U157,0)</f>
        <v>0</v>
      </c>
      <c r="V347" s="6">
        <f ca="1">IFERROR((1-$B347*V$342/Расчет_С_Фондом!V$171)*Расчет_С_Фондом!V157,0)</f>
        <v>0</v>
      </c>
      <c r="W347" s="6">
        <f ca="1">IFERROR((1-$B347*W$342/Расчет_С_Фондом!W$171)*Расчет_С_Фондом!W157,0)</f>
        <v>0</v>
      </c>
      <c r="X347" s="6">
        <f ca="1">IFERROR((1-$B347*X$342/Расчет_С_Фондом!X$171)*Расчет_С_Фондом!X157,0)</f>
        <v>0</v>
      </c>
      <c r="Y347" s="6">
        <f ca="1">IFERROR((1-$B347*Y$342/Расчет_С_Фондом!Y$171)*Расчет_С_Фондом!Y157,0)</f>
        <v>0</v>
      </c>
      <c r="Z347" s="6">
        <f ca="1">IFERROR((1-$B347*Z$342/Расчет_С_Фондом!Z$171)*Расчет_С_Фондом!Z157,0)</f>
        <v>0</v>
      </c>
      <c r="AA347" s="6">
        <f ca="1">IFERROR((1-$B347*AA$342/Расчет_С_Фондом!AA$171)*Расчет_С_Фондом!AA157,0)</f>
        <v>0</v>
      </c>
      <c r="AB347" s="6">
        <f ca="1">IFERROR((1-$B347*AB$342/Расчет_С_Фондом!AB$171)*Расчет_С_Фондом!AB157,0)</f>
        <v>0</v>
      </c>
      <c r="AC347" s="6">
        <f ca="1">IFERROR((1-$B347*AC$342/Расчет_С_Фондом!AC$171)*Расчет_С_Фондом!AC157,0)</f>
        <v>0</v>
      </c>
      <c r="AD347" s="6">
        <f ca="1">IFERROR((1-$B347*AD$342/Расчет_С_Фондом!AD$171)*Расчет_С_Фондом!AD157,0)</f>
        <v>0</v>
      </c>
      <c r="AE347" s="6">
        <f ca="1">IFERROR((1-$B347*AE$342/Расчет_С_Фондом!AE$171)*Расчет_С_Фондом!AE157,0)</f>
        <v>0</v>
      </c>
      <c r="AF347" s="6">
        <f ca="1">IFERROR((1-$B347*AF$342/Расчет_С_Фондом!AF$171)*Расчет_С_Фондом!AF157,0)</f>
        <v>0</v>
      </c>
      <c r="AG347" s="6">
        <f ca="1">IFERROR((1-$B347*AG$342/Расчет_С_Фондом!AG$171)*Расчет_С_Фондом!AG157,0)</f>
        <v>0</v>
      </c>
      <c r="AH347" s="6">
        <f ca="1">IFERROR((1-$B347*AH$342/Расчет_С_Фондом!AH$171)*Расчет_С_Фондом!AH157,0)</f>
        <v>0</v>
      </c>
      <c r="AI347" s="6">
        <f ca="1">IFERROR((1-$B347*AI$342/Расчет_С_Фондом!AI$171)*Расчет_С_Фондом!AI157,0)</f>
        <v>0</v>
      </c>
      <c r="AJ347" s="6">
        <f ca="1">IFERROR((1-$B347*AJ$342/Расчет_С_Фондом!AJ$171)*Расчет_С_Фондом!AJ157,0)</f>
        <v>0</v>
      </c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</row>
    <row r="348" spans="1:124" s="1" customFormat="1" outlineLevel="2">
      <c r="A348" s="5" t="str">
        <f>Расчет_С_Фондом!A158</f>
        <v>-</v>
      </c>
      <c r="B348" s="229">
        <v>1</v>
      </c>
      <c r="E348" s="6">
        <f ca="1">IFERROR((1-$B348*E$342/Расчет_С_Фондом!E$171)*Расчет_С_Фондом!E158,0)</f>
        <v>0</v>
      </c>
      <c r="F348" s="6">
        <f ca="1">IFERROR((1-$B348*F$342/Расчет_С_Фондом!F$171)*Расчет_С_Фондом!F158,0)</f>
        <v>0</v>
      </c>
      <c r="G348" s="6">
        <f ca="1">IFERROR((1-$B348*G$342/Расчет_С_Фондом!G$171)*Расчет_С_Фондом!G158,0)</f>
        <v>0</v>
      </c>
      <c r="H348" s="6">
        <f ca="1">IFERROR((1-$B348*H$342/Расчет_С_Фондом!H$171)*Расчет_С_Фондом!H158,0)</f>
        <v>0</v>
      </c>
      <c r="I348" s="6">
        <f ca="1">IFERROR((1-$B348*I$342/Расчет_С_Фондом!I$171)*Расчет_С_Фондом!I158,0)</f>
        <v>0</v>
      </c>
      <c r="J348" s="6">
        <f ca="1">IFERROR((1-$B348*J$342/Расчет_С_Фондом!J$171)*Расчет_С_Фондом!J158,0)</f>
        <v>0</v>
      </c>
      <c r="K348" s="6">
        <f ca="1">IFERROR((1-$B348*K$342/Расчет_С_Фондом!K$171)*Расчет_С_Фондом!K158,0)</f>
        <v>0</v>
      </c>
      <c r="L348" s="6">
        <f ca="1">IFERROR((1-$B348*L$342/Расчет_С_Фондом!L$171)*Расчет_С_Фондом!L158,0)</f>
        <v>0</v>
      </c>
      <c r="M348" s="6">
        <f ca="1">IFERROR((1-$B348*M$342/Расчет_С_Фондом!M$171)*Расчет_С_Фондом!M158,0)</f>
        <v>0</v>
      </c>
      <c r="N348" s="6">
        <f ca="1">IFERROR((1-$B348*N$342/Расчет_С_Фондом!N$171)*Расчет_С_Фондом!N158,0)</f>
        <v>0</v>
      </c>
      <c r="O348" s="6">
        <f ca="1">IFERROR((1-$B348*O$342/Расчет_С_Фондом!O$171)*Расчет_С_Фондом!O158,0)</f>
        <v>0</v>
      </c>
      <c r="P348" s="6">
        <f ca="1">IFERROR((1-$B348*P$342/Расчет_С_Фондом!P$171)*Расчет_С_Фондом!P158,0)</f>
        <v>0</v>
      </c>
      <c r="Q348" s="6">
        <f ca="1">IFERROR((1-$B348*Q$342/Расчет_С_Фондом!Q$171)*Расчет_С_Фондом!Q158,0)</f>
        <v>0</v>
      </c>
      <c r="R348" s="6">
        <f ca="1">IFERROR((1-$B348*R$342/Расчет_С_Фондом!R$171)*Расчет_С_Фондом!R158,0)</f>
        <v>0</v>
      </c>
      <c r="S348" s="6">
        <f ca="1">IFERROR((1-$B348*S$342/Расчет_С_Фондом!S$171)*Расчет_С_Фондом!S158,0)</f>
        <v>0</v>
      </c>
      <c r="T348" s="6">
        <f ca="1">IFERROR((1-$B348*T$342/Расчет_С_Фондом!T$171)*Расчет_С_Фондом!T158,0)</f>
        <v>0</v>
      </c>
      <c r="U348" s="6">
        <f ca="1">IFERROR((1-$B348*U$342/Расчет_С_Фондом!U$171)*Расчет_С_Фондом!U158,0)</f>
        <v>0</v>
      </c>
      <c r="V348" s="6">
        <f ca="1">IFERROR((1-$B348*V$342/Расчет_С_Фондом!V$171)*Расчет_С_Фондом!V158,0)</f>
        <v>0</v>
      </c>
      <c r="W348" s="6">
        <f ca="1">IFERROR((1-$B348*W$342/Расчет_С_Фондом!W$171)*Расчет_С_Фондом!W158,0)</f>
        <v>0</v>
      </c>
      <c r="X348" s="6">
        <f ca="1">IFERROR((1-$B348*X$342/Расчет_С_Фондом!X$171)*Расчет_С_Фондом!X158,0)</f>
        <v>0</v>
      </c>
      <c r="Y348" s="6">
        <f ca="1">IFERROR((1-$B348*Y$342/Расчет_С_Фондом!Y$171)*Расчет_С_Фондом!Y158,0)</f>
        <v>0</v>
      </c>
      <c r="Z348" s="6">
        <f ca="1">IFERROR((1-$B348*Z$342/Расчет_С_Фондом!Z$171)*Расчет_С_Фондом!Z158,0)</f>
        <v>0</v>
      </c>
      <c r="AA348" s="6">
        <f ca="1">IFERROR((1-$B348*AA$342/Расчет_С_Фондом!AA$171)*Расчет_С_Фондом!AA158,0)</f>
        <v>0</v>
      </c>
      <c r="AB348" s="6">
        <f ca="1">IFERROR((1-$B348*AB$342/Расчет_С_Фондом!AB$171)*Расчет_С_Фондом!AB158,0)</f>
        <v>0</v>
      </c>
      <c r="AC348" s="6">
        <f ca="1">IFERROR((1-$B348*AC$342/Расчет_С_Фондом!AC$171)*Расчет_С_Фондом!AC158,0)</f>
        <v>0</v>
      </c>
      <c r="AD348" s="6">
        <f ca="1">IFERROR((1-$B348*AD$342/Расчет_С_Фондом!AD$171)*Расчет_С_Фондом!AD158,0)</f>
        <v>0</v>
      </c>
      <c r="AE348" s="6">
        <f ca="1">IFERROR((1-$B348*AE$342/Расчет_С_Фондом!AE$171)*Расчет_С_Фондом!AE158,0)</f>
        <v>0</v>
      </c>
      <c r="AF348" s="6">
        <f ca="1">IFERROR((1-$B348*AF$342/Расчет_С_Фондом!AF$171)*Расчет_С_Фондом!AF158,0)</f>
        <v>0</v>
      </c>
      <c r="AG348" s="6">
        <f ca="1">IFERROR((1-$B348*AG$342/Расчет_С_Фондом!AG$171)*Расчет_С_Фондом!AG158,0)</f>
        <v>0</v>
      </c>
      <c r="AH348" s="6">
        <f ca="1">IFERROR((1-$B348*AH$342/Расчет_С_Фондом!AH$171)*Расчет_С_Фондом!AH158,0)</f>
        <v>0</v>
      </c>
      <c r="AI348" s="6">
        <f ca="1">IFERROR((1-$B348*AI$342/Расчет_С_Фондом!AI$171)*Расчет_С_Фондом!AI158,0)</f>
        <v>0</v>
      </c>
      <c r="AJ348" s="6">
        <f ca="1">IFERROR((1-$B348*AJ$342/Расчет_С_Фондом!AJ$171)*Расчет_С_Фондом!AJ158,0)</f>
        <v>0</v>
      </c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</row>
    <row r="349" spans="1:124" s="1" customFormat="1" outlineLevel="2">
      <c r="A349" s="5" t="str">
        <f>Расчет_С_Фондом!A159</f>
        <v>-</v>
      </c>
      <c r="B349" s="229">
        <v>1</v>
      </c>
      <c r="E349" s="6">
        <f ca="1">IFERROR((1-$B349*E$342/Расчет_С_Фондом!E$171)*Расчет_С_Фондом!E159,0)</f>
        <v>0</v>
      </c>
      <c r="F349" s="6">
        <f ca="1">IFERROR((1-$B349*F$342/Расчет_С_Фондом!F$171)*Расчет_С_Фондом!F159,0)</f>
        <v>0</v>
      </c>
      <c r="G349" s="6">
        <f ca="1">IFERROR((1-$B349*G$342/Расчет_С_Фондом!G$171)*Расчет_С_Фондом!G159,0)</f>
        <v>0</v>
      </c>
      <c r="H349" s="6">
        <f ca="1">IFERROR((1-$B349*H$342/Расчет_С_Фондом!H$171)*Расчет_С_Фондом!H159,0)</f>
        <v>0</v>
      </c>
      <c r="I349" s="6">
        <f ca="1">IFERROR((1-$B349*I$342/Расчет_С_Фондом!I$171)*Расчет_С_Фондом!I159,0)</f>
        <v>0</v>
      </c>
      <c r="J349" s="6">
        <f ca="1">IFERROR((1-$B349*J$342/Расчет_С_Фондом!J$171)*Расчет_С_Фондом!J159,0)</f>
        <v>0</v>
      </c>
      <c r="K349" s="6">
        <f ca="1">IFERROR((1-$B349*K$342/Расчет_С_Фондом!K$171)*Расчет_С_Фондом!K159,0)</f>
        <v>0</v>
      </c>
      <c r="L349" s="6">
        <f ca="1">IFERROR((1-$B349*L$342/Расчет_С_Фондом!L$171)*Расчет_С_Фондом!L159,0)</f>
        <v>0</v>
      </c>
      <c r="M349" s="6">
        <f ca="1">IFERROR((1-$B349*M$342/Расчет_С_Фондом!M$171)*Расчет_С_Фондом!M159,0)</f>
        <v>0</v>
      </c>
      <c r="N349" s="6">
        <f ca="1">IFERROR((1-$B349*N$342/Расчет_С_Фондом!N$171)*Расчет_С_Фондом!N159,0)</f>
        <v>0</v>
      </c>
      <c r="O349" s="6">
        <f ca="1">IFERROR((1-$B349*O$342/Расчет_С_Фондом!O$171)*Расчет_С_Фондом!O159,0)</f>
        <v>0</v>
      </c>
      <c r="P349" s="6">
        <f ca="1">IFERROR((1-$B349*P$342/Расчет_С_Фондом!P$171)*Расчет_С_Фондом!P159,0)</f>
        <v>0</v>
      </c>
      <c r="Q349" s="6">
        <f ca="1">IFERROR((1-$B349*Q$342/Расчет_С_Фондом!Q$171)*Расчет_С_Фондом!Q159,0)</f>
        <v>0</v>
      </c>
      <c r="R349" s="6">
        <f ca="1">IFERROR((1-$B349*R$342/Расчет_С_Фондом!R$171)*Расчет_С_Фондом!R159,0)</f>
        <v>0</v>
      </c>
      <c r="S349" s="6">
        <f ca="1">IFERROR((1-$B349*S$342/Расчет_С_Фондом!S$171)*Расчет_С_Фондом!S159,0)</f>
        <v>0</v>
      </c>
      <c r="T349" s="6">
        <f ca="1">IFERROR((1-$B349*T$342/Расчет_С_Фондом!T$171)*Расчет_С_Фондом!T159,0)</f>
        <v>0</v>
      </c>
      <c r="U349" s="6">
        <f ca="1">IFERROR((1-$B349*U$342/Расчет_С_Фондом!U$171)*Расчет_С_Фондом!U159,0)</f>
        <v>0</v>
      </c>
      <c r="V349" s="6">
        <f ca="1">IFERROR((1-$B349*V$342/Расчет_С_Фондом!V$171)*Расчет_С_Фондом!V159,0)</f>
        <v>0</v>
      </c>
      <c r="W349" s="6">
        <f ca="1">IFERROR((1-$B349*W$342/Расчет_С_Фондом!W$171)*Расчет_С_Фондом!W159,0)</f>
        <v>0</v>
      </c>
      <c r="X349" s="6">
        <f ca="1">IFERROR((1-$B349*X$342/Расчет_С_Фондом!X$171)*Расчет_С_Фондом!X159,0)</f>
        <v>0</v>
      </c>
      <c r="Y349" s="6">
        <f ca="1">IFERROR((1-$B349*Y$342/Расчет_С_Фондом!Y$171)*Расчет_С_Фондом!Y159,0)</f>
        <v>0</v>
      </c>
      <c r="Z349" s="6">
        <f ca="1">IFERROR((1-$B349*Z$342/Расчет_С_Фондом!Z$171)*Расчет_С_Фондом!Z159,0)</f>
        <v>0</v>
      </c>
      <c r="AA349" s="6">
        <f ca="1">IFERROR((1-$B349*AA$342/Расчет_С_Фондом!AA$171)*Расчет_С_Фондом!AA159,0)</f>
        <v>0</v>
      </c>
      <c r="AB349" s="6">
        <f ca="1">IFERROR((1-$B349*AB$342/Расчет_С_Фондом!AB$171)*Расчет_С_Фондом!AB159,0)</f>
        <v>0</v>
      </c>
      <c r="AC349" s="6">
        <f ca="1">IFERROR((1-$B349*AC$342/Расчет_С_Фондом!AC$171)*Расчет_С_Фондом!AC159,0)</f>
        <v>0</v>
      </c>
      <c r="AD349" s="6">
        <f ca="1">IFERROR((1-$B349*AD$342/Расчет_С_Фондом!AD$171)*Расчет_С_Фондом!AD159,0)</f>
        <v>0</v>
      </c>
      <c r="AE349" s="6">
        <f ca="1">IFERROR((1-$B349*AE$342/Расчет_С_Фондом!AE$171)*Расчет_С_Фондом!AE159,0)</f>
        <v>0</v>
      </c>
      <c r="AF349" s="6">
        <f ca="1">IFERROR((1-$B349*AF$342/Расчет_С_Фондом!AF$171)*Расчет_С_Фондом!AF159,0)</f>
        <v>0</v>
      </c>
      <c r="AG349" s="6">
        <f ca="1">IFERROR((1-$B349*AG$342/Расчет_С_Фондом!AG$171)*Расчет_С_Фондом!AG159,0)</f>
        <v>0</v>
      </c>
      <c r="AH349" s="6">
        <f ca="1">IFERROR((1-$B349*AH$342/Расчет_С_Фондом!AH$171)*Расчет_С_Фондом!AH159,0)</f>
        <v>0</v>
      </c>
      <c r="AI349" s="6">
        <f ca="1">IFERROR((1-$B349*AI$342/Расчет_С_Фондом!AI$171)*Расчет_С_Фондом!AI159,0)</f>
        <v>0</v>
      </c>
      <c r="AJ349" s="6">
        <f ca="1">IFERROR((1-$B349*AJ$342/Расчет_С_Фондом!AJ$171)*Расчет_С_Фондом!AJ159,0)</f>
        <v>0</v>
      </c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</row>
    <row r="350" spans="1:124" s="1" customFormat="1" outlineLevel="2">
      <c r="A350" s="5" t="str">
        <f>Расчет_С_Фондом!A160</f>
        <v>-</v>
      </c>
      <c r="B350" s="229">
        <v>1</v>
      </c>
      <c r="E350" s="6">
        <f ca="1">IFERROR((1-$B350*E$342/Расчет_С_Фондом!E$171)*Расчет_С_Фондом!E160,0)</f>
        <v>0</v>
      </c>
      <c r="F350" s="6">
        <f ca="1">IFERROR((1-$B350*F$342/Расчет_С_Фондом!F$171)*Расчет_С_Фондом!F160,0)</f>
        <v>0</v>
      </c>
      <c r="G350" s="6">
        <f ca="1">IFERROR((1-$B350*G$342/Расчет_С_Фондом!G$171)*Расчет_С_Фондом!G160,0)</f>
        <v>0</v>
      </c>
      <c r="H350" s="6">
        <f ca="1">IFERROR((1-$B350*H$342/Расчет_С_Фондом!H$171)*Расчет_С_Фондом!H160,0)</f>
        <v>0</v>
      </c>
      <c r="I350" s="6">
        <f ca="1">IFERROR((1-$B350*I$342/Расчет_С_Фондом!I$171)*Расчет_С_Фондом!I160,0)</f>
        <v>0</v>
      </c>
      <c r="J350" s="6">
        <f ca="1">IFERROR((1-$B350*J$342/Расчет_С_Фондом!J$171)*Расчет_С_Фондом!J160,0)</f>
        <v>0</v>
      </c>
      <c r="K350" s="6">
        <f ca="1">IFERROR((1-$B350*K$342/Расчет_С_Фондом!K$171)*Расчет_С_Фондом!K160,0)</f>
        <v>0</v>
      </c>
      <c r="L350" s="6">
        <f ca="1">IFERROR((1-$B350*L$342/Расчет_С_Фондом!L$171)*Расчет_С_Фондом!L160,0)</f>
        <v>0</v>
      </c>
      <c r="M350" s="6">
        <f ca="1">IFERROR((1-$B350*M$342/Расчет_С_Фондом!M$171)*Расчет_С_Фондом!M160,0)</f>
        <v>0</v>
      </c>
      <c r="N350" s="6">
        <f ca="1">IFERROR((1-$B350*N$342/Расчет_С_Фондом!N$171)*Расчет_С_Фондом!N160,0)</f>
        <v>0</v>
      </c>
      <c r="O350" s="6">
        <f ca="1">IFERROR((1-$B350*O$342/Расчет_С_Фондом!O$171)*Расчет_С_Фондом!O160,0)</f>
        <v>0</v>
      </c>
      <c r="P350" s="6">
        <f ca="1">IFERROR((1-$B350*P$342/Расчет_С_Фондом!P$171)*Расчет_С_Фондом!P160,0)</f>
        <v>0</v>
      </c>
      <c r="Q350" s="6">
        <f ca="1">IFERROR((1-$B350*Q$342/Расчет_С_Фондом!Q$171)*Расчет_С_Фондом!Q160,0)</f>
        <v>0</v>
      </c>
      <c r="R350" s="6">
        <f ca="1">IFERROR((1-$B350*R$342/Расчет_С_Фондом!R$171)*Расчет_С_Фондом!R160,0)</f>
        <v>0</v>
      </c>
      <c r="S350" s="6">
        <f ca="1">IFERROR((1-$B350*S$342/Расчет_С_Фондом!S$171)*Расчет_С_Фондом!S160,0)</f>
        <v>0</v>
      </c>
      <c r="T350" s="6">
        <f ca="1">IFERROR((1-$B350*T$342/Расчет_С_Фондом!T$171)*Расчет_С_Фондом!T160,0)</f>
        <v>0</v>
      </c>
      <c r="U350" s="6">
        <f ca="1">IFERROR((1-$B350*U$342/Расчет_С_Фондом!U$171)*Расчет_С_Фондом!U160,0)</f>
        <v>0</v>
      </c>
      <c r="V350" s="6">
        <f ca="1">IFERROR((1-$B350*V$342/Расчет_С_Фондом!V$171)*Расчет_С_Фондом!V160,0)</f>
        <v>0</v>
      </c>
      <c r="W350" s="6">
        <f ca="1">IFERROR((1-$B350*W$342/Расчет_С_Фондом!W$171)*Расчет_С_Фондом!W160,0)</f>
        <v>0</v>
      </c>
      <c r="X350" s="6">
        <f ca="1">IFERROR((1-$B350*X$342/Расчет_С_Фондом!X$171)*Расчет_С_Фондом!X160,0)</f>
        <v>0</v>
      </c>
      <c r="Y350" s="6">
        <f ca="1">IFERROR((1-$B350*Y$342/Расчет_С_Фондом!Y$171)*Расчет_С_Фондом!Y160,0)</f>
        <v>0</v>
      </c>
      <c r="Z350" s="6">
        <f ca="1">IFERROR((1-$B350*Z$342/Расчет_С_Фондом!Z$171)*Расчет_С_Фондом!Z160,0)</f>
        <v>0</v>
      </c>
      <c r="AA350" s="6">
        <f ca="1">IFERROR((1-$B350*AA$342/Расчет_С_Фондом!AA$171)*Расчет_С_Фондом!AA160,0)</f>
        <v>0</v>
      </c>
      <c r="AB350" s="6">
        <f ca="1">IFERROR((1-$B350*AB$342/Расчет_С_Фондом!AB$171)*Расчет_С_Фондом!AB160,0)</f>
        <v>0</v>
      </c>
      <c r="AC350" s="6">
        <f ca="1">IFERROR((1-$B350*AC$342/Расчет_С_Фондом!AC$171)*Расчет_С_Фондом!AC160,0)</f>
        <v>0</v>
      </c>
      <c r="AD350" s="6">
        <f ca="1">IFERROR((1-$B350*AD$342/Расчет_С_Фондом!AD$171)*Расчет_С_Фондом!AD160,0)</f>
        <v>0</v>
      </c>
      <c r="AE350" s="6">
        <f ca="1">IFERROR((1-$B350*AE$342/Расчет_С_Фондом!AE$171)*Расчет_С_Фондом!AE160,0)</f>
        <v>0</v>
      </c>
      <c r="AF350" s="6">
        <f ca="1">IFERROR((1-$B350*AF$342/Расчет_С_Фондом!AF$171)*Расчет_С_Фондом!AF160,0)</f>
        <v>0</v>
      </c>
      <c r="AG350" s="6">
        <f ca="1">IFERROR((1-$B350*AG$342/Расчет_С_Фондом!AG$171)*Расчет_С_Фондом!AG160,0)</f>
        <v>0</v>
      </c>
      <c r="AH350" s="6">
        <f ca="1">IFERROR((1-$B350*AH$342/Расчет_С_Фондом!AH$171)*Расчет_С_Фондом!AH160,0)</f>
        <v>0</v>
      </c>
      <c r="AI350" s="6">
        <f ca="1">IFERROR((1-$B350*AI$342/Расчет_С_Фондом!AI$171)*Расчет_С_Фондом!AI160,0)</f>
        <v>0</v>
      </c>
      <c r="AJ350" s="6">
        <f ca="1">IFERROR((1-$B350*AJ$342/Расчет_С_Фондом!AJ$171)*Расчет_С_Фондом!AJ160,0)</f>
        <v>0</v>
      </c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</row>
    <row r="351" spans="1:124" s="1" customFormat="1" outlineLevel="2">
      <c r="A351" s="5" t="str">
        <f>Расчет_С_Фондом!A161</f>
        <v>-</v>
      </c>
      <c r="B351" s="229">
        <v>1</v>
      </c>
      <c r="E351" s="6">
        <f ca="1">IFERROR((1-$B351*E$342/Расчет_С_Фондом!E$171)*Расчет_С_Фондом!E161,0)</f>
        <v>0</v>
      </c>
      <c r="F351" s="6">
        <f ca="1">IFERROR((1-$B351*F$342/Расчет_С_Фондом!F$171)*Расчет_С_Фондом!F161,0)</f>
        <v>0</v>
      </c>
      <c r="G351" s="6">
        <f ca="1">IFERROR((1-$B351*G$342/Расчет_С_Фондом!G$171)*Расчет_С_Фондом!G161,0)</f>
        <v>0</v>
      </c>
      <c r="H351" s="6">
        <f ca="1">IFERROR((1-$B351*H$342/Расчет_С_Фондом!H$171)*Расчет_С_Фондом!H161,0)</f>
        <v>0</v>
      </c>
      <c r="I351" s="6">
        <f ca="1">IFERROR((1-$B351*I$342/Расчет_С_Фондом!I$171)*Расчет_С_Фондом!I161,0)</f>
        <v>0</v>
      </c>
      <c r="J351" s="6">
        <f ca="1">IFERROR((1-$B351*J$342/Расчет_С_Фондом!J$171)*Расчет_С_Фондом!J161,0)</f>
        <v>0</v>
      </c>
      <c r="K351" s="6">
        <f ca="1">IFERROR((1-$B351*K$342/Расчет_С_Фондом!K$171)*Расчет_С_Фондом!K161,0)</f>
        <v>0</v>
      </c>
      <c r="L351" s="6">
        <f ca="1">IFERROR((1-$B351*L$342/Расчет_С_Фондом!L$171)*Расчет_С_Фондом!L161,0)</f>
        <v>0</v>
      </c>
      <c r="M351" s="6">
        <f ca="1">IFERROR((1-$B351*M$342/Расчет_С_Фондом!M$171)*Расчет_С_Фондом!M161,0)</f>
        <v>0</v>
      </c>
      <c r="N351" s="6">
        <f ca="1">IFERROR((1-$B351*N$342/Расчет_С_Фондом!N$171)*Расчет_С_Фондом!N161,0)</f>
        <v>0</v>
      </c>
      <c r="O351" s="6">
        <f ca="1">IFERROR((1-$B351*O$342/Расчет_С_Фондом!O$171)*Расчет_С_Фондом!O161,0)</f>
        <v>0</v>
      </c>
      <c r="P351" s="6">
        <f ca="1">IFERROR((1-$B351*P$342/Расчет_С_Фондом!P$171)*Расчет_С_Фондом!P161,0)</f>
        <v>0</v>
      </c>
      <c r="Q351" s="6">
        <f ca="1">IFERROR((1-$B351*Q$342/Расчет_С_Фондом!Q$171)*Расчет_С_Фондом!Q161,0)</f>
        <v>0</v>
      </c>
      <c r="R351" s="6">
        <f ca="1">IFERROR((1-$B351*R$342/Расчет_С_Фондом!R$171)*Расчет_С_Фондом!R161,0)</f>
        <v>0</v>
      </c>
      <c r="S351" s="6">
        <f ca="1">IFERROR((1-$B351*S$342/Расчет_С_Фондом!S$171)*Расчет_С_Фондом!S161,0)</f>
        <v>0</v>
      </c>
      <c r="T351" s="6">
        <f ca="1">IFERROR((1-$B351*T$342/Расчет_С_Фондом!T$171)*Расчет_С_Фондом!T161,0)</f>
        <v>0</v>
      </c>
      <c r="U351" s="6">
        <f ca="1">IFERROR((1-$B351*U$342/Расчет_С_Фондом!U$171)*Расчет_С_Фондом!U161,0)</f>
        <v>0</v>
      </c>
      <c r="V351" s="6">
        <f ca="1">IFERROR((1-$B351*V$342/Расчет_С_Фондом!V$171)*Расчет_С_Фондом!V161,0)</f>
        <v>0</v>
      </c>
      <c r="W351" s="6">
        <f ca="1">IFERROR((1-$B351*W$342/Расчет_С_Фондом!W$171)*Расчет_С_Фондом!W161,0)</f>
        <v>0</v>
      </c>
      <c r="X351" s="6">
        <f ca="1">IFERROR((1-$B351*X$342/Расчет_С_Фондом!X$171)*Расчет_С_Фондом!X161,0)</f>
        <v>0</v>
      </c>
      <c r="Y351" s="6">
        <f ca="1">IFERROR((1-$B351*Y$342/Расчет_С_Фондом!Y$171)*Расчет_С_Фондом!Y161,0)</f>
        <v>0</v>
      </c>
      <c r="Z351" s="6">
        <f ca="1">IFERROR((1-$B351*Z$342/Расчет_С_Фондом!Z$171)*Расчет_С_Фондом!Z161,0)</f>
        <v>0</v>
      </c>
      <c r="AA351" s="6">
        <f ca="1">IFERROR((1-$B351*AA$342/Расчет_С_Фондом!AA$171)*Расчет_С_Фондом!AA161,0)</f>
        <v>0</v>
      </c>
      <c r="AB351" s="6">
        <f ca="1">IFERROR((1-$B351*AB$342/Расчет_С_Фондом!AB$171)*Расчет_С_Фондом!AB161,0)</f>
        <v>0</v>
      </c>
      <c r="AC351" s="6">
        <f ca="1">IFERROR((1-$B351*AC$342/Расчет_С_Фондом!AC$171)*Расчет_С_Фондом!AC161,0)</f>
        <v>0</v>
      </c>
      <c r="AD351" s="6">
        <f ca="1">IFERROR((1-$B351*AD$342/Расчет_С_Фондом!AD$171)*Расчет_С_Фондом!AD161,0)</f>
        <v>0</v>
      </c>
      <c r="AE351" s="6">
        <f ca="1">IFERROR((1-$B351*AE$342/Расчет_С_Фондом!AE$171)*Расчет_С_Фондом!AE161,0)</f>
        <v>0</v>
      </c>
      <c r="AF351" s="6">
        <f ca="1">IFERROR((1-$B351*AF$342/Расчет_С_Фондом!AF$171)*Расчет_С_Фондом!AF161,0)</f>
        <v>0</v>
      </c>
      <c r="AG351" s="6">
        <f ca="1">IFERROR((1-$B351*AG$342/Расчет_С_Фондом!AG$171)*Расчет_С_Фондом!AG161,0)</f>
        <v>0</v>
      </c>
      <c r="AH351" s="6">
        <f ca="1">IFERROR((1-$B351*AH$342/Расчет_С_Фондом!AH$171)*Расчет_С_Фондом!AH161,0)</f>
        <v>0</v>
      </c>
      <c r="AI351" s="6">
        <f ca="1">IFERROR((1-$B351*AI$342/Расчет_С_Фондом!AI$171)*Расчет_С_Фондом!AI161,0)</f>
        <v>0</v>
      </c>
      <c r="AJ351" s="6">
        <f ca="1">IFERROR((1-$B351*AJ$342/Расчет_С_Фондом!AJ$171)*Расчет_С_Фондом!AJ161,0)</f>
        <v>0</v>
      </c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</row>
    <row r="352" spans="1:124" s="1" customFormat="1" outlineLevel="2">
      <c r="A352" s="5" t="str">
        <f>Расчет_С_Фондом!A162</f>
        <v>-</v>
      </c>
      <c r="B352" s="229">
        <v>1</v>
      </c>
      <c r="E352" s="6">
        <f ca="1">IFERROR((1-$B352*E$342/Расчет_С_Фондом!E$171)*Расчет_С_Фондом!E162,0)</f>
        <v>0</v>
      </c>
      <c r="F352" s="6">
        <f ca="1">IFERROR((1-$B352*F$342/Расчет_С_Фондом!F$171)*Расчет_С_Фондом!F162,0)</f>
        <v>0</v>
      </c>
      <c r="G352" s="6">
        <f ca="1">IFERROR((1-$B352*G$342/Расчет_С_Фондом!G$171)*Расчет_С_Фондом!G162,0)</f>
        <v>0</v>
      </c>
      <c r="H352" s="6">
        <f ca="1">IFERROR((1-$B352*H$342/Расчет_С_Фондом!H$171)*Расчет_С_Фондом!H162,0)</f>
        <v>0</v>
      </c>
      <c r="I352" s="6">
        <f ca="1">IFERROR((1-$B352*I$342/Расчет_С_Фондом!I$171)*Расчет_С_Фондом!I162,0)</f>
        <v>0</v>
      </c>
      <c r="J352" s="6">
        <f ca="1">IFERROR((1-$B352*J$342/Расчет_С_Фондом!J$171)*Расчет_С_Фондом!J162,0)</f>
        <v>0</v>
      </c>
      <c r="K352" s="6">
        <f ca="1">IFERROR((1-$B352*K$342/Расчет_С_Фондом!K$171)*Расчет_С_Фондом!K162,0)</f>
        <v>0</v>
      </c>
      <c r="L352" s="6">
        <f ca="1">IFERROR((1-$B352*L$342/Расчет_С_Фондом!L$171)*Расчет_С_Фондом!L162,0)</f>
        <v>0</v>
      </c>
      <c r="M352" s="6">
        <f ca="1">IFERROR((1-$B352*M$342/Расчет_С_Фондом!M$171)*Расчет_С_Фондом!M162,0)</f>
        <v>0</v>
      </c>
      <c r="N352" s="6">
        <f ca="1">IFERROR((1-$B352*N$342/Расчет_С_Фондом!N$171)*Расчет_С_Фондом!N162,0)</f>
        <v>0</v>
      </c>
      <c r="O352" s="6">
        <f ca="1">IFERROR((1-$B352*O$342/Расчет_С_Фондом!O$171)*Расчет_С_Фондом!O162,0)</f>
        <v>0</v>
      </c>
      <c r="P352" s="6">
        <f ca="1">IFERROR((1-$B352*P$342/Расчет_С_Фондом!P$171)*Расчет_С_Фондом!P162,0)</f>
        <v>0</v>
      </c>
      <c r="Q352" s="6">
        <f ca="1">IFERROR((1-$B352*Q$342/Расчет_С_Фондом!Q$171)*Расчет_С_Фондом!Q162,0)</f>
        <v>0</v>
      </c>
      <c r="R352" s="6">
        <f ca="1">IFERROR((1-$B352*R$342/Расчет_С_Фондом!R$171)*Расчет_С_Фондом!R162,0)</f>
        <v>0</v>
      </c>
      <c r="S352" s="6">
        <f ca="1">IFERROR((1-$B352*S$342/Расчет_С_Фондом!S$171)*Расчет_С_Фондом!S162,0)</f>
        <v>0</v>
      </c>
      <c r="T352" s="6">
        <f ca="1">IFERROR((1-$B352*T$342/Расчет_С_Фондом!T$171)*Расчет_С_Фондом!T162,0)</f>
        <v>0</v>
      </c>
      <c r="U352" s="6">
        <f ca="1">IFERROR((1-$B352*U$342/Расчет_С_Фондом!U$171)*Расчет_С_Фондом!U162,0)</f>
        <v>0</v>
      </c>
      <c r="V352" s="6">
        <f ca="1">IFERROR((1-$B352*V$342/Расчет_С_Фондом!V$171)*Расчет_С_Фондом!V162,0)</f>
        <v>0</v>
      </c>
      <c r="W352" s="6">
        <f ca="1">IFERROR((1-$B352*W$342/Расчет_С_Фондом!W$171)*Расчет_С_Фондом!W162,0)</f>
        <v>0</v>
      </c>
      <c r="X352" s="6">
        <f ca="1">IFERROR((1-$B352*X$342/Расчет_С_Фондом!X$171)*Расчет_С_Фондом!X162,0)</f>
        <v>0</v>
      </c>
      <c r="Y352" s="6">
        <f ca="1">IFERROR((1-$B352*Y$342/Расчет_С_Фондом!Y$171)*Расчет_С_Фондом!Y162,0)</f>
        <v>0</v>
      </c>
      <c r="Z352" s="6">
        <f ca="1">IFERROR((1-$B352*Z$342/Расчет_С_Фондом!Z$171)*Расчет_С_Фондом!Z162,0)</f>
        <v>0</v>
      </c>
      <c r="AA352" s="6">
        <f ca="1">IFERROR((1-$B352*AA$342/Расчет_С_Фондом!AA$171)*Расчет_С_Фондом!AA162,0)</f>
        <v>0</v>
      </c>
      <c r="AB352" s="6">
        <f ca="1">IFERROR((1-$B352*AB$342/Расчет_С_Фондом!AB$171)*Расчет_С_Фондом!AB162,0)</f>
        <v>0</v>
      </c>
      <c r="AC352" s="6">
        <f ca="1">IFERROR((1-$B352*AC$342/Расчет_С_Фондом!AC$171)*Расчет_С_Фондом!AC162,0)</f>
        <v>0</v>
      </c>
      <c r="AD352" s="6">
        <f ca="1">IFERROR((1-$B352*AD$342/Расчет_С_Фондом!AD$171)*Расчет_С_Фондом!AD162,0)</f>
        <v>0</v>
      </c>
      <c r="AE352" s="6">
        <f ca="1">IFERROR((1-$B352*AE$342/Расчет_С_Фондом!AE$171)*Расчет_С_Фондом!AE162,0)</f>
        <v>0</v>
      </c>
      <c r="AF352" s="6">
        <f ca="1">IFERROR((1-$B352*AF$342/Расчет_С_Фондом!AF$171)*Расчет_С_Фондом!AF162,0)</f>
        <v>0</v>
      </c>
      <c r="AG352" s="6">
        <f ca="1">IFERROR((1-$B352*AG$342/Расчет_С_Фондом!AG$171)*Расчет_С_Фондом!AG162,0)</f>
        <v>0</v>
      </c>
      <c r="AH352" s="6">
        <f ca="1">IFERROR((1-$B352*AH$342/Расчет_С_Фондом!AH$171)*Расчет_С_Фондом!AH162,0)</f>
        <v>0</v>
      </c>
      <c r="AI352" s="6">
        <f ca="1">IFERROR((1-$B352*AI$342/Расчет_С_Фондом!AI$171)*Расчет_С_Фондом!AI162,0)</f>
        <v>0</v>
      </c>
      <c r="AJ352" s="6">
        <f ca="1">IFERROR((1-$B352*AJ$342/Расчет_С_Фондом!AJ$171)*Расчет_С_Фондом!AJ162,0)</f>
        <v>0</v>
      </c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</row>
    <row r="353" spans="1:124" s="1" customFormat="1" outlineLevel="2">
      <c r="A353" s="5" t="str">
        <f>Расчет_С_Фондом!A163</f>
        <v>-</v>
      </c>
      <c r="B353" s="229">
        <v>1</v>
      </c>
      <c r="E353" s="6">
        <f ca="1">IFERROR((1-$B353*E$342/Расчет_С_Фондом!E$171)*Расчет_С_Фондом!E163,0)</f>
        <v>0</v>
      </c>
      <c r="F353" s="6">
        <f ca="1">IFERROR((1-$B353*F$342/Расчет_С_Фондом!F$171)*Расчет_С_Фондом!F163,0)</f>
        <v>0</v>
      </c>
      <c r="G353" s="6">
        <f ca="1">IFERROR((1-$B353*G$342/Расчет_С_Фондом!G$171)*Расчет_С_Фондом!G163,0)</f>
        <v>0</v>
      </c>
      <c r="H353" s="6">
        <f ca="1">IFERROR((1-$B353*H$342/Расчет_С_Фондом!H$171)*Расчет_С_Фондом!H163,0)</f>
        <v>0</v>
      </c>
      <c r="I353" s="6">
        <f ca="1">IFERROR((1-$B353*I$342/Расчет_С_Фондом!I$171)*Расчет_С_Фондом!I163,0)</f>
        <v>0</v>
      </c>
      <c r="J353" s="6">
        <f ca="1">IFERROR((1-$B353*J$342/Расчет_С_Фондом!J$171)*Расчет_С_Фондом!J163,0)</f>
        <v>0</v>
      </c>
      <c r="K353" s="6">
        <f ca="1">IFERROR((1-$B353*K$342/Расчет_С_Фондом!K$171)*Расчет_С_Фондом!K163,0)</f>
        <v>0</v>
      </c>
      <c r="L353" s="6">
        <f ca="1">IFERROR((1-$B353*L$342/Расчет_С_Фондом!L$171)*Расчет_С_Фондом!L163,0)</f>
        <v>0</v>
      </c>
      <c r="M353" s="6">
        <f ca="1">IFERROR((1-$B353*M$342/Расчет_С_Фондом!M$171)*Расчет_С_Фондом!M163,0)</f>
        <v>0</v>
      </c>
      <c r="N353" s="6">
        <f ca="1">IFERROR((1-$B353*N$342/Расчет_С_Фондом!N$171)*Расчет_С_Фондом!N163,0)</f>
        <v>0</v>
      </c>
      <c r="O353" s="6">
        <f ca="1">IFERROR((1-$B353*O$342/Расчет_С_Фондом!O$171)*Расчет_С_Фондом!O163,0)</f>
        <v>0</v>
      </c>
      <c r="P353" s="6">
        <f ca="1">IFERROR((1-$B353*P$342/Расчет_С_Фондом!P$171)*Расчет_С_Фондом!P163,0)</f>
        <v>0</v>
      </c>
      <c r="Q353" s="6">
        <f ca="1">IFERROR((1-$B353*Q$342/Расчет_С_Фондом!Q$171)*Расчет_С_Фондом!Q163,0)</f>
        <v>0</v>
      </c>
      <c r="R353" s="6">
        <f ca="1">IFERROR((1-$B353*R$342/Расчет_С_Фондом!R$171)*Расчет_С_Фондом!R163,0)</f>
        <v>0</v>
      </c>
      <c r="S353" s="6">
        <f ca="1">IFERROR((1-$B353*S$342/Расчет_С_Фондом!S$171)*Расчет_С_Фондом!S163,0)</f>
        <v>0</v>
      </c>
      <c r="T353" s="6">
        <f ca="1">IFERROR((1-$B353*T$342/Расчет_С_Фондом!T$171)*Расчет_С_Фондом!T163,0)</f>
        <v>0</v>
      </c>
      <c r="U353" s="6">
        <f ca="1">IFERROR((1-$B353*U$342/Расчет_С_Фондом!U$171)*Расчет_С_Фондом!U163,0)</f>
        <v>0</v>
      </c>
      <c r="V353" s="6">
        <f ca="1">IFERROR((1-$B353*V$342/Расчет_С_Фондом!V$171)*Расчет_С_Фондом!V163,0)</f>
        <v>0</v>
      </c>
      <c r="W353" s="6">
        <f ca="1">IFERROR((1-$B353*W$342/Расчет_С_Фондом!W$171)*Расчет_С_Фондом!W163,0)</f>
        <v>0</v>
      </c>
      <c r="X353" s="6">
        <f ca="1">IFERROR((1-$B353*X$342/Расчет_С_Фондом!X$171)*Расчет_С_Фондом!X163,0)</f>
        <v>0</v>
      </c>
      <c r="Y353" s="6">
        <f ca="1">IFERROR((1-$B353*Y$342/Расчет_С_Фондом!Y$171)*Расчет_С_Фондом!Y163,0)</f>
        <v>0</v>
      </c>
      <c r="Z353" s="6">
        <f ca="1">IFERROR((1-$B353*Z$342/Расчет_С_Фондом!Z$171)*Расчет_С_Фондом!Z163,0)</f>
        <v>0</v>
      </c>
      <c r="AA353" s="6">
        <f ca="1">IFERROR((1-$B353*AA$342/Расчет_С_Фондом!AA$171)*Расчет_С_Фондом!AA163,0)</f>
        <v>0</v>
      </c>
      <c r="AB353" s="6">
        <f ca="1">IFERROR((1-$B353*AB$342/Расчет_С_Фондом!AB$171)*Расчет_С_Фондом!AB163,0)</f>
        <v>0</v>
      </c>
      <c r="AC353" s="6">
        <f ca="1">IFERROR((1-$B353*AC$342/Расчет_С_Фондом!AC$171)*Расчет_С_Фондом!AC163,0)</f>
        <v>0</v>
      </c>
      <c r="AD353" s="6">
        <f ca="1">IFERROR((1-$B353*AD$342/Расчет_С_Фондом!AD$171)*Расчет_С_Фондом!AD163,0)</f>
        <v>0</v>
      </c>
      <c r="AE353" s="6">
        <f ca="1">IFERROR((1-$B353*AE$342/Расчет_С_Фондом!AE$171)*Расчет_С_Фондом!AE163,0)</f>
        <v>0</v>
      </c>
      <c r="AF353" s="6">
        <f ca="1">IFERROR((1-$B353*AF$342/Расчет_С_Фондом!AF$171)*Расчет_С_Фондом!AF163,0)</f>
        <v>0</v>
      </c>
      <c r="AG353" s="6">
        <f ca="1">IFERROR((1-$B353*AG$342/Расчет_С_Фондом!AG$171)*Расчет_С_Фондом!AG163,0)</f>
        <v>0</v>
      </c>
      <c r="AH353" s="6">
        <f ca="1">IFERROR((1-$B353*AH$342/Расчет_С_Фондом!AH$171)*Расчет_С_Фондом!AH163,0)</f>
        <v>0</v>
      </c>
      <c r="AI353" s="6">
        <f ca="1">IFERROR((1-$B353*AI$342/Расчет_С_Фондом!AI$171)*Расчет_С_Фондом!AI163,0)</f>
        <v>0</v>
      </c>
      <c r="AJ353" s="6">
        <f ca="1">IFERROR((1-$B353*AJ$342/Расчет_С_Фондом!AJ$171)*Расчет_С_Фондом!AJ163,0)</f>
        <v>0</v>
      </c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</row>
    <row r="354" spans="1:124" s="1" customFormat="1" outlineLevel="2">
      <c r="A354" s="5" t="str">
        <f>Расчет_С_Фондом!A164</f>
        <v>-</v>
      </c>
      <c r="B354" s="229">
        <v>1</v>
      </c>
      <c r="E354" s="6">
        <f ca="1">IFERROR((1-$B354*E$342/Расчет_С_Фондом!E$171)*Расчет_С_Фондом!E164,0)</f>
        <v>0</v>
      </c>
      <c r="F354" s="6">
        <f ca="1">IFERROR((1-$B354*F$342/Расчет_С_Фондом!F$171)*Расчет_С_Фондом!F164,0)</f>
        <v>0</v>
      </c>
      <c r="G354" s="6">
        <f ca="1">IFERROR((1-$B354*G$342/Расчет_С_Фондом!G$171)*Расчет_С_Фондом!G164,0)</f>
        <v>0</v>
      </c>
      <c r="H354" s="6">
        <f ca="1">IFERROR((1-$B354*H$342/Расчет_С_Фондом!H$171)*Расчет_С_Фондом!H164,0)</f>
        <v>0</v>
      </c>
      <c r="I354" s="6">
        <f ca="1">IFERROR((1-$B354*I$342/Расчет_С_Фондом!I$171)*Расчет_С_Фондом!I164,0)</f>
        <v>0</v>
      </c>
      <c r="J354" s="6">
        <f ca="1">IFERROR((1-$B354*J$342/Расчет_С_Фондом!J$171)*Расчет_С_Фондом!J164,0)</f>
        <v>0</v>
      </c>
      <c r="K354" s="6">
        <f ca="1">IFERROR((1-$B354*K$342/Расчет_С_Фондом!K$171)*Расчет_С_Фондом!K164,0)</f>
        <v>0</v>
      </c>
      <c r="L354" s="6">
        <f ca="1">IFERROR((1-$B354*L$342/Расчет_С_Фондом!L$171)*Расчет_С_Фондом!L164,0)</f>
        <v>0</v>
      </c>
      <c r="M354" s="6">
        <f ca="1">IFERROR((1-$B354*M$342/Расчет_С_Фондом!M$171)*Расчет_С_Фондом!M164,0)</f>
        <v>0</v>
      </c>
      <c r="N354" s="6">
        <f ca="1">IFERROR((1-$B354*N$342/Расчет_С_Фондом!N$171)*Расчет_С_Фондом!N164,0)</f>
        <v>0</v>
      </c>
      <c r="O354" s="6">
        <f ca="1">IFERROR((1-$B354*O$342/Расчет_С_Фондом!O$171)*Расчет_С_Фондом!O164,0)</f>
        <v>0</v>
      </c>
      <c r="P354" s="6">
        <f ca="1">IFERROR((1-$B354*P$342/Расчет_С_Фондом!P$171)*Расчет_С_Фондом!P164,0)</f>
        <v>0</v>
      </c>
      <c r="Q354" s="6">
        <f ca="1">IFERROR((1-$B354*Q$342/Расчет_С_Фондом!Q$171)*Расчет_С_Фондом!Q164,0)</f>
        <v>0</v>
      </c>
      <c r="R354" s="6">
        <f ca="1">IFERROR((1-$B354*R$342/Расчет_С_Фондом!R$171)*Расчет_С_Фондом!R164,0)</f>
        <v>0</v>
      </c>
      <c r="S354" s="6">
        <f ca="1">IFERROR((1-$B354*S$342/Расчет_С_Фондом!S$171)*Расчет_С_Фондом!S164,0)</f>
        <v>0</v>
      </c>
      <c r="T354" s="6">
        <f ca="1">IFERROR((1-$B354*T$342/Расчет_С_Фондом!T$171)*Расчет_С_Фондом!T164,0)</f>
        <v>0</v>
      </c>
      <c r="U354" s="6">
        <f ca="1">IFERROR((1-$B354*U$342/Расчет_С_Фондом!U$171)*Расчет_С_Фондом!U164,0)</f>
        <v>0</v>
      </c>
      <c r="V354" s="6">
        <f ca="1">IFERROR((1-$B354*V$342/Расчет_С_Фондом!V$171)*Расчет_С_Фондом!V164,0)</f>
        <v>0</v>
      </c>
      <c r="W354" s="6">
        <f ca="1">IFERROR((1-$B354*W$342/Расчет_С_Фондом!W$171)*Расчет_С_Фондом!W164,0)</f>
        <v>0</v>
      </c>
      <c r="X354" s="6">
        <f ca="1">IFERROR((1-$B354*X$342/Расчет_С_Фондом!X$171)*Расчет_С_Фондом!X164,0)</f>
        <v>0</v>
      </c>
      <c r="Y354" s="6">
        <f ca="1">IFERROR((1-$B354*Y$342/Расчет_С_Фондом!Y$171)*Расчет_С_Фондом!Y164,0)</f>
        <v>0</v>
      </c>
      <c r="Z354" s="6">
        <f ca="1">IFERROR((1-$B354*Z$342/Расчет_С_Фондом!Z$171)*Расчет_С_Фондом!Z164,0)</f>
        <v>0</v>
      </c>
      <c r="AA354" s="6">
        <f ca="1">IFERROR((1-$B354*AA$342/Расчет_С_Фондом!AA$171)*Расчет_С_Фондом!AA164,0)</f>
        <v>0</v>
      </c>
      <c r="AB354" s="6">
        <f ca="1">IFERROR((1-$B354*AB$342/Расчет_С_Фондом!AB$171)*Расчет_С_Фондом!AB164,0)</f>
        <v>0</v>
      </c>
      <c r="AC354" s="6">
        <f ca="1">IFERROR((1-$B354*AC$342/Расчет_С_Фондом!AC$171)*Расчет_С_Фондом!AC164,0)</f>
        <v>0</v>
      </c>
      <c r="AD354" s="6">
        <f ca="1">IFERROR((1-$B354*AD$342/Расчет_С_Фондом!AD$171)*Расчет_С_Фондом!AD164,0)</f>
        <v>0</v>
      </c>
      <c r="AE354" s="6">
        <f ca="1">IFERROR((1-$B354*AE$342/Расчет_С_Фондом!AE$171)*Расчет_С_Фондом!AE164,0)</f>
        <v>0</v>
      </c>
      <c r="AF354" s="6">
        <f ca="1">IFERROR((1-$B354*AF$342/Расчет_С_Фондом!AF$171)*Расчет_С_Фондом!AF164,0)</f>
        <v>0</v>
      </c>
      <c r="AG354" s="6">
        <f ca="1">IFERROR((1-$B354*AG$342/Расчет_С_Фондом!AG$171)*Расчет_С_Фондом!AG164,0)</f>
        <v>0</v>
      </c>
      <c r="AH354" s="6">
        <f ca="1">IFERROR((1-$B354*AH$342/Расчет_С_Фондом!AH$171)*Расчет_С_Фондом!AH164,0)</f>
        <v>0</v>
      </c>
      <c r="AI354" s="6">
        <f ca="1">IFERROR((1-$B354*AI$342/Расчет_С_Фондом!AI$171)*Расчет_С_Фондом!AI164,0)</f>
        <v>0</v>
      </c>
      <c r="AJ354" s="6">
        <f ca="1">IFERROR((1-$B354*AJ$342/Расчет_С_Фондом!AJ$171)*Расчет_С_Фондом!AJ164,0)</f>
        <v>0</v>
      </c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</row>
    <row r="355" spans="1:124" s="1" customFormat="1" outlineLevel="2">
      <c r="A355" s="5" t="str">
        <f>Расчет_С_Фондом!A165</f>
        <v>-</v>
      </c>
      <c r="B355" s="229">
        <v>1</v>
      </c>
      <c r="E355" s="6">
        <f ca="1">IFERROR((1-$B355*E$342/Расчет_С_Фондом!E$171)*Расчет_С_Фондом!E165,0)</f>
        <v>0</v>
      </c>
      <c r="F355" s="6">
        <f ca="1">IFERROR((1-$B355*F$342/Расчет_С_Фондом!F$171)*Расчет_С_Фондом!F165,0)</f>
        <v>0</v>
      </c>
      <c r="G355" s="6">
        <f ca="1">IFERROR((1-$B355*G$342/Расчет_С_Фондом!G$171)*Расчет_С_Фондом!G165,0)</f>
        <v>0</v>
      </c>
      <c r="H355" s="6">
        <f ca="1">IFERROR((1-$B355*H$342/Расчет_С_Фондом!H$171)*Расчет_С_Фондом!H165,0)</f>
        <v>0</v>
      </c>
      <c r="I355" s="6">
        <f ca="1">IFERROR((1-$B355*I$342/Расчет_С_Фондом!I$171)*Расчет_С_Фондом!I165,0)</f>
        <v>0</v>
      </c>
      <c r="J355" s="6">
        <f ca="1">IFERROR((1-$B355*J$342/Расчет_С_Фондом!J$171)*Расчет_С_Фондом!J165,0)</f>
        <v>0</v>
      </c>
      <c r="K355" s="6">
        <f ca="1">IFERROR((1-$B355*K$342/Расчет_С_Фондом!K$171)*Расчет_С_Фондом!K165,0)</f>
        <v>0</v>
      </c>
      <c r="L355" s="6">
        <f ca="1">IFERROR((1-$B355*L$342/Расчет_С_Фондом!L$171)*Расчет_С_Фондом!L165,0)</f>
        <v>0</v>
      </c>
      <c r="M355" s="6">
        <f ca="1">IFERROR((1-$B355*M$342/Расчет_С_Фондом!M$171)*Расчет_С_Фондом!M165,0)</f>
        <v>0</v>
      </c>
      <c r="N355" s="6">
        <f ca="1">IFERROR((1-$B355*N$342/Расчет_С_Фондом!N$171)*Расчет_С_Фондом!N165,0)</f>
        <v>0</v>
      </c>
      <c r="O355" s="6">
        <f ca="1">IFERROR((1-$B355*O$342/Расчет_С_Фондом!O$171)*Расчет_С_Фондом!O165,0)</f>
        <v>0</v>
      </c>
      <c r="P355" s="6">
        <f ca="1">IFERROR((1-$B355*P$342/Расчет_С_Фондом!P$171)*Расчет_С_Фондом!P165,0)</f>
        <v>0</v>
      </c>
      <c r="Q355" s="6">
        <f ca="1">IFERROR((1-$B355*Q$342/Расчет_С_Фондом!Q$171)*Расчет_С_Фондом!Q165,0)</f>
        <v>0</v>
      </c>
      <c r="R355" s="6">
        <f ca="1">IFERROR((1-$B355*R$342/Расчет_С_Фондом!R$171)*Расчет_С_Фондом!R165,0)</f>
        <v>0</v>
      </c>
      <c r="S355" s="6">
        <f ca="1">IFERROR((1-$B355*S$342/Расчет_С_Фондом!S$171)*Расчет_С_Фондом!S165,0)</f>
        <v>0</v>
      </c>
      <c r="T355" s="6">
        <f ca="1">IFERROR((1-$B355*T$342/Расчет_С_Фондом!T$171)*Расчет_С_Фондом!T165,0)</f>
        <v>0</v>
      </c>
      <c r="U355" s="6">
        <f ca="1">IFERROR((1-$B355*U$342/Расчет_С_Фондом!U$171)*Расчет_С_Фондом!U165,0)</f>
        <v>0</v>
      </c>
      <c r="V355" s="6">
        <f ca="1">IFERROR((1-$B355*V$342/Расчет_С_Фондом!V$171)*Расчет_С_Фондом!V165,0)</f>
        <v>0</v>
      </c>
      <c r="W355" s="6">
        <f ca="1">IFERROR((1-$B355*W$342/Расчет_С_Фондом!W$171)*Расчет_С_Фондом!W165,0)</f>
        <v>0</v>
      </c>
      <c r="X355" s="6">
        <f ca="1">IFERROR((1-$B355*X$342/Расчет_С_Фондом!X$171)*Расчет_С_Фондом!X165,0)</f>
        <v>0</v>
      </c>
      <c r="Y355" s="6">
        <f ca="1">IFERROR((1-$B355*Y$342/Расчет_С_Фондом!Y$171)*Расчет_С_Фондом!Y165,0)</f>
        <v>0</v>
      </c>
      <c r="Z355" s="6">
        <f ca="1">IFERROR((1-$B355*Z$342/Расчет_С_Фондом!Z$171)*Расчет_С_Фондом!Z165,0)</f>
        <v>0</v>
      </c>
      <c r="AA355" s="6">
        <f ca="1">IFERROR((1-$B355*AA$342/Расчет_С_Фондом!AA$171)*Расчет_С_Фондом!AA165,0)</f>
        <v>0</v>
      </c>
      <c r="AB355" s="6">
        <f ca="1">IFERROR((1-$B355*AB$342/Расчет_С_Фондом!AB$171)*Расчет_С_Фондом!AB165,0)</f>
        <v>0</v>
      </c>
      <c r="AC355" s="6">
        <f ca="1">IFERROR((1-$B355*AC$342/Расчет_С_Фондом!AC$171)*Расчет_С_Фондом!AC165,0)</f>
        <v>0</v>
      </c>
      <c r="AD355" s="6">
        <f ca="1">IFERROR((1-$B355*AD$342/Расчет_С_Фондом!AD$171)*Расчет_С_Фондом!AD165,0)</f>
        <v>0</v>
      </c>
      <c r="AE355" s="6">
        <f ca="1">IFERROR((1-$B355*AE$342/Расчет_С_Фондом!AE$171)*Расчет_С_Фондом!AE165,0)</f>
        <v>0</v>
      </c>
      <c r="AF355" s="6">
        <f ca="1">IFERROR((1-$B355*AF$342/Расчет_С_Фондом!AF$171)*Расчет_С_Фондом!AF165,0)</f>
        <v>0</v>
      </c>
      <c r="AG355" s="6">
        <f ca="1">IFERROR((1-$B355*AG$342/Расчет_С_Фондом!AG$171)*Расчет_С_Фондом!AG165,0)</f>
        <v>0</v>
      </c>
      <c r="AH355" s="6">
        <f ca="1">IFERROR((1-$B355*AH$342/Расчет_С_Фондом!AH$171)*Расчет_С_Фондом!AH165,0)</f>
        <v>0</v>
      </c>
      <c r="AI355" s="6">
        <f ca="1">IFERROR((1-$B355*AI$342/Расчет_С_Фондом!AI$171)*Расчет_С_Фондом!AI165,0)</f>
        <v>0</v>
      </c>
      <c r="AJ355" s="6">
        <f ca="1">IFERROR((1-$B355*AJ$342/Расчет_С_Фондом!AJ$171)*Расчет_С_Фондом!AJ165,0)</f>
        <v>0</v>
      </c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</row>
    <row r="356" spans="1:124" s="1" customFormat="1" outlineLevel="2">
      <c r="A356" s="5" t="str">
        <f>Расчет_С_Фондом!A166</f>
        <v>-</v>
      </c>
      <c r="B356" s="229">
        <v>1</v>
      </c>
      <c r="E356" s="6">
        <f ca="1">IFERROR((1-$B356*E$342/Расчет_С_Фондом!E$171)*Расчет_С_Фондом!E166,0)</f>
        <v>0</v>
      </c>
      <c r="F356" s="6">
        <f ca="1">IFERROR((1-$B356*F$342/Расчет_С_Фондом!F$171)*Расчет_С_Фондом!F166,0)</f>
        <v>0</v>
      </c>
      <c r="G356" s="6">
        <f ca="1">IFERROR((1-$B356*G$342/Расчет_С_Фондом!G$171)*Расчет_С_Фондом!G166,0)</f>
        <v>0</v>
      </c>
      <c r="H356" s="6">
        <f ca="1">IFERROR((1-$B356*H$342/Расчет_С_Фондом!H$171)*Расчет_С_Фондом!H166,0)</f>
        <v>0</v>
      </c>
      <c r="I356" s="6">
        <f ca="1">IFERROR((1-$B356*I$342/Расчет_С_Фондом!I$171)*Расчет_С_Фондом!I166,0)</f>
        <v>0</v>
      </c>
      <c r="J356" s="6">
        <f ca="1">IFERROR((1-$B356*J$342/Расчет_С_Фондом!J$171)*Расчет_С_Фондом!J166,0)</f>
        <v>0</v>
      </c>
      <c r="K356" s="6">
        <f ca="1">IFERROR((1-$B356*K$342/Расчет_С_Фондом!K$171)*Расчет_С_Фондом!K166,0)</f>
        <v>0</v>
      </c>
      <c r="L356" s="6">
        <f ca="1">IFERROR((1-$B356*L$342/Расчет_С_Фондом!L$171)*Расчет_С_Фондом!L166,0)</f>
        <v>0</v>
      </c>
      <c r="M356" s="6">
        <f ca="1">IFERROR((1-$B356*M$342/Расчет_С_Фондом!M$171)*Расчет_С_Фондом!M166,0)</f>
        <v>0</v>
      </c>
      <c r="N356" s="6">
        <f ca="1">IFERROR((1-$B356*N$342/Расчет_С_Фондом!N$171)*Расчет_С_Фондом!N166,0)</f>
        <v>0</v>
      </c>
      <c r="O356" s="6">
        <f ca="1">IFERROR((1-$B356*O$342/Расчет_С_Фондом!O$171)*Расчет_С_Фондом!O166,0)</f>
        <v>0</v>
      </c>
      <c r="P356" s="6">
        <f ca="1">IFERROR((1-$B356*P$342/Расчет_С_Фондом!P$171)*Расчет_С_Фондом!P166,0)</f>
        <v>0</v>
      </c>
      <c r="Q356" s="6">
        <f ca="1">IFERROR((1-$B356*Q$342/Расчет_С_Фондом!Q$171)*Расчет_С_Фондом!Q166,0)</f>
        <v>0</v>
      </c>
      <c r="R356" s="6">
        <f ca="1">IFERROR((1-$B356*R$342/Расчет_С_Фондом!R$171)*Расчет_С_Фондом!R166,0)</f>
        <v>0</v>
      </c>
      <c r="S356" s="6">
        <f ca="1">IFERROR((1-$B356*S$342/Расчет_С_Фондом!S$171)*Расчет_С_Фондом!S166,0)</f>
        <v>0</v>
      </c>
      <c r="T356" s="6">
        <f ca="1">IFERROR((1-$B356*T$342/Расчет_С_Фондом!T$171)*Расчет_С_Фондом!T166,0)</f>
        <v>0</v>
      </c>
      <c r="U356" s="6">
        <f ca="1">IFERROR((1-$B356*U$342/Расчет_С_Фондом!U$171)*Расчет_С_Фондом!U166,0)</f>
        <v>0</v>
      </c>
      <c r="V356" s="6">
        <f ca="1">IFERROR((1-$B356*V$342/Расчет_С_Фондом!V$171)*Расчет_С_Фондом!V166,0)</f>
        <v>0</v>
      </c>
      <c r="W356" s="6">
        <f ca="1">IFERROR((1-$B356*W$342/Расчет_С_Фондом!W$171)*Расчет_С_Фондом!W166,0)</f>
        <v>0</v>
      </c>
      <c r="X356" s="6">
        <f ca="1">IFERROR((1-$B356*X$342/Расчет_С_Фондом!X$171)*Расчет_С_Фондом!X166,0)</f>
        <v>0</v>
      </c>
      <c r="Y356" s="6">
        <f ca="1">IFERROR((1-$B356*Y$342/Расчет_С_Фондом!Y$171)*Расчет_С_Фондом!Y166,0)</f>
        <v>0</v>
      </c>
      <c r="Z356" s="6">
        <f ca="1">IFERROR((1-$B356*Z$342/Расчет_С_Фондом!Z$171)*Расчет_С_Фондом!Z166,0)</f>
        <v>0</v>
      </c>
      <c r="AA356" s="6">
        <f ca="1">IFERROR((1-$B356*AA$342/Расчет_С_Фондом!AA$171)*Расчет_С_Фондом!AA166,0)</f>
        <v>0</v>
      </c>
      <c r="AB356" s="6">
        <f ca="1">IFERROR((1-$B356*AB$342/Расчет_С_Фондом!AB$171)*Расчет_С_Фондом!AB166,0)</f>
        <v>0</v>
      </c>
      <c r="AC356" s="6">
        <f ca="1">IFERROR((1-$B356*AC$342/Расчет_С_Фондом!AC$171)*Расчет_С_Фондом!AC166,0)</f>
        <v>0</v>
      </c>
      <c r="AD356" s="6">
        <f ca="1">IFERROR((1-$B356*AD$342/Расчет_С_Фондом!AD$171)*Расчет_С_Фондом!AD166,0)</f>
        <v>0</v>
      </c>
      <c r="AE356" s="6">
        <f ca="1">IFERROR((1-$B356*AE$342/Расчет_С_Фондом!AE$171)*Расчет_С_Фондом!AE166,0)</f>
        <v>0</v>
      </c>
      <c r="AF356" s="6">
        <f ca="1">IFERROR((1-$B356*AF$342/Расчет_С_Фондом!AF$171)*Расчет_С_Фондом!AF166,0)</f>
        <v>0</v>
      </c>
      <c r="AG356" s="6">
        <f ca="1">IFERROR((1-$B356*AG$342/Расчет_С_Фондом!AG$171)*Расчет_С_Фондом!AG166,0)</f>
        <v>0</v>
      </c>
      <c r="AH356" s="6">
        <f ca="1">IFERROR((1-$B356*AH$342/Расчет_С_Фондом!AH$171)*Расчет_С_Фондом!AH166,0)</f>
        <v>0</v>
      </c>
      <c r="AI356" s="6">
        <f ca="1">IFERROR((1-$B356*AI$342/Расчет_С_Фондом!AI$171)*Расчет_С_Фондом!AI166,0)</f>
        <v>0</v>
      </c>
      <c r="AJ356" s="6">
        <f ca="1">IFERROR((1-$B356*AJ$342/Расчет_С_Фондом!AJ$171)*Расчет_С_Фондом!AJ166,0)</f>
        <v>0</v>
      </c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</row>
    <row r="357" spans="1:124" s="1" customFormat="1" outlineLevel="2">
      <c r="A357" s="5" t="str">
        <f>Расчет_С_Фондом!A167</f>
        <v>-</v>
      </c>
      <c r="B357" s="229">
        <v>1</v>
      </c>
      <c r="E357" s="6">
        <f ca="1">IFERROR((1-$B357*E$342/Расчет_С_Фондом!E$171)*Расчет_С_Фондом!E167,0)</f>
        <v>0</v>
      </c>
      <c r="F357" s="6">
        <f ca="1">IFERROR((1-$B357*F$342/Расчет_С_Фондом!F$171)*Расчет_С_Фондом!F167,0)</f>
        <v>0</v>
      </c>
      <c r="G357" s="6">
        <f ca="1">IFERROR((1-$B357*G$342/Расчет_С_Фондом!G$171)*Расчет_С_Фондом!G167,0)</f>
        <v>0</v>
      </c>
      <c r="H357" s="6">
        <f ca="1">IFERROR((1-$B357*H$342/Расчет_С_Фондом!H$171)*Расчет_С_Фондом!H167,0)</f>
        <v>0</v>
      </c>
      <c r="I357" s="6">
        <f ca="1">IFERROR((1-$B357*I$342/Расчет_С_Фондом!I$171)*Расчет_С_Фондом!I167,0)</f>
        <v>0</v>
      </c>
      <c r="J357" s="6">
        <f ca="1">IFERROR((1-$B357*J$342/Расчет_С_Фондом!J$171)*Расчет_С_Фондом!J167,0)</f>
        <v>0</v>
      </c>
      <c r="K357" s="6">
        <f ca="1">IFERROR((1-$B357*K$342/Расчет_С_Фондом!K$171)*Расчет_С_Фондом!K167,0)</f>
        <v>0</v>
      </c>
      <c r="L357" s="6">
        <f ca="1">IFERROR((1-$B357*L$342/Расчет_С_Фондом!L$171)*Расчет_С_Фондом!L167,0)</f>
        <v>0</v>
      </c>
      <c r="M357" s="6">
        <f ca="1">IFERROR((1-$B357*M$342/Расчет_С_Фондом!M$171)*Расчет_С_Фондом!M167,0)</f>
        <v>0</v>
      </c>
      <c r="N357" s="6">
        <f ca="1">IFERROR((1-$B357*N$342/Расчет_С_Фондом!N$171)*Расчет_С_Фондом!N167,0)</f>
        <v>0</v>
      </c>
      <c r="O357" s="6">
        <f ca="1">IFERROR((1-$B357*O$342/Расчет_С_Фондом!O$171)*Расчет_С_Фондом!O167,0)</f>
        <v>0</v>
      </c>
      <c r="P357" s="6">
        <f ca="1">IFERROR((1-$B357*P$342/Расчет_С_Фондом!P$171)*Расчет_С_Фондом!P167,0)</f>
        <v>0</v>
      </c>
      <c r="Q357" s="6">
        <f ca="1">IFERROR((1-$B357*Q$342/Расчет_С_Фондом!Q$171)*Расчет_С_Фондом!Q167,0)</f>
        <v>0</v>
      </c>
      <c r="R357" s="6">
        <f ca="1">IFERROR((1-$B357*R$342/Расчет_С_Фондом!R$171)*Расчет_С_Фондом!R167,0)</f>
        <v>0</v>
      </c>
      <c r="S357" s="6">
        <f ca="1">IFERROR((1-$B357*S$342/Расчет_С_Фондом!S$171)*Расчет_С_Фондом!S167,0)</f>
        <v>0</v>
      </c>
      <c r="T357" s="6">
        <f ca="1">IFERROR((1-$B357*T$342/Расчет_С_Фондом!T$171)*Расчет_С_Фондом!T167,0)</f>
        <v>0</v>
      </c>
      <c r="U357" s="6">
        <f ca="1">IFERROR((1-$B357*U$342/Расчет_С_Фондом!U$171)*Расчет_С_Фондом!U167,0)</f>
        <v>0</v>
      </c>
      <c r="V357" s="6">
        <f ca="1">IFERROR((1-$B357*V$342/Расчет_С_Фондом!V$171)*Расчет_С_Фондом!V167,0)</f>
        <v>0</v>
      </c>
      <c r="W357" s="6">
        <f ca="1">IFERROR((1-$B357*W$342/Расчет_С_Фондом!W$171)*Расчет_С_Фондом!W167,0)</f>
        <v>0</v>
      </c>
      <c r="X357" s="6">
        <f ca="1">IFERROR((1-$B357*X$342/Расчет_С_Фондом!X$171)*Расчет_С_Фондом!X167,0)</f>
        <v>0</v>
      </c>
      <c r="Y357" s="6">
        <f ca="1">IFERROR((1-$B357*Y$342/Расчет_С_Фондом!Y$171)*Расчет_С_Фондом!Y167,0)</f>
        <v>0</v>
      </c>
      <c r="Z357" s="6">
        <f ca="1">IFERROR((1-$B357*Z$342/Расчет_С_Фондом!Z$171)*Расчет_С_Фондом!Z167,0)</f>
        <v>0</v>
      </c>
      <c r="AA357" s="6">
        <f ca="1">IFERROR((1-$B357*AA$342/Расчет_С_Фондом!AA$171)*Расчет_С_Фондом!AA167,0)</f>
        <v>0</v>
      </c>
      <c r="AB357" s="6">
        <f ca="1">IFERROR((1-$B357*AB$342/Расчет_С_Фондом!AB$171)*Расчет_С_Фондом!AB167,0)</f>
        <v>0</v>
      </c>
      <c r="AC357" s="6">
        <f ca="1">IFERROR((1-$B357*AC$342/Расчет_С_Фондом!AC$171)*Расчет_С_Фондом!AC167,0)</f>
        <v>0</v>
      </c>
      <c r="AD357" s="6">
        <f ca="1">IFERROR((1-$B357*AD$342/Расчет_С_Фондом!AD$171)*Расчет_С_Фондом!AD167,0)</f>
        <v>0</v>
      </c>
      <c r="AE357" s="6">
        <f ca="1">IFERROR((1-$B357*AE$342/Расчет_С_Фондом!AE$171)*Расчет_С_Фондом!AE167,0)</f>
        <v>0</v>
      </c>
      <c r="AF357" s="6">
        <f ca="1">IFERROR((1-$B357*AF$342/Расчет_С_Фондом!AF$171)*Расчет_С_Фондом!AF167,0)</f>
        <v>0</v>
      </c>
      <c r="AG357" s="6">
        <f ca="1">IFERROR((1-$B357*AG$342/Расчет_С_Фондом!AG$171)*Расчет_С_Фондом!AG167,0)</f>
        <v>0</v>
      </c>
      <c r="AH357" s="6">
        <f ca="1">IFERROR((1-$B357*AH$342/Расчет_С_Фондом!AH$171)*Расчет_С_Фондом!AH167,0)</f>
        <v>0</v>
      </c>
      <c r="AI357" s="6">
        <f ca="1">IFERROR((1-$B357*AI$342/Расчет_С_Фондом!AI$171)*Расчет_С_Фондом!AI167,0)</f>
        <v>0</v>
      </c>
      <c r="AJ357" s="6">
        <f ca="1">IFERROR((1-$B357*AJ$342/Расчет_С_Фондом!AJ$171)*Расчет_С_Фондом!AJ167,0)</f>
        <v>0</v>
      </c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</row>
    <row r="358" spans="1:124" s="1" customFormat="1" outlineLevel="2">
      <c r="A358" s="5" t="str">
        <f>Расчет_С_Фондом!A168</f>
        <v>-</v>
      </c>
      <c r="B358" s="229">
        <v>1</v>
      </c>
      <c r="E358" s="6">
        <f ca="1">IFERROR((1-$B358*E$342/Расчет_С_Фондом!E$171)*Расчет_С_Фондом!E168,0)</f>
        <v>0</v>
      </c>
      <c r="F358" s="6">
        <f ca="1">IFERROR((1-$B358*F$342/Расчет_С_Фондом!F$171)*Расчет_С_Фондом!F168,0)</f>
        <v>0</v>
      </c>
      <c r="G358" s="6">
        <f ca="1">IFERROR((1-$B358*G$342/Расчет_С_Фондом!G$171)*Расчет_С_Фондом!G168,0)</f>
        <v>0</v>
      </c>
      <c r="H358" s="6">
        <f ca="1">IFERROR((1-$B358*H$342/Расчет_С_Фондом!H$171)*Расчет_С_Фондом!H168,0)</f>
        <v>0</v>
      </c>
      <c r="I358" s="6">
        <f ca="1">IFERROR((1-$B358*I$342/Расчет_С_Фондом!I$171)*Расчет_С_Фондом!I168,0)</f>
        <v>0</v>
      </c>
      <c r="J358" s="6">
        <f ca="1">IFERROR((1-$B358*J$342/Расчет_С_Фондом!J$171)*Расчет_С_Фондом!J168,0)</f>
        <v>0</v>
      </c>
      <c r="K358" s="6">
        <f ca="1">IFERROR((1-$B358*K$342/Расчет_С_Фондом!K$171)*Расчет_С_Фондом!K168,0)</f>
        <v>0</v>
      </c>
      <c r="L358" s="6">
        <f ca="1">IFERROR((1-$B358*L$342/Расчет_С_Фондом!L$171)*Расчет_С_Фондом!L168,0)</f>
        <v>0</v>
      </c>
      <c r="M358" s="6">
        <f ca="1">IFERROR((1-$B358*M$342/Расчет_С_Фондом!M$171)*Расчет_С_Фондом!M168,0)</f>
        <v>0</v>
      </c>
      <c r="N358" s="6">
        <f ca="1">IFERROR((1-$B358*N$342/Расчет_С_Фондом!N$171)*Расчет_С_Фондом!N168,0)</f>
        <v>0</v>
      </c>
      <c r="O358" s="6">
        <f ca="1">IFERROR((1-$B358*O$342/Расчет_С_Фондом!O$171)*Расчет_С_Фондом!O168,0)</f>
        <v>0</v>
      </c>
      <c r="P358" s="6">
        <f ca="1">IFERROR((1-$B358*P$342/Расчет_С_Фондом!P$171)*Расчет_С_Фондом!P168,0)</f>
        <v>0</v>
      </c>
      <c r="Q358" s="6">
        <f ca="1">IFERROR((1-$B358*Q$342/Расчет_С_Фондом!Q$171)*Расчет_С_Фондом!Q168,0)</f>
        <v>0</v>
      </c>
      <c r="R358" s="6">
        <f ca="1">IFERROR((1-$B358*R$342/Расчет_С_Фондом!R$171)*Расчет_С_Фондом!R168,0)</f>
        <v>0</v>
      </c>
      <c r="S358" s="6">
        <f ca="1">IFERROR((1-$B358*S$342/Расчет_С_Фондом!S$171)*Расчет_С_Фондом!S168,0)</f>
        <v>0</v>
      </c>
      <c r="T358" s="6">
        <f ca="1">IFERROR((1-$B358*T$342/Расчет_С_Фондом!T$171)*Расчет_С_Фондом!T168,0)</f>
        <v>0</v>
      </c>
      <c r="U358" s="6">
        <f ca="1">IFERROR((1-$B358*U$342/Расчет_С_Фондом!U$171)*Расчет_С_Фондом!U168,0)</f>
        <v>0</v>
      </c>
      <c r="V358" s="6">
        <f ca="1">IFERROR((1-$B358*V$342/Расчет_С_Фондом!V$171)*Расчет_С_Фондом!V168,0)</f>
        <v>0</v>
      </c>
      <c r="W358" s="6">
        <f ca="1">IFERROR((1-$B358*W$342/Расчет_С_Фондом!W$171)*Расчет_С_Фондом!W168,0)</f>
        <v>0</v>
      </c>
      <c r="X358" s="6">
        <f ca="1">IFERROR((1-$B358*X$342/Расчет_С_Фондом!X$171)*Расчет_С_Фондом!X168,0)</f>
        <v>0</v>
      </c>
      <c r="Y358" s="6">
        <f ca="1">IFERROR((1-$B358*Y$342/Расчет_С_Фондом!Y$171)*Расчет_С_Фондом!Y168,0)</f>
        <v>0</v>
      </c>
      <c r="Z358" s="6">
        <f ca="1">IFERROR((1-$B358*Z$342/Расчет_С_Фондом!Z$171)*Расчет_С_Фондом!Z168,0)</f>
        <v>0</v>
      </c>
      <c r="AA358" s="6">
        <f ca="1">IFERROR((1-$B358*AA$342/Расчет_С_Фондом!AA$171)*Расчет_С_Фондом!AA168,0)</f>
        <v>0</v>
      </c>
      <c r="AB358" s="6">
        <f ca="1">IFERROR((1-$B358*AB$342/Расчет_С_Фондом!AB$171)*Расчет_С_Фондом!AB168,0)</f>
        <v>0</v>
      </c>
      <c r="AC358" s="6">
        <f ca="1">IFERROR((1-$B358*AC$342/Расчет_С_Фондом!AC$171)*Расчет_С_Фондом!AC168,0)</f>
        <v>0</v>
      </c>
      <c r="AD358" s="6">
        <f ca="1">IFERROR((1-$B358*AD$342/Расчет_С_Фондом!AD$171)*Расчет_С_Фондом!AD168,0)</f>
        <v>0</v>
      </c>
      <c r="AE358" s="6">
        <f ca="1">IFERROR((1-$B358*AE$342/Расчет_С_Фондом!AE$171)*Расчет_С_Фондом!AE168,0)</f>
        <v>0</v>
      </c>
      <c r="AF358" s="6">
        <f ca="1">IFERROR((1-$B358*AF$342/Расчет_С_Фондом!AF$171)*Расчет_С_Фондом!AF168,0)</f>
        <v>0</v>
      </c>
      <c r="AG358" s="6">
        <f ca="1">IFERROR((1-$B358*AG$342/Расчет_С_Фондом!AG$171)*Расчет_С_Фондом!AG168,0)</f>
        <v>0</v>
      </c>
      <c r="AH358" s="6">
        <f ca="1">IFERROR((1-$B358*AH$342/Расчет_С_Фондом!AH$171)*Расчет_С_Фондом!AH168,0)</f>
        <v>0</v>
      </c>
      <c r="AI358" s="6">
        <f ca="1">IFERROR((1-$B358*AI$342/Расчет_С_Фондом!AI$171)*Расчет_С_Фондом!AI168,0)</f>
        <v>0</v>
      </c>
      <c r="AJ358" s="6">
        <f ca="1">IFERROR((1-$B358*AJ$342/Расчет_С_Фондом!AJ$171)*Расчет_С_Фондом!AJ168,0)</f>
        <v>0</v>
      </c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</row>
    <row r="359" spans="1:124" s="1" customFormat="1" outlineLevel="2">
      <c r="A359" s="5" t="str">
        <f>Расчет_С_Фондом!A169</f>
        <v>-</v>
      </c>
      <c r="B359" s="229">
        <v>1</v>
      </c>
      <c r="E359" s="6">
        <f ca="1">IFERROR((1-$B359*E$342/Расчет_С_Фондом!E$171)*Расчет_С_Фондом!E169,0)</f>
        <v>0</v>
      </c>
      <c r="F359" s="6">
        <f ca="1">IFERROR((1-$B359*F$342/Расчет_С_Фондом!F$171)*Расчет_С_Фондом!F169,0)</f>
        <v>0</v>
      </c>
      <c r="G359" s="6">
        <f ca="1">IFERROR((1-$B359*G$342/Расчет_С_Фондом!G$171)*Расчет_С_Фондом!G169,0)</f>
        <v>0</v>
      </c>
      <c r="H359" s="6">
        <f ca="1">IFERROR((1-$B359*H$342/Расчет_С_Фондом!H$171)*Расчет_С_Фондом!H169,0)</f>
        <v>0</v>
      </c>
      <c r="I359" s="6">
        <f ca="1">IFERROR((1-$B359*I$342/Расчет_С_Фондом!I$171)*Расчет_С_Фондом!I169,0)</f>
        <v>0</v>
      </c>
      <c r="J359" s="6">
        <f ca="1">IFERROR((1-$B359*J$342/Расчет_С_Фондом!J$171)*Расчет_С_Фондом!J169,0)</f>
        <v>0</v>
      </c>
      <c r="K359" s="6">
        <f ca="1">IFERROR((1-$B359*K$342/Расчет_С_Фондом!K$171)*Расчет_С_Фондом!K169,0)</f>
        <v>0</v>
      </c>
      <c r="L359" s="6">
        <f ca="1">IFERROR((1-$B359*L$342/Расчет_С_Фондом!L$171)*Расчет_С_Фондом!L169,0)</f>
        <v>0</v>
      </c>
      <c r="M359" s="6">
        <f ca="1">IFERROR((1-$B359*M$342/Расчет_С_Фондом!M$171)*Расчет_С_Фондом!M169,0)</f>
        <v>0</v>
      </c>
      <c r="N359" s="6">
        <f ca="1">IFERROR((1-$B359*N$342/Расчет_С_Фондом!N$171)*Расчет_С_Фондом!N169,0)</f>
        <v>0</v>
      </c>
      <c r="O359" s="6">
        <f ca="1">IFERROR((1-$B359*O$342/Расчет_С_Фондом!O$171)*Расчет_С_Фондом!O169,0)</f>
        <v>0</v>
      </c>
      <c r="P359" s="6">
        <f ca="1">IFERROR((1-$B359*P$342/Расчет_С_Фондом!P$171)*Расчет_С_Фондом!P169,0)</f>
        <v>0</v>
      </c>
      <c r="Q359" s="6">
        <f ca="1">IFERROR((1-$B359*Q$342/Расчет_С_Фондом!Q$171)*Расчет_С_Фондом!Q169,0)</f>
        <v>0</v>
      </c>
      <c r="R359" s="6">
        <f ca="1">IFERROR((1-$B359*R$342/Расчет_С_Фондом!R$171)*Расчет_С_Фондом!R169,0)</f>
        <v>0</v>
      </c>
      <c r="S359" s="6">
        <f ca="1">IFERROR((1-$B359*S$342/Расчет_С_Фондом!S$171)*Расчет_С_Фондом!S169,0)</f>
        <v>0</v>
      </c>
      <c r="T359" s="6">
        <f ca="1">IFERROR((1-$B359*T$342/Расчет_С_Фондом!T$171)*Расчет_С_Фондом!T169,0)</f>
        <v>0</v>
      </c>
      <c r="U359" s="6">
        <f ca="1">IFERROR((1-$B359*U$342/Расчет_С_Фондом!U$171)*Расчет_С_Фондом!U169,0)</f>
        <v>0</v>
      </c>
      <c r="V359" s="6">
        <f ca="1">IFERROR((1-$B359*V$342/Расчет_С_Фондом!V$171)*Расчет_С_Фондом!V169,0)</f>
        <v>0</v>
      </c>
      <c r="W359" s="6">
        <f ca="1">IFERROR((1-$B359*W$342/Расчет_С_Фондом!W$171)*Расчет_С_Фондом!W169,0)</f>
        <v>0</v>
      </c>
      <c r="X359" s="6">
        <f ca="1">IFERROR((1-$B359*X$342/Расчет_С_Фондом!X$171)*Расчет_С_Фондом!X169,0)</f>
        <v>0</v>
      </c>
      <c r="Y359" s="6">
        <f ca="1">IFERROR((1-$B359*Y$342/Расчет_С_Фондом!Y$171)*Расчет_С_Фондом!Y169,0)</f>
        <v>0</v>
      </c>
      <c r="Z359" s="6">
        <f ca="1">IFERROR((1-$B359*Z$342/Расчет_С_Фондом!Z$171)*Расчет_С_Фондом!Z169,0)</f>
        <v>0</v>
      </c>
      <c r="AA359" s="6">
        <f ca="1">IFERROR((1-$B359*AA$342/Расчет_С_Фондом!AA$171)*Расчет_С_Фондом!AA169,0)</f>
        <v>0</v>
      </c>
      <c r="AB359" s="6">
        <f ca="1">IFERROR((1-$B359*AB$342/Расчет_С_Фондом!AB$171)*Расчет_С_Фондом!AB169,0)</f>
        <v>0</v>
      </c>
      <c r="AC359" s="6">
        <f ca="1">IFERROR((1-$B359*AC$342/Расчет_С_Фондом!AC$171)*Расчет_С_Фондом!AC169,0)</f>
        <v>0</v>
      </c>
      <c r="AD359" s="6">
        <f ca="1">IFERROR((1-$B359*AD$342/Расчет_С_Фондом!AD$171)*Расчет_С_Фондом!AD169,0)</f>
        <v>0</v>
      </c>
      <c r="AE359" s="6">
        <f ca="1">IFERROR((1-$B359*AE$342/Расчет_С_Фондом!AE$171)*Расчет_С_Фондом!AE169,0)</f>
        <v>0</v>
      </c>
      <c r="AF359" s="6">
        <f ca="1">IFERROR((1-$B359*AF$342/Расчет_С_Фондом!AF$171)*Расчет_С_Фондом!AF169,0)</f>
        <v>0</v>
      </c>
      <c r="AG359" s="6">
        <f ca="1">IFERROR((1-$B359*AG$342/Расчет_С_Фондом!AG$171)*Расчет_С_Фондом!AG169,0)</f>
        <v>0</v>
      </c>
      <c r="AH359" s="6">
        <f ca="1">IFERROR((1-$B359*AH$342/Расчет_С_Фондом!AH$171)*Расчет_С_Фондом!AH169,0)</f>
        <v>0</v>
      </c>
      <c r="AI359" s="6">
        <f ca="1">IFERROR((1-$B359*AI$342/Расчет_С_Фондом!AI$171)*Расчет_С_Фондом!AI169,0)</f>
        <v>0</v>
      </c>
      <c r="AJ359" s="6">
        <f ca="1">IFERROR((1-$B359*AJ$342/Расчет_С_Фондом!AJ$171)*Расчет_С_Фондом!AJ169,0)</f>
        <v>0</v>
      </c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</row>
    <row r="360" spans="1:124" s="1" customFormat="1" outlineLevel="2">
      <c r="A360" s="5" t="str">
        <f>Расчет_С_Фондом!A170</f>
        <v>-</v>
      </c>
      <c r="B360" s="229">
        <v>1</v>
      </c>
      <c r="E360" s="6">
        <f ca="1">IFERROR((1-$B360*E$342/Расчет_С_Фондом!E$171)*Расчет_С_Фондом!E170,0)</f>
        <v>0</v>
      </c>
      <c r="F360" s="6">
        <f ca="1">IFERROR((1-$B360*F$342/Расчет_С_Фондом!F$171)*Расчет_С_Фондом!F170,0)</f>
        <v>0</v>
      </c>
      <c r="G360" s="6">
        <f ca="1">IFERROR((1-$B360*G$342/Расчет_С_Фондом!G$171)*Расчет_С_Фондом!G170,0)</f>
        <v>0</v>
      </c>
      <c r="H360" s="6">
        <f ca="1">IFERROR((1-$B360*H$342/Расчет_С_Фондом!H$171)*Расчет_С_Фондом!H170,0)</f>
        <v>0</v>
      </c>
      <c r="I360" s="6">
        <f ca="1">IFERROR((1-$B360*I$342/Расчет_С_Фондом!I$171)*Расчет_С_Фондом!I170,0)</f>
        <v>0</v>
      </c>
      <c r="J360" s="6">
        <f ca="1">IFERROR((1-$B360*J$342/Расчет_С_Фондом!J$171)*Расчет_С_Фондом!J170,0)</f>
        <v>0</v>
      </c>
      <c r="K360" s="6">
        <f ca="1">IFERROR((1-$B360*K$342/Расчет_С_Фондом!K$171)*Расчет_С_Фондом!K170,0)</f>
        <v>0</v>
      </c>
      <c r="L360" s="6">
        <f ca="1">IFERROR((1-$B360*L$342/Расчет_С_Фондом!L$171)*Расчет_С_Фондом!L170,0)</f>
        <v>0</v>
      </c>
      <c r="M360" s="6">
        <f ca="1">IFERROR((1-$B360*M$342/Расчет_С_Фондом!M$171)*Расчет_С_Фондом!M170,0)</f>
        <v>0</v>
      </c>
      <c r="N360" s="6">
        <f ca="1">IFERROR((1-$B360*N$342/Расчет_С_Фондом!N$171)*Расчет_С_Фондом!N170,0)</f>
        <v>0</v>
      </c>
      <c r="O360" s="6">
        <f ca="1">IFERROR((1-$B360*O$342/Расчет_С_Фондом!O$171)*Расчет_С_Фондом!O170,0)</f>
        <v>0</v>
      </c>
      <c r="P360" s="6">
        <f ca="1">IFERROR((1-$B360*P$342/Расчет_С_Фондом!P$171)*Расчет_С_Фондом!P170,0)</f>
        <v>0</v>
      </c>
      <c r="Q360" s="6">
        <f ca="1">IFERROR((1-$B360*Q$342/Расчет_С_Фондом!Q$171)*Расчет_С_Фондом!Q170,0)</f>
        <v>0</v>
      </c>
      <c r="R360" s="6">
        <f ca="1">IFERROR((1-$B360*R$342/Расчет_С_Фондом!R$171)*Расчет_С_Фондом!R170,0)</f>
        <v>0</v>
      </c>
      <c r="S360" s="6">
        <f ca="1">IFERROR((1-$B360*S$342/Расчет_С_Фондом!S$171)*Расчет_С_Фондом!S170,0)</f>
        <v>0</v>
      </c>
      <c r="T360" s="6">
        <f ca="1">IFERROR((1-$B360*T$342/Расчет_С_Фондом!T$171)*Расчет_С_Фондом!T170,0)</f>
        <v>0</v>
      </c>
      <c r="U360" s="6">
        <f ca="1">IFERROR((1-$B360*U$342/Расчет_С_Фондом!U$171)*Расчет_С_Фондом!U170,0)</f>
        <v>0</v>
      </c>
      <c r="V360" s="6">
        <f ca="1">IFERROR((1-$B360*V$342/Расчет_С_Фондом!V$171)*Расчет_С_Фондом!V170,0)</f>
        <v>0</v>
      </c>
      <c r="W360" s="6">
        <f ca="1">IFERROR((1-$B360*W$342/Расчет_С_Фондом!W$171)*Расчет_С_Фондом!W170,0)</f>
        <v>0</v>
      </c>
      <c r="X360" s="6">
        <f ca="1">IFERROR((1-$B360*X$342/Расчет_С_Фондом!X$171)*Расчет_С_Фондом!X170,0)</f>
        <v>0</v>
      </c>
      <c r="Y360" s="6">
        <f ca="1">IFERROR((1-$B360*Y$342/Расчет_С_Фондом!Y$171)*Расчет_С_Фондом!Y170,0)</f>
        <v>0</v>
      </c>
      <c r="Z360" s="6">
        <f ca="1">IFERROR((1-$B360*Z$342/Расчет_С_Фондом!Z$171)*Расчет_С_Фондом!Z170,0)</f>
        <v>0</v>
      </c>
      <c r="AA360" s="6">
        <f ca="1">IFERROR((1-$B360*AA$342/Расчет_С_Фондом!AA$171)*Расчет_С_Фондом!AA170,0)</f>
        <v>0</v>
      </c>
      <c r="AB360" s="6">
        <f ca="1">IFERROR((1-$B360*AB$342/Расчет_С_Фондом!AB$171)*Расчет_С_Фондом!AB170,0)</f>
        <v>0</v>
      </c>
      <c r="AC360" s="6">
        <f ca="1">IFERROR((1-$B360*AC$342/Расчет_С_Фондом!AC$171)*Расчет_С_Фондом!AC170,0)</f>
        <v>0</v>
      </c>
      <c r="AD360" s="6">
        <f ca="1">IFERROR((1-$B360*AD$342/Расчет_С_Фондом!AD$171)*Расчет_С_Фондом!AD170,0)</f>
        <v>0</v>
      </c>
      <c r="AE360" s="6">
        <f ca="1">IFERROR((1-$B360*AE$342/Расчет_С_Фондом!AE$171)*Расчет_С_Фондом!AE170,0)</f>
        <v>0</v>
      </c>
      <c r="AF360" s="6">
        <f ca="1">IFERROR((1-$B360*AF$342/Расчет_С_Фондом!AF$171)*Расчет_С_Фондом!AF170,0)</f>
        <v>0</v>
      </c>
      <c r="AG360" s="6">
        <f ca="1">IFERROR((1-$B360*AG$342/Расчет_С_Фондом!AG$171)*Расчет_С_Фондом!AG170,0)</f>
        <v>0</v>
      </c>
      <c r="AH360" s="6">
        <f ca="1">IFERROR((1-$B360*AH$342/Расчет_С_Фондом!AH$171)*Расчет_С_Фондом!AH170,0)</f>
        <v>0</v>
      </c>
      <c r="AI360" s="6">
        <f ca="1">IFERROR((1-$B360*AI$342/Расчет_С_Фондом!AI$171)*Расчет_С_Фондом!AI170,0)</f>
        <v>0</v>
      </c>
      <c r="AJ360" s="6">
        <f ca="1">IFERROR((1-$B360*AJ$342/Расчет_С_Фондом!AJ$171)*Расчет_С_Фондом!AJ170,0)</f>
        <v>0</v>
      </c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</row>
    <row r="361" spans="1:124" s="1" customFormat="1" outlineLevel="1">
      <c r="A361" s="14" t="str">
        <f>Расчет_С_Фондом!A171</f>
        <v>Итого по Проекту</v>
      </c>
      <c r="B361" s="15"/>
      <c r="C361" s="15"/>
      <c r="D361" s="15">
        <f ca="1">SUM(E361:DT361)</f>
        <v>170800.00000000003</v>
      </c>
      <c r="E361" s="16">
        <f t="shared" ref="E361:AJ361" ca="1" si="144">SUM(E345:E360)</f>
        <v>85400.000000000015</v>
      </c>
      <c r="F361" s="16">
        <f t="shared" ca="1" si="144"/>
        <v>85400.000000000015</v>
      </c>
      <c r="G361" s="16">
        <f t="shared" ca="1" si="144"/>
        <v>0</v>
      </c>
      <c r="H361" s="16">
        <f t="shared" ca="1" si="144"/>
        <v>0</v>
      </c>
      <c r="I361" s="16">
        <f t="shared" ca="1" si="144"/>
        <v>0</v>
      </c>
      <c r="J361" s="16">
        <f t="shared" ca="1" si="144"/>
        <v>0</v>
      </c>
      <c r="K361" s="16">
        <f t="shared" ca="1" si="144"/>
        <v>0</v>
      </c>
      <c r="L361" s="16">
        <f t="shared" ca="1" si="144"/>
        <v>0</v>
      </c>
      <c r="M361" s="16">
        <f t="shared" ca="1" si="144"/>
        <v>0</v>
      </c>
      <c r="N361" s="16">
        <f t="shared" ca="1" si="144"/>
        <v>0</v>
      </c>
      <c r="O361" s="16">
        <f t="shared" ca="1" si="144"/>
        <v>0</v>
      </c>
      <c r="P361" s="16">
        <f t="shared" ca="1" si="144"/>
        <v>0</v>
      </c>
      <c r="Q361" s="16">
        <f t="shared" ca="1" si="144"/>
        <v>0</v>
      </c>
      <c r="R361" s="16">
        <f t="shared" ca="1" si="144"/>
        <v>0</v>
      </c>
      <c r="S361" s="16">
        <f t="shared" ca="1" si="144"/>
        <v>0</v>
      </c>
      <c r="T361" s="16">
        <f t="shared" ca="1" si="144"/>
        <v>0</v>
      </c>
      <c r="U361" s="16">
        <f t="shared" ca="1" si="144"/>
        <v>0</v>
      </c>
      <c r="V361" s="16">
        <f t="shared" ca="1" si="144"/>
        <v>0</v>
      </c>
      <c r="W361" s="16">
        <f t="shared" ca="1" si="144"/>
        <v>0</v>
      </c>
      <c r="X361" s="16">
        <f t="shared" ca="1" si="144"/>
        <v>0</v>
      </c>
      <c r="Y361" s="16">
        <f t="shared" ca="1" si="144"/>
        <v>0</v>
      </c>
      <c r="Z361" s="16">
        <f t="shared" ca="1" si="144"/>
        <v>0</v>
      </c>
      <c r="AA361" s="16">
        <f t="shared" ca="1" si="144"/>
        <v>0</v>
      </c>
      <c r="AB361" s="16">
        <f t="shared" ca="1" si="144"/>
        <v>0</v>
      </c>
      <c r="AC361" s="16">
        <f t="shared" ca="1" si="144"/>
        <v>0</v>
      </c>
      <c r="AD361" s="16">
        <f t="shared" ca="1" si="144"/>
        <v>0</v>
      </c>
      <c r="AE361" s="16">
        <f t="shared" ca="1" si="144"/>
        <v>0</v>
      </c>
      <c r="AF361" s="16">
        <f t="shared" ca="1" si="144"/>
        <v>0</v>
      </c>
      <c r="AG361" s="16">
        <f t="shared" ca="1" si="144"/>
        <v>0</v>
      </c>
      <c r="AH361" s="16">
        <f t="shared" ca="1" si="144"/>
        <v>0</v>
      </c>
      <c r="AI361" s="16">
        <f t="shared" ca="1" si="144"/>
        <v>0</v>
      </c>
      <c r="AJ361" s="16">
        <f t="shared" ca="1" si="144"/>
        <v>0</v>
      </c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</row>
    <row r="362" spans="1:124" s="1" customFormat="1" outlineLevel="1">
      <c r="A362" s="2"/>
    </row>
    <row r="363" spans="1:124" s="79" customFormat="1" outlineLevel="1">
      <c r="A363" s="78" t="s">
        <v>137</v>
      </c>
      <c r="B363" s="287" t="s">
        <v>336</v>
      </c>
    </row>
    <row r="364" spans="1:124" s="1" customFormat="1" outlineLevel="1">
      <c r="A364" s="5" t="str">
        <f t="shared" ref="A364:A380" si="145">A345</f>
        <v>Реконструкция Объекта №1</v>
      </c>
      <c r="B364" s="10">
        <f>Расчет_С_Фондом!B223</f>
        <v>44197</v>
      </c>
      <c r="C364" s="6"/>
      <c r="D364" s="6"/>
      <c r="E364" s="6">
        <f ca="1">D364*(Расчет_С_Фондом!E$2&lt;=$B364)+E345</f>
        <v>85400.000000000015</v>
      </c>
      <c r="F364" s="6">
        <f ca="1">E364*(Расчет_С_Фондом!F$2&lt;=$B364)+F345</f>
        <v>170800.00000000003</v>
      </c>
      <c r="G364" s="6">
        <f ca="1">F364*(Расчет_С_Фондом!G$2&lt;=$B364)+G345</f>
        <v>0</v>
      </c>
      <c r="H364" s="6">
        <f ca="1">G364*(Расчет_С_Фондом!H$2&lt;=$B364)+H345</f>
        <v>0</v>
      </c>
      <c r="I364" s="6">
        <f ca="1">H364*(Расчет_С_Фондом!I$2&lt;=$B364)+I345</f>
        <v>0</v>
      </c>
      <c r="J364" s="6">
        <f ca="1">I364*(Расчет_С_Фондом!J$2&lt;=$B364)+J345</f>
        <v>0</v>
      </c>
      <c r="K364" s="6">
        <f ca="1">J364*(Расчет_С_Фондом!K$2&lt;=$B364)+K345</f>
        <v>0</v>
      </c>
      <c r="L364" s="6">
        <f ca="1">K364*(Расчет_С_Фондом!L$2&lt;=$B364)+L345</f>
        <v>0</v>
      </c>
      <c r="M364" s="6">
        <f ca="1">L364*(Расчет_С_Фондом!M$2&lt;=$B364)+M345</f>
        <v>0</v>
      </c>
      <c r="N364" s="6">
        <f ca="1">M364*(Расчет_С_Фондом!N$2&lt;=$B364)+N345</f>
        <v>0</v>
      </c>
      <c r="O364" s="6">
        <f ca="1">N364*(Расчет_С_Фондом!O$2&lt;=$B364)+O345</f>
        <v>0</v>
      </c>
      <c r="P364" s="6">
        <f ca="1">O364*(Расчет_С_Фондом!P$2&lt;=$B364)+P345</f>
        <v>0</v>
      </c>
      <c r="Q364" s="6">
        <f ca="1">P364*(Расчет_С_Фондом!Q$2&lt;=$B364)+Q345</f>
        <v>0</v>
      </c>
      <c r="R364" s="6">
        <f ca="1">Q364*(Расчет_С_Фондом!R$2&lt;=$B364)+R345</f>
        <v>0</v>
      </c>
      <c r="S364" s="6">
        <f ca="1">R364*(Расчет_С_Фондом!S$2&lt;=$B364)+S345</f>
        <v>0</v>
      </c>
      <c r="T364" s="6">
        <f ca="1">S364*(Расчет_С_Фондом!T$2&lt;=$B364)+T345</f>
        <v>0</v>
      </c>
      <c r="U364" s="6">
        <f ca="1">T364*(Расчет_С_Фондом!U$2&lt;=$B364)+U345</f>
        <v>0</v>
      </c>
      <c r="V364" s="6">
        <f ca="1">U364*(Расчет_С_Фондом!V$2&lt;=$B364)+V345</f>
        <v>0</v>
      </c>
      <c r="W364" s="6">
        <f ca="1">V364*(Расчет_С_Фондом!W$2&lt;=$B364)+W345</f>
        <v>0</v>
      </c>
      <c r="X364" s="6">
        <f ca="1">W364*(Расчет_С_Фондом!X$2&lt;=$B364)+X345</f>
        <v>0</v>
      </c>
      <c r="Y364" s="6">
        <f ca="1">X364*(Расчет_С_Фондом!Y$2&lt;=$B364)+Y345</f>
        <v>0</v>
      </c>
      <c r="Z364" s="6">
        <f ca="1">Y364*(Расчет_С_Фондом!Z$2&lt;=$B364)+Z345</f>
        <v>0</v>
      </c>
      <c r="AA364" s="6">
        <f ca="1">Z364*(Расчет_С_Фондом!AA$2&lt;=$B364)+AA345</f>
        <v>0</v>
      </c>
      <c r="AB364" s="6">
        <f ca="1">AA364*(Расчет_С_Фондом!AB$2&lt;=$B364)+AB345</f>
        <v>0</v>
      </c>
      <c r="AC364" s="6">
        <f ca="1">AB364*(Расчет_С_Фондом!AC$2&lt;=$B364)+AC345</f>
        <v>0</v>
      </c>
      <c r="AD364" s="6">
        <f ca="1">AC364*(Расчет_С_Фондом!AD$2&lt;=$B364)+AD345</f>
        <v>0</v>
      </c>
      <c r="AE364" s="6">
        <f ca="1">AD364*(Расчет_С_Фондом!AE$2&lt;=$B364)+AE345</f>
        <v>0</v>
      </c>
      <c r="AF364" s="6">
        <f ca="1">AE364*(Расчет_С_Фондом!AF$2&lt;=$B364)+AF345</f>
        <v>0</v>
      </c>
      <c r="AG364" s="6">
        <f ca="1">AF364*(Расчет_С_Фондом!AG$2&lt;=$B364)+AG345</f>
        <v>0</v>
      </c>
      <c r="AH364" s="6">
        <f ca="1">AG364*(Расчет_С_Фондом!AH$2&lt;=$B364)+AH345</f>
        <v>0</v>
      </c>
      <c r="AI364" s="6">
        <f ca="1">AH364*(Расчет_С_Фондом!AI$2&lt;=$B364)+AI345</f>
        <v>0</v>
      </c>
      <c r="AJ364" s="6">
        <f ca="1">AI364*(Расчет_С_Фондом!AJ$2&lt;=$B364)+AJ345</f>
        <v>0</v>
      </c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</row>
    <row r="365" spans="1:124" s="1" customFormat="1" outlineLevel="1">
      <c r="A365" s="5" t="str">
        <f t="shared" si="145"/>
        <v>-</v>
      </c>
      <c r="B365" s="10">
        <f>Расчет_С_Фондом!B224</f>
        <v>44197</v>
      </c>
      <c r="C365" s="6"/>
      <c r="D365" s="6"/>
      <c r="E365" s="6">
        <f ca="1">D365*(Расчет_С_Фондом!E$2&lt;=$B365)+E346</f>
        <v>0</v>
      </c>
      <c r="F365" s="6">
        <f ca="1">E365*(Расчет_С_Фондом!F$2&lt;=$B365)+F346</f>
        <v>0</v>
      </c>
      <c r="G365" s="6">
        <f ca="1">F365*(Расчет_С_Фондом!G$2&lt;=$B365)+G346</f>
        <v>0</v>
      </c>
      <c r="H365" s="6">
        <f ca="1">G365*(Расчет_С_Фондом!H$2&lt;=$B365)+H346</f>
        <v>0</v>
      </c>
      <c r="I365" s="6">
        <f ca="1">H365*(Расчет_С_Фондом!I$2&lt;=$B365)+I346</f>
        <v>0</v>
      </c>
      <c r="J365" s="6">
        <f ca="1">I365*(Расчет_С_Фондом!J$2&lt;=$B365)+J346</f>
        <v>0</v>
      </c>
      <c r="K365" s="6">
        <f ca="1">J365*(Расчет_С_Фондом!K$2&lt;=$B365)+K346</f>
        <v>0</v>
      </c>
      <c r="L365" s="6">
        <f ca="1">K365*(Расчет_С_Фондом!L$2&lt;=$B365)+L346</f>
        <v>0</v>
      </c>
      <c r="M365" s="6">
        <f ca="1">L365*(Расчет_С_Фондом!M$2&lt;=$B365)+M346</f>
        <v>0</v>
      </c>
      <c r="N365" s="6">
        <f ca="1">M365*(Расчет_С_Фондом!N$2&lt;=$B365)+N346</f>
        <v>0</v>
      </c>
      <c r="O365" s="6">
        <f ca="1">N365*(Расчет_С_Фондом!O$2&lt;=$B365)+O346</f>
        <v>0</v>
      </c>
      <c r="P365" s="6">
        <f ca="1">O365*(Расчет_С_Фондом!P$2&lt;=$B365)+P346</f>
        <v>0</v>
      </c>
      <c r="Q365" s="6">
        <f ca="1">P365*(Расчет_С_Фондом!Q$2&lt;=$B365)+Q346</f>
        <v>0</v>
      </c>
      <c r="R365" s="6">
        <f ca="1">Q365*(Расчет_С_Фондом!R$2&lt;=$B365)+R346</f>
        <v>0</v>
      </c>
      <c r="S365" s="6">
        <f ca="1">R365*(Расчет_С_Фондом!S$2&lt;=$B365)+S346</f>
        <v>0</v>
      </c>
      <c r="T365" s="6">
        <f ca="1">S365*(Расчет_С_Фондом!T$2&lt;=$B365)+T346</f>
        <v>0</v>
      </c>
      <c r="U365" s="6">
        <f ca="1">T365*(Расчет_С_Фондом!U$2&lt;=$B365)+U346</f>
        <v>0</v>
      </c>
      <c r="V365" s="6">
        <f ca="1">U365*(Расчет_С_Фондом!V$2&lt;=$B365)+V346</f>
        <v>0</v>
      </c>
      <c r="W365" s="6">
        <f ca="1">V365*(Расчет_С_Фондом!W$2&lt;=$B365)+W346</f>
        <v>0</v>
      </c>
      <c r="X365" s="6">
        <f ca="1">W365*(Расчет_С_Фондом!X$2&lt;=$B365)+X346</f>
        <v>0</v>
      </c>
      <c r="Y365" s="6">
        <f ca="1">X365*(Расчет_С_Фондом!Y$2&lt;=$B365)+Y346</f>
        <v>0</v>
      </c>
      <c r="Z365" s="6">
        <f ca="1">Y365*(Расчет_С_Фондом!Z$2&lt;=$B365)+Z346</f>
        <v>0</v>
      </c>
      <c r="AA365" s="6">
        <f ca="1">Z365*(Расчет_С_Фондом!AA$2&lt;=$B365)+AA346</f>
        <v>0</v>
      </c>
      <c r="AB365" s="6">
        <f ca="1">AA365*(Расчет_С_Фондом!AB$2&lt;=$B365)+AB346</f>
        <v>0</v>
      </c>
      <c r="AC365" s="6">
        <f ca="1">AB365*(Расчет_С_Фондом!AC$2&lt;=$B365)+AC346</f>
        <v>0</v>
      </c>
      <c r="AD365" s="6">
        <f ca="1">AC365*(Расчет_С_Фондом!AD$2&lt;=$B365)+AD346</f>
        <v>0</v>
      </c>
      <c r="AE365" s="6">
        <f ca="1">AD365*(Расчет_С_Фондом!AE$2&lt;=$B365)+AE346</f>
        <v>0</v>
      </c>
      <c r="AF365" s="6">
        <f ca="1">AE365*(Расчет_С_Фондом!AF$2&lt;=$B365)+AF346</f>
        <v>0</v>
      </c>
      <c r="AG365" s="6">
        <f ca="1">AF365*(Расчет_С_Фондом!AG$2&lt;=$B365)+AG346</f>
        <v>0</v>
      </c>
      <c r="AH365" s="6">
        <f ca="1">AG365*(Расчет_С_Фондом!AH$2&lt;=$B365)+AH346</f>
        <v>0</v>
      </c>
      <c r="AI365" s="6">
        <f ca="1">AH365*(Расчет_С_Фондом!AI$2&lt;=$B365)+AI346</f>
        <v>0</v>
      </c>
      <c r="AJ365" s="6">
        <f ca="1">AI365*(Расчет_С_Фондом!AJ$2&lt;=$B365)+AJ346</f>
        <v>0</v>
      </c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</row>
    <row r="366" spans="1:124" s="1" customFormat="1" outlineLevel="2">
      <c r="A366" s="5" t="str">
        <f t="shared" si="145"/>
        <v>-</v>
      </c>
      <c r="B366" s="10">
        <f>Расчет_С_Фондом!B225</f>
        <v>44197</v>
      </c>
      <c r="C366" s="6"/>
      <c r="D366" s="6"/>
      <c r="E366" s="6">
        <f ca="1">D366*(Расчет_С_Фондом!E$2&lt;=$B366)+E347</f>
        <v>0</v>
      </c>
      <c r="F366" s="6">
        <f ca="1">E366*(Расчет_С_Фондом!F$2&lt;=$B366)+F347</f>
        <v>0</v>
      </c>
      <c r="G366" s="6">
        <f ca="1">F366*(Расчет_С_Фондом!G$2&lt;=$B366)+G347</f>
        <v>0</v>
      </c>
      <c r="H366" s="6">
        <f ca="1">G366*(Расчет_С_Фондом!H$2&lt;=$B366)+H347</f>
        <v>0</v>
      </c>
      <c r="I366" s="6">
        <f ca="1">H366*(Расчет_С_Фондом!I$2&lt;=$B366)+I347</f>
        <v>0</v>
      </c>
      <c r="J366" s="6">
        <f ca="1">I366*(Расчет_С_Фондом!J$2&lt;=$B366)+J347</f>
        <v>0</v>
      </c>
      <c r="K366" s="6">
        <f ca="1">J366*(Расчет_С_Фондом!K$2&lt;=$B366)+K347</f>
        <v>0</v>
      </c>
      <c r="L366" s="6">
        <f ca="1">K366*(Расчет_С_Фондом!L$2&lt;=$B366)+L347</f>
        <v>0</v>
      </c>
      <c r="M366" s="6">
        <f ca="1">L366*(Расчет_С_Фондом!M$2&lt;=$B366)+M347</f>
        <v>0</v>
      </c>
      <c r="N366" s="6">
        <f ca="1">M366*(Расчет_С_Фондом!N$2&lt;=$B366)+N347</f>
        <v>0</v>
      </c>
      <c r="O366" s="6">
        <f ca="1">N366*(Расчет_С_Фондом!O$2&lt;=$B366)+O347</f>
        <v>0</v>
      </c>
      <c r="P366" s="6">
        <f ca="1">O366*(Расчет_С_Фондом!P$2&lt;=$B366)+P347</f>
        <v>0</v>
      </c>
      <c r="Q366" s="6">
        <f ca="1">P366*(Расчет_С_Фондом!Q$2&lt;=$B366)+Q347</f>
        <v>0</v>
      </c>
      <c r="R366" s="6">
        <f ca="1">Q366*(Расчет_С_Фондом!R$2&lt;=$B366)+R347</f>
        <v>0</v>
      </c>
      <c r="S366" s="6">
        <f ca="1">R366*(Расчет_С_Фондом!S$2&lt;=$B366)+S347</f>
        <v>0</v>
      </c>
      <c r="T366" s="6">
        <f ca="1">S366*(Расчет_С_Фондом!T$2&lt;=$B366)+T347</f>
        <v>0</v>
      </c>
      <c r="U366" s="6">
        <f ca="1">T366*(Расчет_С_Фондом!U$2&lt;=$B366)+U347</f>
        <v>0</v>
      </c>
      <c r="V366" s="6">
        <f ca="1">U366*(Расчет_С_Фондом!V$2&lt;=$B366)+V347</f>
        <v>0</v>
      </c>
      <c r="W366" s="6">
        <f ca="1">V366*(Расчет_С_Фондом!W$2&lt;=$B366)+W347</f>
        <v>0</v>
      </c>
      <c r="X366" s="6">
        <f ca="1">W366*(Расчет_С_Фондом!X$2&lt;=$B366)+X347</f>
        <v>0</v>
      </c>
      <c r="Y366" s="6">
        <f ca="1">X366*(Расчет_С_Фондом!Y$2&lt;=$B366)+Y347</f>
        <v>0</v>
      </c>
      <c r="Z366" s="6">
        <f ca="1">Y366*(Расчет_С_Фондом!Z$2&lt;=$B366)+Z347</f>
        <v>0</v>
      </c>
      <c r="AA366" s="6">
        <f ca="1">Z366*(Расчет_С_Фондом!AA$2&lt;=$B366)+AA347</f>
        <v>0</v>
      </c>
      <c r="AB366" s="6">
        <f ca="1">AA366*(Расчет_С_Фондом!AB$2&lt;=$B366)+AB347</f>
        <v>0</v>
      </c>
      <c r="AC366" s="6">
        <f ca="1">AB366*(Расчет_С_Фондом!AC$2&lt;=$B366)+AC347</f>
        <v>0</v>
      </c>
      <c r="AD366" s="6">
        <f ca="1">AC366*(Расчет_С_Фондом!AD$2&lt;=$B366)+AD347</f>
        <v>0</v>
      </c>
      <c r="AE366" s="6">
        <f ca="1">AD366*(Расчет_С_Фондом!AE$2&lt;=$B366)+AE347</f>
        <v>0</v>
      </c>
      <c r="AF366" s="6">
        <f ca="1">AE366*(Расчет_С_Фондом!AF$2&lt;=$B366)+AF347</f>
        <v>0</v>
      </c>
      <c r="AG366" s="6">
        <f ca="1">AF366*(Расчет_С_Фондом!AG$2&lt;=$B366)+AG347</f>
        <v>0</v>
      </c>
      <c r="AH366" s="6">
        <f ca="1">AG366*(Расчет_С_Фондом!AH$2&lt;=$B366)+AH347</f>
        <v>0</v>
      </c>
      <c r="AI366" s="6">
        <f ca="1">AH366*(Расчет_С_Фондом!AI$2&lt;=$B366)+AI347</f>
        <v>0</v>
      </c>
      <c r="AJ366" s="6">
        <f ca="1">AI366*(Расчет_С_Фондом!AJ$2&lt;=$B366)+AJ347</f>
        <v>0</v>
      </c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</row>
    <row r="367" spans="1:124" s="1" customFormat="1" outlineLevel="2">
      <c r="A367" s="5" t="str">
        <f t="shared" si="145"/>
        <v>-</v>
      </c>
      <c r="B367" s="10">
        <f>Расчет_С_Фондом!B226</f>
        <v>44197</v>
      </c>
      <c r="C367" s="6"/>
      <c r="D367" s="6"/>
      <c r="E367" s="6">
        <f ca="1">D367*(Расчет_С_Фондом!E$2&lt;=$B367)+E348</f>
        <v>0</v>
      </c>
      <c r="F367" s="6">
        <f ca="1">E367*(Расчет_С_Фондом!F$2&lt;=$B367)+F348</f>
        <v>0</v>
      </c>
      <c r="G367" s="6">
        <f ca="1">F367*(Расчет_С_Фондом!G$2&lt;=$B367)+G348</f>
        <v>0</v>
      </c>
      <c r="H367" s="6">
        <f ca="1">G367*(Расчет_С_Фондом!H$2&lt;=$B367)+H348</f>
        <v>0</v>
      </c>
      <c r="I367" s="6">
        <f ca="1">H367*(Расчет_С_Фондом!I$2&lt;=$B367)+I348</f>
        <v>0</v>
      </c>
      <c r="J367" s="6">
        <f ca="1">I367*(Расчет_С_Фондом!J$2&lt;=$B367)+J348</f>
        <v>0</v>
      </c>
      <c r="K367" s="6">
        <f ca="1">J367*(Расчет_С_Фондом!K$2&lt;=$B367)+K348</f>
        <v>0</v>
      </c>
      <c r="L367" s="6">
        <f ca="1">K367*(Расчет_С_Фондом!L$2&lt;=$B367)+L348</f>
        <v>0</v>
      </c>
      <c r="M367" s="6">
        <f ca="1">L367*(Расчет_С_Фондом!M$2&lt;=$B367)+M348</f>
        <v>0</v>
      </c>
      <c r="N367" s="6">
        <f ca="1">M367*(Расчет_С_Фондом!N$2&lt;=$B367)+N348</f>
        <v>0</v>
      </c>
      <c r="O367" s="6">
        <f ca="1">N367*(Расчет_С_Фондом!O$2&lt;=$B367)+O348</f>
        <v>0</v>
      </c>
      <c r="P367" s="6">
        <f ca="1">O367*(Расчет_С_Фондом!P$2&lt;=$B367)+P348</f>
        <v>0</v>
      </c>
      <c r="Q367" s="6">
        <f ca="1">P367*(Расчет_С_Фондом!Q$2&lt;=$B367)+Q348</f>
        <v>0</v>
      </c>
      <c r="R367" s="6">
        <f ca="1">Q367*(Расчет_С_Фондом!R$2&lt;=$B367)+R348</f>
        <v>0</v>
      </c>
      <c r="S367" s="6">
        <f ca="1">R367*(Расчет_С_Фондом!S$2&lt;=$B367)+S348</f>
        <v>0</v>
      </c>
      <c r="T367" s="6">
        <f ca="1">S367*(Расчет_С_Фондом!T$2&lt;=$B367)+T348</f>
        <v>0</v>
      </c>
      <c r="U367" s="6">
        <f ca="1">T367*(Расчет_С_Фондом!U$2&lt;=$B367)+U348</f>
        <v>0</v>
      </c>
      <c r="V367" s="6">
        <f ca="1">U367*(Расчет_С_Фондом!V$2&lt;=$B367)+V348</f>
        <v>0</v>
      </c>
      <c r="W367" s="6">
        <f ca="1">V367*(Расчет_С_Фондом!W$2&lt;=$B367)+W348</f>
        <v>0</v>
      </c>
      <c r="X367" s="6">
        <f ca="1">W367*(Расчет_С_Фондом!X$2&lt;=$B367)+X348</f>
        <v>0</v>
      </c>
      <c r="Y367" s="6">
        <f ca="1">X367*(Расчет_С_Фондом!Y$2&lt;=$B367)+Y348</f>
        <v>0</v>
      </c>
      <c r="Z367" s="6">
        <f ca="1">Y367*(Расчет_С_Фондом!Z$2&lt;=$B367)+Z348</f>
        <v>0</v>
      </c>
      <c r="AA367" s="6">
        <f ca="1">Z367*(Расчет_С_Фондом!AA$2&lt;=$B367)+AA348</f>
        <v>0</v>
      </c>
      <c r="AB367" s="6">
        <f ca="1">AA367*(Расчет_С_Фондом!AB$2&lt;=$B367)+AB348</f>
        <v>0</v>
      </c>
      <c r="AC367" s="6">
        <f ca="1">AB367*(Расчет_С_Фондом!AC$2&lt;=$B367)+AC348</f>
        <v>0</v>
      </c>
      <c r="AD367" s="6">
        <f ca="1">AC367*(Расчет_С_Фондом!AD$2&lt;=$B367)+AD348</f>
        <v>0</v>
      </c>
      <c r="AE367" s="6">
        <f ca="1">AD367*(Расчет_С_Фондом!AE$2&lt;=$B367)+AE348</f>
        <v>0</v>
      </c>
      <c r="AF367" s="6">
        <f ca="1">AE367*(Расчет_С_Фондом!AF$2&lt;=$B367)+AF348</f>
        <v>0</v>
      </c>
      <c r="AG367" s="6">
        <f ca="1">AF367*(Расчет_С_Фондом!AG$2&lt;=$B367)+AG348</f>
        <v>0</v>
      </c>
      <c r="AH367" s="6">
        <f ca="1">AG367*(Расчет_С_Фондом!AH$2&lt;=$B367)+AH348</f>
        <v>0</v>
      </c>
      <c r="AI367" s="6">
        <f ca="1">AH367*(Расчет_С_Фондом!AI$2&lt;=$B367)+AI348</f>
        <v>0</v>
      </c>
      <c r="AJ367" s="6">
        <f ca="1">AI367*(Расчет_С_Фондом!AJ$2&lt;=$B367)+AJ348</f>
        <v>0</v>
      </c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</row>
    <row r="368" spans="1:124" s="1" customFormat="1" outlineLevel="2">
      <c r="A368" s="5" t="str">
        <f t="shared" si="145"/>
        <v>-</v>
      </c>
      <c r="B368" s="10">
        <f>Расчет_С_Фондом!B227</f>
        <v>44197</v>
      </c>
      <c r="C368" s="6"/>
      <c r="D368" s="6"/>
      <c r="E368" s="6">
        <f ca="1">D368*(Расчет_С_Фондом!E$2&lt;=$B368)+E349</f>
        <v>0</v>
      </c>
      <c r="F368" s="6">
        <f ca="1">E368*(Расчет_С_Фондом!F$2&lt;=$B368)+F349</f>
        <v>0</v>
      </c>
      <c r="G368" s="6">
        <f ca="1">F368*(Расчет_С_Фондом!G$2&lt;=$B368)+G349</f>
        <v>0</v>
      </c>
      <c r="H368" s="6">
        <f ca="1">G368*(Расчет_С_Фондом!H$2&lt;=$B368)+H349</f>
        <v>0</v>
      </c>
      <c r="I368" s="6">
        <f ca="1">H368*(Расчет_С_Фондом!I$2&lt;=$B368)+I349</f>
        <v>0</v>
      </c>
      <c r="J368" s="6">
        <f ca="1">I368*(Расчет_С_Фондом!J$2&lt;=$B368)+J349</f>
        <v>0</v>
      </c>
      <c r="K368" s="6">
        <f ca="1">J368*(Расчет_С_Фондом!K$2&lt;=$B368)+K349</f>
        <v>0</v>
      </c>
      <c r="L368" s="6">
        <f ca="1">K368*(Расчет_С_Фондом!L$2&lt;=$B368)+L349</f>
        <v>0</v>
      </c>
      <c r="M368" s="6">
        <f ca="1">L368*(Расчет_С_Фондом!M$2&lt;=$B368)+M349</f>
        <v>0</v>
      </c>
      <c r="N368" s="6">
        <f ca="1">M368*(Расчет_С_Фондом!N$2&lt;=$B368)+N349</f>
        <v>0</v>
      </c>
      <c r="O368" s="6">
        <f ca="1">N368*(Расчет_С_Фондом!O$2&lt;=$B368)+O349</f>
        <v>0</v>
      </c>
      <c r="P368" s="6">
        <f ca="1">O368*(Расчет_С_Фондом!P$2&lt;=$B368)+P349</f>
        <v>0</v>
      </c>
      <c r="Q368" s="6">
        <f ca="1">P368*(Расчет_С_Фондом!Q$2&lt;=$B368)+Q349</f>
        <v>0</v>
      </c>
      <c r="R368" s="6">
        <f ca="1">Q368*(Расчет_С_Фондом!R$2&lt;=$B368)+R349</f>
        <v>0</v>
      </c>
      <c r="S368" s="6">
        <f ca="1">R368*(Расчет_С_Фондом!S$2&lt;=$B368)+S349</f>
        <v>0</v>
      </c>
      <c r="T368" s="6">
        <f ca="1">S368*(Расчет_С_Фондом!T$2&lt;=$B368)+T349</f>
        <v>0</v>
      </c>
      <c r="U368" s="6">
        <f ca="1">T368*(Расчет_С_Фондом!U$2&lt;=$B368)+U349</f>
        <v>0</v>
      </c>
      <c r="V368" s="6">
        <f ca="1">U368*(Расчет_С_Фондом!V$2&lt;=$B368)+V349</f>
        <v>0</v>
      </c>
      <c r="W368" s="6">
        <f ca="1">V368*(Расчет_С_Фондом!W$2&lt;=$B368)+W349</f>
        <v>0</v>
      </c>
      <c r="X368" s="6">
        <f ca="1">W368*(Расчет_С_Фондом!X$2&lt;=$B368)+X349</f>
        <v>0</v>
      </c>
      <c r="Y368" s="6">
        <f ca="1">X368*(Расчет_С_Фондом!Y$2&lt;=$B368)+Y349</f>
        <v>0</v>
      </c>
      <c r="Z368" s="6">
        <f ca="1">Y368*(Расчет_С_Фондом!Z$2&lt;=$B368)+Z349</f>
        <v>0</v>
      </c>
      <c r="AA368" s="6">
        <f ca="1">Z368*(Расчет_С_Фондом!AA$2&lt;=$B368)+AA349</f>
        <v>0</v>
      </c>
      <c r="AB368" s="6">
        <f ca="1">AA368*(Расчет_С_Фондом!AB$2&lt;=$B368)+AB349</f>
        <v>0</v>
      </c>
      <c r="AC368" s="6">
        <f ca="1">AB368*(Расчет_С_Фондом!AC$2&lt;=$B368)+AC349</f>
        <v>0</v>
      </c>
      <c r="AD368" s="6">
        <f ca="1">AC368*(Расчет_С_Фондом!AD$2&lt;=$B368)+AD349</f>
        <v>0</v>
      </c>
      <c r="AE368" s="6">
        <f ca="1">AD368*(Расчет_С_Фондом!AE$2&lt;=$B368)+AE349</f>
        <v>0</v>
      </c>
      <c r="AF368" s="6">
        <f ca="1">AE368*(Расчет_С_Фондом!AF$2&lt;=$B368)+AF349</f>
        <v>0</v>
      </c>
      <c r="AG368" s="6">
        <f ca="1">AF368*(Расчет_С_Фондом!AG$2&lt;=$B368)+AG349</f>
        <v>0</v>
      </c>
      <c r="AH368" s="6">
        <f ca="1">AG368*(Расчет_С_Фондом!AH$2&lt;=$B368)+AH349</f>
        <v>0</v>
      </c>
      <c r="AI368" s="6">
        <f ca="1">AH368*(Расчет_С_Фондом!AI$2&lt;=$B368)+AI349</f>
        <v>0</v>
      </c>
      <c r="AJ368" s="6">
        <f ca="1">AI368*(Расчет_С_Фондом!AJ$2&lt;=$B368)+AJ349</f>
        <v>0</v>
      </c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</row>
    <row r="369" spans="1:124" s="1" customFormat="1" outlineLevel="2">
      <c r="A369" s="5" t="str">
        <f t="shared" si="145"/>
        <v>-</v>
      </c>
      <c r="B369" s="10">
        <f>Расчет_С_Фондом!B228</f>
        <v>44197</v>
      </c>
      <c r="C369" s="6"/>
      <c r="D369" s="6"/>
      <c r="E369" s="6">
        <f ca="1">D369*(Расчет_С_Фондом!E$2&lt;=$B369)+E350</f>
        <v>0</v>
      </c>
      <c r="F369" s="6">
        <f ca="1">E369*(Расчет_С_Фондом!F$2&lt;=$B369)+F350</f>
        <v>0</v>
      </c>
      <c r="G369" s="6">
        <f ca="1">F369*(Расчет_С_Фондом!G$2&lt;=$B369)+G350</f>
        <v>0</v>
      </c>
      <c r="H369" s="6">
        <f ca="1">G369*(Расчет_С_Фондом!H$2&lt;=$B369)+H350</f>
        <v>0</v>
      </c>
      <c r="I369" s="6">
        <f ca="1">H369*(Расчет_С_Фондом!I$2&lt;=$B369)+I350</f>
        <v>0</v>
      </c>
      <c r="J369" s="6">
        <f ca="1">I369*(Расчет_С_Фондом!J$2&lt;=$B369)+J350</f>
        <v>0</v>
      </c>
      <c r="K369" s="6">
        <f ca="1">J369*(Расчет_С_Фондом!K$2&lt;=$B369)+K350</f>
        <v>0</v>
      </c>
      <c r="L369" s="6">
        <f ca="1">K369*(Расчет_С_Фондом!L$2&lt;=$B369)+L350</f>
        <v>0</v>
      </c>
      <c r="M369" s="6">
        <f ca="1">L369*(Расчет_С_Фондом!M$2&lt;=$B369)+M350</f>
        <v>0</v>
      </c>
      <c r="N369" s="6">
        <f ca="1">M369*(Расчет_С_Фондом!N$2&lt;=$B369)+N350</f>
        <v>0</v>
      </c>
      <c r="O369" s="6">
        <f ca="1">N369*(Расчет_С_Фондом!O$2&lt;=$B369)+O350</f>
        <v>0</v>
      </c>
      <c r="P369" s="6">
        <f ca="1">O369*(Расчет_С_Фондом!P$2&lt;=$B369)+P350</f>
        <v>0</v>
      </c>
      <c r="Q369" s="6">
        <f ca="1">P369*(Расчет_С_Фондом!Q$2&lt;=$B369)+Q350</f>
        <v>0</v>
      </c>
      <c r="R369" s="6">
        <f ca="1">Q369*(Расчет_С_Фондом!R$2&lt;=$B369)+R350</f>
        <v>0</v>
      </c>
      <c r="S369" s="6">
        <f ca="1">R369*(Расчет_С_Фондом!S$2&lt;=$B369)+S350</f>
        <v>0</v>
      </c>
      <c r="T369" s="6">
        <f ca="1">S369*(Расчет_С_Фондом!T$2&lt;=$B369)+T350</f>
        <v>0</v>
      </c>
      <c r="U369" s="6">
        <f ca="1">T369*(Расчет_С_Фондом!U$2&lt;=$B369)+U350</f>
        <v>0</v>
      </c>
      <c r="V369" s="6">
        <f ca="1">U369*(Расчет_С_Фондом!V$2&lt;=$B369)+V350</f>
        <v>0</v>
      </c>
      <c r="W369" s="6">
        <f ca="1">V369*(Расчет_С_Фондом!W$2&lt;=$B369)+W350</f>
        <v>0</v>
      </c>
      <c r="X369" s="6">
        <f ca="1">W369*(Расчет_С_Фондом!X$2&lt;=$B369)+X350</f>
        <v>0</v>
      </c>
      <c r="Y369" s="6">
        <f ca="1">X369*(Расчет_С_Фондом!Y$2&lt;=$B369)+Y350</f>
        <v>0</v>
      </c>
      <c r="Z369" s="6">
        <f ca="1">Y369*(Расчет_С_Фондом!Z$2&lt;=$B369)+Z350</f>
        <v>0</v>
      </c>
      <c r="AA369" s="6">
        <f ca="1">Z369*(Расчет_С_Фондом!AA$2&lt;=$B369)+AA350</f>
        <v>0</v>
      </c>
      <c r="AB369" s="6">
        <f ca="1">AA369*(Расчет_С_Фондом!AB$2&lt;=$B369)+AB350</f>
        <v>0</v>
      </c>
      <c r="AC369" s="6">
        <f ca="1">AB369*(Расчет_С_Фондом!AC$2&lt;=$B369)+AC350</f>
        <v>0</v>
      </c>
      <c r="AD369" s="6">
        <f ca="1">AC369*(Расчет_С_Фондом!AD$2&lt;=$B369)+AD350</f>
        <v>0</v>
      </c>
      <c r="AE369" s="6">
        <f ca="1">AD369*(Расчет_С_Фондом!AE$2&lt;=$B369)+AE350</f>
        <v>0</v>
      </c>
      <c r="AF369" s="6">
        <f ca="1">AE369*(Расчет_С_Фондом!AF$2&lt;=$B369)+AF350</f>
        <v>0</v>
      </c>
      <c r="AG369" s="6">
        <f ca="1">AF369*(Расчет_С_Фондом!AG$2&lt;=$B369)+AG350</f>
        <v>0</v>
      </c>
      <c r="AH369" s="6">
        <f ca="1">AG369*(Расчет_С_Фондом!AH$2&lt;=$B369)+AH350</f>
        <v>0</v>
      </c>
      <c r="AI369" s="6">
        <f ca="1">AH369*(Расчет_С_Фондом!AI$2&lt;=$B369)+AI350</f>
        <v>0</v>
      </c>
      <c r="AJ369" s="6">
        <f ca="1">AI369*(Расчет_С_Фондом!AJ$2&lt;=$B369)+AJ350</f>
        <v>0</v>
      </c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</row>
    <row r="370" spans="1:124" s="1" customFormat="1" outlineLevel="2">
      <c r="A370" s="5" t="str">
        <f t="shared" si="145"/>
        <v>-</v>
      </c>
      <c r="B370" s="10">
        <f>Расчет_С_Фондом!B229</f>
        <v>44197</v>
      </c>
      <c r="C370" s="6"/>
      <c r="D370" s="6"/>
      <c r="E370" s="6">
        <f ca="1">D370*(Расчет_С_Фондом!E$2&lt;=$B370)+E351</f>
        <v>0</v>
      </c>
      <c r="F370" s="6">
        <f ca="1">E370*(Расчет_С_Фондом!F$2&lt;=$B370)+F351</f>
        <v>0</v>
      </c>
      <c r="G370" s="6">
        <f ca="1">F370*(Расчет_С_Фондом!G$2&lt;=$B370)+G351</f>
        <v>0</v>
      </c>
      <c r="H370" s="6">
        <f ca="1">G370*(Расчет_С_Фондом!H$2&lt;=$B370)+H351</f>
        <v>0</v>
      </c>
      <c r="I370" s="6">
        <f ca="1">H370*(Расчет_С_Фондом!I$2&lt;=$B370)+I351</f>
        <v>0</v>
      </c>
      <c r="J370" s="6">
        <f ca="1">I370*(Расчет_С_Фондом!J$2&lt;=$B370)+J351</f>
        <v>0</v>
      </c>
      <c r="K370" s="6">
        <f ca="1">J370*(Расчет_С_Фондом!K$2&lt;=$B370)+K351</f>
        <v>0</v>
      </c>
      <c r="L370" s="6">
        <f ca="1">K370*(Расчет_С_Фондом!L$2&lt;=$B370)+L351</f>
        <v>0</v>
      </c>
      <c r="M370" s="6">
        <f ca="1">L370*(Расчет_С_Фондом!M$2&lt;=$B370)+M351</f>
        <v>0</v>
      </c>
      <c r="N370" s="6">
        <f ca="1">M370*(Расчет_С_Фондом!N$2&lt;=$B370)+N351</f>
        <v>0</v>
      </c>
      <c r="O370" s="6">
        <f ca="1">N370*(Расчет_С_Фондом!O$2&lt;=$B370)+O351</f>
        <v>0</v>
      </c>
      <c r="P370" s="6">
        <f ca="1">O370*(Расчет_С_Фондом!P$2&lt;=$B370)+P351</f>
        <v>0</v>
      </c>
      <c r="Q370" s="6">
        <f ca="1">P370*(Расчет_С_Фондом!Q$2&lt;=$B370)+Q351</f>
        <v>0</v>
      </c>
      <c r="R370" s="6">
        <f ca="1">Q370*(Расчет_С_Фондом!R$2&lt;=$B370)+R351</f>
        <v>0</v>
      </c>
      <c r="S370" s="6">
        <f ca="1">R370*(Расчет_С_Фондом!S$2&lt;=$B370)+S351</f>
        <v>0</v>
      </c>
      <c r="T370" s="6">
        <f ca="1">S370*(Расчет_С_Фондом!T$2&lt;=$B370)+T351</f>
        <v>0</v>
      </c>
      <c r="U370" s="6">
        <f ca="1">T370*(Расчет_С_Фондом!U$2&lt;=$B370)+U351</f>
        <v>0</v>
      </c>
      <c r="V370" s="6">
        <f ca="1">U370*(Расчет_С_Фондом!V$2&lt;=$B370)+V351</f>
        <v>0</v>
      </c>
      <c r="W370" s="6">
        <f ca="1">V370*(Расчет_С_Фондом!W$2&lt;=$B370)+W351</f>
        <v>0</v>
      </c>
      <c r="X370" s="6">
        <f ca="1">W370*(Расчет_С_Фондом!X$2&lt;=$B370)+X351</f>
        <v>0</v>
      </c>
      <c r="Y370" s="6">
        <f ca="1">X370*(Расчет_С_Фондом!Y$2&lt;=$B370)+Y351</f>
        <v>0</v>
      </c>
      <c r="Z370" s="6">
        <f ca="1">Y370*(Расчет_С_Фондом!Z$2&lt;=$B370)+Z351</f>
        <v>0</v>
      </c>
      <c r="AA370" s="6">
        <f ca="1">Z370*(Расчет_С_Фондом!AA$2&lt;=$B370)+AA351</f>
        <v>0</v>
      </c>
      <c r="AB370" s="6">
        <f ca="1">AA370*(Расчет_С_Фондом!AB$2&lt;=$B370)+AB351</f>
        <v>0</v>
      </c>
      <c r="AC370" s="6">
        <f ca="1">AB370*(Расчет_С_Фондом!AC$2&lt;=$B370)+AC351</f>
        <v>0</v>
      </c>
      <c r="AD370" s="6">
        <f ca="1">AC370*(Расчет_С_Фондом!AD$2&lt;=$B370)+AD351</f>
        <v>0</v>
      </c>
      <c r="AE370" s="6">
        <f ca="1">AD370*(Расчет_С_Фондом!AE$2&lt;=$B370)+AE351</f>
        <v>0</v>
      </c>
      <c r="AF370" s="6">
        <f ca="1">AE370*(Расчет_С_Фондом!AF$2&lt;=$B370)+AF351</f>
        <v>0</v>
      </c>
      <c r="AG370" s="6">
        <f ca="1">AF370*(Расчет_С_Фондом!AG$2&lt;=$B370)+AG351</f>
        <v>0</v>
      </c>
      <c r="AH370" s="6">
        <f ca="1">AG370*(Расчет_С_Фондом!AH$2&lt;=$B370)+AH351</f>
        <v>0</v>
      </c>
      <c r="AI370" s="6">
        <f ca="1">AH370*(Расчет_С_Фондом!AI$2&lt;=$B370)+AI351</f>
        <v>0</v>
      </c>
      <c r="AJ370" s="6">
        <f ca="1">AI370*(Расчет_С_Фондом!AJ$2&lt;=$B370)+AJ351</f>
        <v>0</v>
      </c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</row>
    <row r="371" spans="1:124" s="1" customFormat="1" outlineLevel="2">
      <c r="A371" s="5" t="str">
        <f t="shared" si="145"/>
        <v>-</v>
      </c>
      <c r="B371" s="10">
        <f>Расчет_С_Фондом!B230</f>
        <v>44197</v>
      </c>
      <c r="C371" s="6"/>
      <c r="D371" s="6"/>
      <c r="E371" s="6">
        <f ca="1">D371*(Расчет_С_Фондом!E$2&lt;=$B371)+E352</f>
        <v>0</v>
      </c>
      <c r="F371" s="6">
        <f ca="1">E371*(Расчет_С_Фондом!F$2&lt;=$B371)+F352</f>
        <v>0</v>
      </c>
      <c r="G371" s="6">
        <f ca="1">F371*(Расчет_С_Фондом!G$2&lt;=$B371)+G352</f>
        <v>0</v>
      </c>
      <c r="H371" s="6">
        <f ca="1">G371*(Расчет_С_Фондом!H$2&lt;=$B371)+H352</f>
        <v>0</v>
      </c>
      <c r="I371" s="6">
        <f ca="1">H371*(Расчет_С_Фондом!I$2&lt;=$B371)+I352</f>
        <v>0</v>
      </c>
      <c r="J371" s="6">
        <f ca="1">I371*(Расчет_С_Фондом!J$2&lt;=$B371)+J352</f>
        <v>0</v>
      </c>
      <c r="K371" s="6">
        <f ca="1">J371*(Расчет_С_Фондом!K$2&lt;=$B371)+K352</f>
        <v>0</v>
      </c>
      <c r="L371" s="6">
        <f ca="1">K371*(Расчет_С_Фондом!L$2&lt;=$B371)+L352</f>
        <v>0</v>
      </c>
      <c r="M371" s="6">
        <f ca="1">L371*(Расчет_С_Фондом!M$2&lt;=$B371)+M352</f>
        <v>0</v>
      </c>
      <c r="N371" s="6">
        <f ca="1">M371*(Расчет_С_Фондом!N$2&lt;=$B371)+N352</f>
        <v>0</v>
      </c>
      <c r="O371" s="6">
        <f ca="1">N371*(Расчет_С_Фондом!O$2&lt;=$B371)+O352</f>
        <v>0</v>
      </c>
      <c r="P371" s="6">
        <f ca="1">O371*(Расчет_С_Фондом!P$2&lt;=$B371)+P352</f>
        <v>0</v>
      </c>
      <c r="Q371" s="6">
        <f ca="1">P371*(Расчет_С_Фондом!Q$2&lt;=$B371)+Q352</f>
        <v>0</v>
      </c>
      <c r="R371" s="6">
        <f ca="1">Q371*(Расчет_С_Фондом!R$2&lt;=$B371)+R352</f>
        <v>0</v>
      </c>
      <c r="S371" s="6">
        <f ca="1">R371*(Расчет_С_Фондом!S$2&lt;=$B371)+S352</f>
        <v>0</v>
      </c>
      <c r="T371" s="6">
        <f ca="1">S371*(Расчет_С_Фондом!T$2&lt;=$B371)+T352</f>
        <v>0</v>
      </c>
      <c r="U371" s="6">
        <f ca="1">T371*(Расчет_С_Фондом!U$2&lt;=$B371)+U352</f>
        <v>0</v>
      </c>
      <c r="V371" s="6">
        <f ca="1">U371*(Расчет_С_Фондом!V$2&lt;=$B371)+V352</f>
        <v>0</v>
      </c>
      <c r="W371" s="6">
        <f ca="1">V371*(Расчет_С_Фондом!W$2&lt;=$B371)+W352</f>
        <v>0</v>
      </c>
      <c r="X371" s="6">
        <f ca="1">W371*(Расчет_С_Фондом!X$2&lt;=$B371)+X352</f>
        <v>0</v>
      </c>
      <c r="Y371" s="6">
        <f ca="1">X371*(Расчет_С_Фондом!Y$2&lt;=$B371)+Y352</f>
        <v>0</v>
      </c>
      <c r="Z371" s="6">
        <f ca="1">Y371*(Расчет_С_Фондом!Z$2&lt;=$B371)+Z352</f>
        <v>0</v>
      </c>
      <c r="AA371" s="6">
        <f ca="1">Z371*(Расчет_С_Фондом!AA$2&lt;=$B371)+AA352</f>
        <v>0</v>
      </c>
      <c r="AB371" s="6">
        <f ca="1">AA371*(Расчет_С_Фондом!AB$2&lt;=$B371)+AB352</f>
        <v>0</v>
      </c>
      <c r="AC371" s="6">
        <f ca="1">AB371*(Расчет_С_Фондом!AC$2&lt;=$B371)+AC352</f>
        <v>0</v>
      </c>
      <c r="AD371" s="6">
        <f ca="1">AC371*(Расчет_С_Фондом!AD$2&lt;=$B371)+AD352</f>
        <v>0</v>
      </c>
      <c r="AE371" s="6">
        <f ca="1">AD371*(Расчет_С_Фондом!AE$2&lt;=$B371)+AE352</f>
        <v>0</v>
      </c>
      <c r="AF371" s="6">
        <f ca="1">AE371*(Расчет_С_Фондом!AF$2&lt;=$B371)+AF352</f>
        <v>0</v>
      </c>
      <c r="AG371" s="6">
        <f ca="1">AF371*(Расчет_С_Фондом!AG$2&lt;=$B371)+AG352</f>
        <v>0</v>
      </c>
      <c r="AH371" s="6">
        <f ca="1">AG371*(Расчет_С_Фондом!AH$2&lt;=$B371)+AH352</f>
        <v>0</v>
      </c>
      <c r="AI371" s="6">
        <f ca="1">AH371*(Расчет_С_Фондом!AI$2&lt;=$B371)+AI352</f>
        <v>0</v>
      </c>
      <c r="AJ371" s="6">
        <f ca="1">AI371*(Расчет_С_Фондом!AJ$2&lt;=$B371)+AJ352</f>
        <v>0</v>
      </c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</row>
    <row r="372" spans="1:124" s="1" customFormat="1" outlineLevel="2">
      <c r="A372" s="5" t="str">
        <f t="shared" si="145"/>
        <v>-</v>
      </c>
      <c r="B372" s="10">
        <f>Расчет_С_Фондом!B231</f>
        <v>44197</v>
      </c>
      <c r="C372" s="6"/>
      <c r="D372" s="6"/>
      <c r="E372" s="6">
        <f ca="1">D372*(Расчет_С_Фондом!E$2&lt;=$B372)+E353</f>
        <v>0</v>
      </c>
      <c r="F372" s="6">
        <f ca="1">E372*(Расчет_С_Фондом!F$2&lt;=$B372)+F353</f>
        <v>0</v>
      </c>
      <c r="G372" s="6">
        <f ca="1">F372*(Расчет_С_Фондом!G$2&lt;=$B372)+G353</f>
        <v>0</v>
      </c>
      <c r="H372" s="6">
        <f ca="1">G372*(Расчет_С_Фондом!H$2&lt;=$B372)+H353</f>
        <v>0</v>
      </c>
      <c r="I372" s="6">
        <f ca="1">H372*(Расчет_С_Фондом!I$2&lt;=$B372)+I353</f>
        <v>0</v>
      </c>
      <c r="J372" s="6">
        <f ca="1">I372*(Расчет_С_Фондом!J$2&lt;=$B372)+J353</f>
        <v>0</v>
      </c>
      <c r="K372" s="6">
        <f ca="1">J372*(Расчет_С_Фондом!K$2&lt;=$B372)+K353</f>
        <v>0</v>
      </c>
      <c r="L372" s="6">
        <f ca="1">K372*(Расчет_С_Фондом!L$2&lt;=$B372)+L353</f>
        <v>0</v>
      </c>
      <c r="M372" s="6">
        <f ca="1">L372*(Расчет_С_Фондом!M$2&lt;=$B372)+M353</f>
        <v>0</v>
      </c>
      <c r="N372" s="6">
        <f ca="1">M372*(Расчет_С_Фондом!N$2&lt;=$B372)+N353</f>
        <v>0</v>
      </c>
      <c r="O372" s="6">
        <f ca="1">N372*(Расчет_С_Фондом!O$2&lt;=$B372)+O353</f>
        <v>0</v>
      </c>
      <c r="P372" s="6">
        <f ca="1">O372*(Расчет_С_Фондом!P$2&lt;=$B372)+P353</f>
        <v>0</v>
      </c>
      <c r="Q372" s="6">
        <f ca="1">P372*(Расчет_С_Фондом!Q$2&lt;=$B372)+Q353</f>
        <v>0</v>
      </c>
      <c r="R372" s="6">
        <f ca="1">Q372*(Расчет_С_Фондом!R$2&lt;=$B372)+R353</f>
        <v>0</v>
      </c>
      <c r="S372" s="6">
        <f ca="1">R372*(Расчет_С_Фондом!S$2&lt;=$B372)+S353</f>
        <v>0</v>
      </c>
      <c r="T372" s="6">
        <f ca="1">S372*(Расчет_С_Фондом!T$2&lt;=$B372)+T353</f>
        <v>0</v>
      </c>
      <c r="U372" s="6">
        <f ca="1">T372*(Расчет_С_Фондом!U$2&lt;=$B372)+U353</f>
        <v>0</v>
      </c>
      <c r="V372" s="6">
        <f ca="1">U372*(Расчет_С_Фондом!V$2&lt;=$B372)+V353</f>
        <v>0</v>
      </c>
      <c r="W372" s="6">
        <f ca="1">V372*(Расчет_С_Фондом!W$2&lt;=$B372)+W353</f>
        <v>0</v>
      </c>
      <c r="X372" s="6">
        <f ca="1">W372*(Расчет_С_Фондом!X$2&lt;=$B372)+X353</f>
        <v>0</v>
      </c>
      <c r="Y372" s="6">
        <f ca="1">X372*(Расчет_С_Фондом!Y$2&lt;=$B372)+Y353</f>
        <v>0</v>
      </c>
      <c r="Z372" s="6">
        <f ca="1">Y372*(Расчет_С_Фондом!Z$2&lt;=$B372)+Z353</f>
        <v>0</v>
      </c>
      <c r="AA372" s="6">
        <f ca="1">Z372*(Расчет_С_Фондом!AA$2&lt;=$B372)+AA353</f>
        <v>0</v>
      </c>
      <c r="AB372" s="6">
        <f ca="1">AA372*(Расчет_С_Фондом!AB$2&lt;=$B372)+AB353</f>
        <v>0</v>
      </c>
      <c r="AC372" s="6">
        <f ca="1">AB372*(Расчет_С_Фондом!AC$2&lt;=$B372)+AC353</f>
        <v>0</v>
      </c>
      <c r="AD372" s="6">
        <f ca="1">AC372*(Расчет_С_Фондом!AD$2&lt;=$B372)+AD353</f>
        <v>0</v>
      </c>
      <c r="AE372" s="6">
        <f ca="1">AD372*(Расчет_С_Фондом!AE$2&lt;=$B372)+AE353</f>
        <v>0</v>
      </c>
      <c r="AF372" s="6">
        <f ca="1">AE372*(Расчет_С_Фондом!AF$2&lt;=$B372)+AF353</f>
        <v>0</v>
      </c>
      <c r="AG372" s="6">
        <f ca="1">AF372*(Расчет_С_Фондом!AG$2&lt;=$B372)+AG353</f>
        <v>0</v>
      </c>
      <c r="AH372" s="6">
        <f ca="1">AG372*(Расчет_С_Фондом!AH$2&lt;=$B372)+AH353</f>
        <v>0</v>
      </c>
      <c r="AI372" s="6">
        <f ca="1">AH372*(Расчет_С_Фондом!AI$2&lt;=$B372)+AI353</f>
        <v>0</v>
      </c>
      <c r="AJ372" s="6">
        <f ca="1">AI372*(Расчет_С_Фондом!AJ$2&lt;=$B372)+AJ353</f>
        <v>0</v>
      </c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</row>
    <row r="373" spans="1:124" s="1" customFormat="1" outlineLevel="2">
      <c r="A373" s="5" t="str">
        <f t="shared" si="145"/>
        <v>-</v>
      </c>
      <c r="B373" s="10">
        <f>Расчет_С_Фондом!B232</f>
        <v>44197</v>
      </c>
      <c r="C373" s="6"/>
      <c r="D373" s="6"/>
      <c r="E373" s="6">
        <f ca="1">D373*(Расчет_С_Фондом!E$2&lt;=$B373)+E354</f>
        <v>0</v>
      </c>
      <c r="F373" s="6">
        <f ca="1">E373*(Расчет_С_Фондом!F$2&lt;=$B373)+F354</f>
        <v>0</v>
      </c>
      <c r="G373" s="6">
        <f ca="1">F373*(Расчет_С_Фондом!G$2&lt;=$B373)+G354</f>
        <v>0</v>
      </c>
      <c r="H373" s="6">
        <f ca="1">G373*(Расчет_С_Фондом!H$2&lt;=$B373)+H354</f>
        <v>0</v>
      </c>
      <c r="I373" s="6">
        <f ca="1">H373*(Расчет_С_Фондом!I$2&lt;=$B373)+I354</f>
        <v>0</v>
      </c>
      <c r="J373" s="6">
        <f ca="1">I373*(Расчет_С_Фондом!J$2&lt;=$B373)+J354</f>
        <v>0</v>
      </c>
      <c r="K373" s="6">
        <f ca="1">J373*(Расчет_С_Фондом!K$2&lt;=$B373)+K354</f>
        <v>0</v>
      </c>
      <c r="L373" s="6">
        <f ca="1">K373*(Расчет_С_Фондом!L$2&lt;=$B373)+L354</f>
        <v>0</v>
      </c>
      <c r="M373" s="6">
        <f ca="1">L373*(Расчет_С_Фондом!M$2&lt;=$B373)+M354</f>
        <v>0</v>
      </c>
      <c r="N373" s="6">
        <f ca="1">M373*(Расчет_С_Фондом!N$2&lt;=$B373)+N354</f>
        <v>0</v>
      </c>
      <c r="O373" s="6">
        <f ca="1">N373*(Расчет_С_Фондом!O$2&lt;=$B373)+O354</f>
        <v>0</v>
      </c>
      <c r="P373" s="6">
        <f ca="1">O373*(Расчет_С_Фондом!P$2&lt;=$B373)+P354</f>
        <v>0</v>
      </c>
      <c r="Q373" s="6">
        <f ca="1">P373*(Расчет_С_Фондом!Q$2&lt;=$B373)+Q354</f>
        <v>0</v>
      </c>
      <c r="R373" s="6">
        <f ca="1">Q373*(Расчет_С_Фондом!R$2&lt;=$B373)+R354</f>
        <v>0</v>
      </c>
      <c r="S373" s="6">
        <f ca="1">R373*(Расчет_С_Фондом!S$2&lt;=$B373)+S354</f>
        <v>0</v>
      </c>
      <c r="T373" s="6">
        <f ca="1">S373*(Расчет_С_Фондом!T$2&lt;=$B373)+T354</f>
        <v>0</v>
      </c>
      <c r="U373" s="6">
        <f ca="1">T373*(Расчет_С_Фондом!U$2&lt;=$B373)+U354</f>
        <v>0</v>
      </c>
      <c r="V373" s="6">
        <f ca="1">U373*(Расчет_С_Фондом!V$2&lt;=$B373)+V354</f>
        <v>0</v>
      </c>
      <c r="W373" s="6">
        <f ca="1">V373*(Расчет_С_Фондом!W$2&lt;=$B373)+W354</f>
        <v>0</v>
      </c>
      <c r="X373" s="6">
        <f ca="1">W373*(Расчет_С_Фондом!X$2&lt;=$B373)+X354</f>
        <v>0</v>
      </c>
      <c r="Y373" s="6">
        <f ca="1">X373*(Расчет_С_Фондом!Y$2&lt;=$B373)+Y354</f>
        <v>0</v>
      </c>
      <c r="Z373" s="6">
        <f ca="1">Y373*(Расчет_С_Фондом!Z$2&lt;=$B373)+Z354</f>
        <v>0</v>
      </c>
      <c r="AA373" s="6">
        <f ca="1">Z373*(Расчет_С_Фондом!AA$2&lt;=$B373)+AA354</f>
        <v>0</v>
      </c>
      <c r="AB373" s="6">
        <f ca="1">AA373*(Расчет_С_Фондом!AB$2&lt;=$B373)+AB354</f>
        <v>0</v>
      </c>
      <c r="AC373" s="6">
        <f ca="1">AB373*(Расчет_С_Фондом!AC$2&lt;=$B373)+AC354</f>
        <v>0</v>
      </c>
      <c r="AD373" s="6">
        <f ca="1">AC373*(Расчет_С_Фондом!AD$2&lt;=$B373)+AD354</f>
        <v>0</v>
      </c>
      <c r="AE373" s="6">
        <f ca="1">AD373*(Расчет_С_Фондом!AE$2&lt;=$B373)+AE354</f>
        <v>0</v>
      </c>
      <c r="AF373" s="6">
        <f ca="1">AE373*(Расчет_С_Фондом!AF$2&lt;=$B373)+AF354</f>
        <v>0</v>
      </c>
      <c r="AG373" s="6">
        <f ca="1">AF373*(Расчет_С_Фондом!AG$2&lt;=$B373)+AG354</f>
        <v>0</v>
      </c>
      <c r="AH373" s="6">
        <f ca="1">AG373*(Расчет_С_Фондом!AH$2&lt;=$B373)+AH354</f>
        <v>0</v>
      </c>
      <c r="AI373" s="6">
        <f ca="1">AH373*(Расчет_С_Фондом!AI$2&lt;=$B373)+AI354</f>
        <v>0</v>
      </c>
      <c r="AJ373" s="6">
        <f ca="1">AI373*(Расчет_С_Фондом!AJ$2&lt;=$B373)+AJ354</f>
        <v>0</v>
      </c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</row>
    <row r="374" spans="1:124" s="1" customFormat="1" outlineLevel="2">
      <c r="A374" s="5" t="str">
        <f t="shared" si="145"/>
        <v>-</v>
      </c>
      <c r="B374" s="10">
        <f>Расчет_С_Фондом!B233</f>
        <v>44197</v>
      </c>
      <c r="C374" s="6"/>
      <c r="D374" s="6"/>
      <c r="E374" s="6">
        <f ca="1">D374*(Расчет_С_Фондом!E$2&lt;=$B374)+E355</f>
        <v>0</v>
      </c>
      <c r="F374" s="6">
        <f ca="1">E374*(Расчет_С_Фондом!F$2&lt;=$B374)+F355</f>
        <v>0</v>
      </c>
      <c r="G374" s="6">
        <f ca="1">F374*(Расчет_С_Фондом!G$2&lt;=$B374)+G355</f>
        <v>0</v>
      </c>
      <c r="H374" s="6">
        <f ca="1">G374*(Расчет_С_Фондом!H$2&lt;=$B374)+H355</f>
        <v>0</v>
      </c>
      <c r="I374" s="6">
        <f ca="1">H374*(Расчет_С_Фондом!I$2&lt;=$B374)+I355</f>
        <v>0</v>
      </c>
      <c r="J374" s="6">
        <f ca="1">I374*(Расчет_С_Фондом!J$2&lt;=$B374)+J355</f>
        <v>0</v>
      </c>
      <c r="K374" s="6">
        <f ca="1">J374*(Расчет_С_Фондом!K$2&lt;=$B374)+K355</f>
        <v>0</v>
      </c>
      <c r="L374" s="6">
        <f ca="1">K374*(Расчет_С_Фондом!L$2&lt;=$B374)+L355</f>
        <v>0</v>
      </c>
      <c r="M374" s="6">
        <f ca="1">L374*(Расчет_С_Фондом!M$2&lt;=$B374)+M355</f>
        <v>0</v>
      </c>
      <c r="N374" s="6">
        <f ca="1">M374*(Расчет_С_Фондом!N$2&lt;=$B374)+N355</f>
        <v>0</v>
      </c>
      <c r="O374" s="6">
        <f ca="1">N374*(Расчет_С_Фондом!O$2&lt;=$B374)+O355</f>
        <v>0</v>
      </c>
      <c r="P374" s="6">
        <f ca="1">O374*(Расчет_С_Фондом!P$2&lt;=$B374)+P355</f>
        <v>0</v>
      </c>
      <c r="Q374" s="6">
        <f ca="1">P374*(Расчет_С_Фондом!Q$2&lt;=$B374)+Q355</f>
        <v>0</v>
      </c>
      <c r="R374" s="6">
        <f ca="1">Q374*(Расчет_С_Фондом!R$2&lt;=$B374)+R355</f>
        <v>0</v>
      </c>
      <c r="S374" s="6">
        <f ca="1">R374*(Расчет_С_Фондом!S$2&lt;=$B374)+S355</f>
        <v>0</v>
      </c>
      <c r="T374" s="6">
        <f ca="1">S374*(Расчет_С_Фондом!T$2&lt;=$B374)+T355</f>
        <v>0</v>
      </c>
      <c r="U374" s="6">
        <f ca="1">T374*(Расчет_С_Фондом!U$2&lt;=$B374)+U355</f>
        <v>0</v>
      </c>
      <c r="V374" s="6">
        <f ca="1">U374*(Расчет_С_Фондом!V$2&lt;=$B374)+V355</f>
        <v>0</v>
      </c>
      <c r="W374" s="6">
        <f ca="1">V374*(Расчет_С_Фондом!W$2&lt;=$B374)+W355</f>
        <v>0</v>
      </c>
      <c r="X374" s="6">
        <f ca="1">W374*(Расчет_С_Фондом!X$2&lt;=$B374)+X355</f>
        <v>0</v>
      </c>
      <c r="Y374" s="6">
        <f ca="1">X374*(Расчет_С_Фондом!Y$2&lt;=$B374)+Y355</f>
        <v>0</v>
      </c>
      <c r="Z374" s="6">
        <f ca="1">Y374*(Расчет_С_Фондом!Z$2&lt;=$B374)+Z355</f>
        <v>0</v>
      </c>
      <c r="AA374" s="6">
        <f ca="1">Z374*(Расчет_С_Фондом!AA$2&lt;=$B374)+AA355</f>
        <v>0</v>
      </c>
      <c r="AB374" s="6">
        <f ca="1">AA374*(Расчет_С_Фондом!AB$2&lt;=$B374)+AB355</f>
        <v>0</v>
      </c>
      <c r="AC374" s="6">
        <f ca="1">AB374*(Расчет_С_Фондом!AC$2&lt;=$B374)+AC355</f>
        <v>0</v>
      </c>
      <c r="AD374" s="6">
        <f ca="1">AC374*(Расчет_С_Фондом!AD$2&lt;=$B374)+AD355</f>
        <v>0</v>
      </c>
      <c r="AE374" s="6">
        <f ca="1">AD374*(Расчет_С_Фондом!AE$2&lt;=$B374)+AE355</f>
        <v>0</v>
      </c>
      <c r="AF374" s="6">
        <f ca="1">AE374*(Расчет_С_Фондом!AF$2&lt;=$B374)+AF355</f>
        <v>0</v>
      </c>
      <c r="AG374" s="6">
        <f ca="1">AF374*(Расчет_С_Фондом!AG$2&lt;=$B374)+AG355</f>
        <v>0</v>
      </c>
      <c r="AH374" s="6">
        <f ca="1">AG374*(Расчет_С_Фондом!AH$2&lt;=$B374)+AH355</f>
        <v>0</v>
      </c>
      <c r="AI374" s="6">
        <f ca="1">AH374*(Расчет_С_Фондом!AI$2&lt;=$B374)+AI355</f>
        <v>0</v>
      </c>
      <c r="AJ374" s="6">
        <f ca="1">AI374*(Расчет_С_Фондом!AJ$2&lt;=$B374)+AJ355</f>
        <v>0</v>
      </c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</row>
    <row r="375" spans="1:124" s="1" customFormat="1" outlineLevel="2">
      <c r="A375" s="5" t="str">
        <f t="shared" si="145"/>
        <v>-</v>
      </c>
      <c r="B375" s="10">
        <f>Расчет_С_Фондом!B234</f>
        <v>44197</v>
      </c>
      <c r="C375" s="6"/>
      <c r="D375" s="6"/>
      <c r="E375" s="6">
        <f ca="1">D375*(Расчет_С_Фондом!E$2&lt;=$B375)+E356</f>
        <v>0</v>
      </c>
      <c r="F375" s="6">
        <f ca="1">E375*(Расчет_С_Фондом!F$2&lt;=$B375)+F356</f>
        <v>0</v>
      </c>
      <c r="G375" s="6">
        <f ca="1">F375*(Расчет_С_Фондом!G$2&lt;=$B375)+G356</f>
        <v>0</v>
      </c>
      <c r="H375" s="6">
        <f ca="1">G375*(Расчет_С_Фондом!H$2&lt;=$B375)+H356</f>
        <v>0</v>
      </c>
      <c r="I375" s="6">
        <f ca="1">H375*(Расчет_С_Фондом!I$2&lt;=$B375)+I356</f>
        <v>0</v>
      </c>
      <c r="J375" s="6">
        <f ca="1">I375*(Расчет_С_Фондом!J$2&lt;=$B375)+J356</f>
        <v>0</v>
      </c>
      <c r="K375" s="6">
        <f ca="1">J375*(Расчет_С_Фондом!K$2&lt;=$B375)+K356</f>
        <v>0</v>
      </c>
      <c r="L375" s="6">
        <f ca="1">K375*(Расчет_С_Фондом!L$2&lt;=$B375)+L356</f>
        <v>0</v>
      </c>
      <c r="M375" s="6">
        <f ca="1">L375*(Расчет_С_Фондом!M$2&lt;=$B375)+M356</f>
        <v>0</v>
      </c>
      <c r="N375" s="6">
        <f ca="1">M375*(Расчет_С_Фондом!N$2&lt;=$B375)+N356</f>
        <v>0</v>
      </c>
      <c r="O375" s="6">
        <f ca="1">N375*(Расчет_С_Фондом!O$2&lt;=$B375)+O356</f>
        <v>0</v>
      </c>
      <c r="P375" s="6">
        <f ca="1">O375*(Расчет_С_Фондом!P$2&lt;=$B375)+P356</f>
        <v>0</v>
      </c>
      <c r="Q375" s="6">
        <f ca="1">P375*(Расчет_С_Фондом!Q$2&lt;=$B375)+Q356</f>
        <v>0</v>
      </c>
      <c r="R375" s="6">
        <f ca="1">Q375*(Расчет_С_Фондом!R$2&lt;=$B375)+R356</f>
        <v>0</v>
      </c>
      <c r="S375" s="6">
        <f ca="1">R375*(Расчет_С_Фондом!S$2&lt;=$B375)+S356</f>
        <v>0</v>
      </c>
      <c r="T375" s="6">
        <f ca="1">S375*(Расчет_С_Фондом!T$2&lt;=$B375)+T356</f>
        <v>0</v>
      </c>
      <c r="U375" s="6">
        <f ca="1">T375*(Расчет_С_Фондом!U$2&lt;=$B375)+U356</f>
        <v>0</v>
      </c>
      <c r="V375" s="6">
        <f ca="1">U375*(Расчет_С_Фондом!V$2&lt;=$B375)+V356</f>
        <v>0</v>
      </c>
      <c r="W375" s="6">
        <f ca="1">V375*(Расчет_С_Фондом!W$2&lt;=$B375)+W356</f>
        <v>0</v>
      </c>
      <c r="X375" s="6">
        <f ca="1">W375*(Расчет_С_Фондом!X$2&lt;=$B375)+X356</f>
        <v>0</v>
      </c>
      <c r="Y375" s="6">
        <f ca="1">X375*(Расчет_С_Фондом!Y$2&lt;=$B375)+Y356</f>
        <v>0</v>
      </c>
      <c r="Z375" s="6">
        <f ca="1">Y375*(Расчет_С_Фондом!Z$2&lt;=$B375)+Z356</f>
        <v>0</v>
      </c>
      <c r="AA375" s="6">
        <f ca="1">Z375*(Расчет_С_Фондом!AA$2&lt;=$B375)+AA356</f>
        <v>0</v>
      </c>
      <c r="AB375" s="6">
        <f ca="1">AA375*(Расчет_С_Фондом!AB$2&lt;=$B375)+AB356</f>
        <v>0</v>
      </c>
      <c r="AC375" s="6">
        <f ca="1">AB375*(Расчет_С_Фондом!AC$2&lt;=$B375)+AC356</f>
        <v>0</v>
      </c>
      <c r="AD375" s="6">
        <f ca="1">AC375*(Расчет_С_Фондом!AD$2&lt;=$B375)+AD356</f>
        <v>0</v>
      </c>
      <c r="AE375" s="6">
        <f ca="1">AD375*(Расчет_С_Фондом!AE$2&lt;=$B375)+AE356</f>
        <v>0</v>
      </c>
      <c r="AF375" s="6">
        <f ca="1">AE375*(Расчет_С_Фондом!AF$2&lt;=$B375)+AF356</f>
        <v>0</v>
      </c>
      <c r="AG375" s="6">
        <f ca="1">AF375*(Расчет_С_Фондом!AG$2&lt;=$B375)+AG356</f>
        <v>0</v>
      </c>
      <c r="AH375" s="6">
        <f ca="1">AG375*(Расчет_С_Фондом!AH$2&lt;=$B375)+AH356</f>
        <v>0</v>
      </c>
      <c r="AI375" s="6">
        <f ca="1">AH375*(Расчет_С_Фондом!AI$2&lt;=$B375)+AI356</f>
        <v>0</v>
      </c>
      <c r="AJ375" s="6">
        <f ca="1">AI375*(Расчет_С_Фондом!AJ$2&lt;=$B375)+AJ356</f>
        <v>0</v>
      </c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</row>
    <row r="376" spans="1:124" s="1" customFormat="1" outlineLevel="2">
      <c r="A376" s="5" t="str">
        <f t="shared" si="145"/>
        <v>-</v>
      </c>
      <c r="B376" s="10">
        <f>Расчет_С_Фондом!B235</f>
        <v>44197</v>
      </c>
      <c r="C376" s="6"/>
      <c r="D376" s="6"/>
      <c r="E376" s="6">
        <f ca="1">D376*(Расчет_С_Фондом!E$2&lt;=$B376)+E357</f>
        <v>0</v>
      </c>
      <c r="F376" s="6">
        <f ca="1">E376*(Расчет_С_Фондом!F$2&lt;=$B376)+F357</f>
        <v>0</v>
      </c>
      <c r="G376" s="6">
        <f ca="1">F376*(Расчет_С_Фондом!G$2&lt;=$B376)+G357</f>
        <v>0</v>
      </c>
      <c r="H376" s="6">
        <f ca="1">G376*(Расчет_С_Фондом!H$2&lt;=$B376)+H357</f>
        <v>0</v>
      </c>
      <c r="I376" s="6">
        <f ca="1">H376*(Расчет_С_Фондом!I$2&lt;=$B376)+I357</f>
        <v>0</v>
      </c>
      <c r="J376" s="6">
        <f ca="1">I376*(Расчет_С_Фондом!J$2&lt;=$B376)+J357</f>
        <v>0</v>
      </c>
      <c r="K376" s="6">
        <f ca="1">J376*(Расчет_С_Фондом!K$2&lt;=$B376)+K357</f>
        <v>0</v>
      </c>
      <c r="L376" s="6">
        <f ca="1">K376*(Расчет_С_Фондом!L$2&lt;=$B376)+L357</f>
        <v>0</v>
      </c>
      <c r="M376" s="6">
        <f ca="1">L376*(Расчет_С_Фондом!M$2&lt;=$B376)+M357</f>
        <v>0</v>
      </c>
      <c r="N376" s="6">
        <f ca="1">M376*(Расчет_С_Фондом!N$2&lt;=$B376)+N357</f>
        <v>0</v>
      </c>
      <c r="O376" s="6">
        <f ca="1">N376*(Расчет_С_Фондом!O$2&lt;=$B376)+O357</f>
        <v>0</v>
      </c>
      <c r="P376" s="6">
        <f ca="1">O376*(Расчет_С_Фондом!P$2&lt;=$B376)+P357</f>
        <v>0</v>
      </c>
      <c r="Q376" s="6">
        <f ca="1">P376*(Расчет_С_Фондом!Q$2&lt;=$B376)+Q357</f>
        <v>0</v>
      </c>
      <c r="R376" s="6">
        <f ca="1">Q376*(Расчет_С_Фондом!R$2&lt;=$B376)+R357</f>
        <v>0</v>
      </c>
      <c r="S376" s="6">
        <f ca="1">R376*(Расчет_С_Фондом!S$2&lt;=$B376)+S357</f>
        <v>0</v>
      </c>
      <c r="T376" s="6">
        <f ca="1">S376*(Расчет_С_Фондом!T$2&lt;=$B376)+T357</f>
        <v>0</v>
      </c>
      <c r="U376" s="6">
        <f ca="1">T376*(Расчет_С_Фондом!U$2&lt;=$B376)+U357</f>
        <v>0</v>
      </c>
      <c r="V376" s="6">
        <f ca="1">U376*(Расчет_С_Фондом!V$2&lt;=$B376)+V357</f>
        <v>0</v>
      </c>
      <c r="W376" s="6">
        <f ca="1">V376*(Расчет_С_Фондом!W$2&lt;=$B376)+W357</f>
        <v>0</v>
      </c>
      <c r="X376" s="6">
        <f ca="1">W376*(Расчет_С_Фондом!X$2&lt;=$B376)+X357</f>
        <v>0</v>
      </c>
      <c r="Y376" s="6">
        <f ca="1">X376*(Расчет_С_Фондом!Y$2&lt;=$B376)+Y357</f>
        <v>0</v>
      </c>
      <c r="Z376" s="6">
        <f ca="1">Y376*(Расчет_С_Фондом!Z$2&lt;=$B376)+Z357</f>
        <v>0</v>
      </c>
      <c r="AA376" s="6">
        <f ca="1">Z376*(Расчет_С_Фондом!AA$2&lt;=$B376)+AA357</f>
        <v>0</v>
      </c>
      <c r="AB376" s="6">
        <f ca="1">AA376*(Расчет_С_Фондом!AB$2&lt;=$B376)+AB357</f>
        <v>0</v>
      </c>
      <c r="AC376" s="6">
        <f ca="1">AB376*(Расчет_С_Фондом!AC$2&lt;=$B376)+AC357</f>
        <v>0</v>
      </c>
      <c r="AD376" s="6">
        <f ca="1">AC376*(Расчет_С_Фондом!AD$2&lt;=$B376)+AD357</f>
        <v>0</v>
      </c>
      <c r="AE376" s="6">
        <f ca="1">AD376*(Расчет_С_Фондом!AE$2&lt;=$B376)+AE357</f>
        <v>0</v>
      </c>
      <c r="AF376" s="6">
        <f ca="1">AE376*(Расчет_С_Фондом!AF$2&lt;=$B376)+AF357</f>
        <v>0</v>
      </c>
      <c r="AG376" s="6">
        <f ca="1">AF376*(Расчет_С_Фондом!AG$2&lt;=$B376)+AG357</f>
        <v>0</v>
      </c>
      <c r="AH376" s="6">
        <f ca="1">AG376*(Расчет_С_Фондом!AH$2&lt;=$B376)+AH357</f>
        <v>0</v>
      </c>
      <c r="AI376" s="6">
        <f ca="1">AH376*(Расчет_С_Фондом!AI$2&lt;=$B376)+AI357</f>
        <v>0</v>
      </c>
      <c r="AJ376" s="6">
        <f ca="1">AI376*(Расчет_С_Фондом!AJ$2&lt;=$B376)+AJ357</f>
        <v>0</v>
      </c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</row>
    <row r="377" spans="1:124" s="1" customFormat="1" outlineLevel="2">
      <c r="A377" s="5" t="str">
        <f t="shared" si="145"/>
        <v>-</v>
      </c>
      <c r="B377" s="10">
        <f>Расчет_С_Фондом!B236</f>
        <v>44197</v>
      </c>
      <c r="C377" s="6"/>
      <c r="D377" s="6"/>
      <c r="E377" s="6">
        <f ca="1">D377*(Расчет_С_Фондом!E$2&lt;=$B377)+E358</f>
        <v>0</v>
      </c>
      <c r="F377" s="6">
        <f ca="1">E377*(Расчет_С_Фондом!F$2&lt;=$B377)+F358</f>
        <v>0</v>
      </c>
      <c r="G377" s="6">
        <f ca="1">F377*(Расчет_С_Фондом!G$2&lt;=$B377)+G358</f>
        <v>0</v>
      </c>
      <c r="H377" s="6">
        <f ca="1">G377*(Расчет_С_Фондом!H$2&lt;=$B377)+H358</f>
        <v>0</v>
      </c>
      <c r="I377" s="6">
        <f ca="1">H377*(Расчет_С_Фондом!I$2&lt;=$B377)+I358</f>
        <v>0</v>
      </c>
      <c r="J377" s="6">
        <f ca="1">I377*(Расчет_С_Фондом!J$2&lt;=$B377)+J358</f>
        <v>0</v>
      </c>
      <c r="K377" s="6">
        <f ca="1">J377*(Расчет_С_Фондом!K$2&lt;=$B377)+K358</f>
        <v>0</v>
      </c>
      <c r="L377" s="6">
        <f ca="1">K377*(Расчет_С_Фондом!L$2&lt;=$B377)+L358</f>
        <v>0</v>
      </c>
      <c r="M377" s="6">
        <f ca="1">L377*(Расчет_С_Фондом!M$2&lt;=$B377)+M358</f>
        <v>0</v>
      </c>
      <c r="N377" s="6">
        <f ca="1">M377*(Расчет_С_Фондом!N$2&lt;=$B377)+N358</f>
        <v>0</v>
      </c>
      <c r="O377" s="6">
        <f ca="1">N377*(Расчет_С_Фондом!O$2&lt;=$B377)+O358</f>
        <v>0</v>
      </c>
      <c r="P377" s="6">
        <f ca="1">O377*(Расчет_С_Фондом!P$2&lt;=$B377)+P358</f>
        <v>0</v>
      </c>
      <c r="Q377" s="6">
        <f ca="1">P377*(Расчет_С_Фондом!Q$2&lt;=$B377)+Q358</f>
        <v>0</v>
      </c>
      <c r="R377" s="6">
        <f ca="1">Q377*(Расчет_С_Фондом!R$2&lt;=$B377)+R358</f>
        <v>0</v>
      </c>
      <c r="S377" s="6">
        <f ca="1">R377*(Расчет_С_Фондом!S$2&lt;=$B377)+S358</f>
        <v>0</v>
      </c>
      <c r="T377" s="6">
        <f ca="1">S377*(Расчет_С_Фондом!T$2&lt;=$B377)+T358</f>
        <v>0</v>
      </c>
      <c r="U377" s="6">
        <f ca="1">T377*(Расчет_С_Фондом!U$2&lt;=$B377)+U358</f>
        <v>0</v>
      </c>
      <c r="V377" s="6">
        <f ca="1">U377*(Расчет_С_Фондом!V$2&lt;=$B377)+V358</f>
        <v>0</v>
      </c>
      <c r="W377" s="6">
        <f ca="1">V377*(Расчет_С_Фондом!W$2&lt;=$B377)+W358</f>
        <v>0</v>
      </c>
      <c r="X377" s="6">
        <f ca="1">W377*(Расчет_С_Фондом!X$2&lt;=$B377)+X358</f>
        <v>0</v>
      </c>
      <c r="Y377" s="6">
        <f ca="1">X377*(Расчет_С_Фондом!Y$2&lt;=$B377)+Y358</f>
        <v>0</v>
      </c>
      <c r="Z377" s="6">
        <f ca="1">Y377*(Расчет_С_Фондом!Z$2&lt;=$B377)+Z358</f>
        <v>0</v>
      </c>
      <c r="AA377" s="6">
        <f ca="1">Z377*(Расчет_С_Фондом!AA$2&lt;=$B377)+AA358</f>
        <v>0</v>
      </c>
      <c r="AB377" s="6">
        <f ca="1">AA377*(Расчет_С_Фондом!AB$2&lt;=$B377)+AB358</f>
        <v>0</v>
      </c>
      <c r="AC377" s="6">
        <f ca="1">AB377*(Расчет_С_Фондом!AC$2&lt;=$B377)+AC358</f>
        <v>0</v>
      </c>
      <c r="AD377" s="6">
        <f ca="1">AC377*(Расчет_С_Фондом!AD$2&lt;=$B377)+AD358</f>
        <v>0</v>
      </c>
      <c r="AE377" s="6">
        <f ca="1">AD377*(Расчет_С_Фондом!AE$2&lt;=$B377)+AE358</f>
        <v>0</v>
      </c>
      <c r="AF377" s="6">
        <f ca="1">AE377*(Расчет_С_Фондом!AF$2&lt;=$B377)+AF358</f>
        <v>0</v>
      </c>
      <c r="AG377" s="6">
        <f ca="1">AF377*(Расчет_С_Фондом!AG$2&lt;=$B377)+AG358</f>
        <v>0</v>
      </c>
      <c r="AH377" s="6">
        <f ca="1">AG377*(Расчет_С_Фондом!AH$2&lt;=$B377)+AH358</f>
        <v>0</v>
      </c>
      <c r="AI377" s="6">
        <f ca="1">AH377*(Расчет_С_Фондом!AI$2&lt;=$B377)+AI358</f>
        <v>0</v>
      </c>
      <c r="AJ377" s="6">
        <f ca="1">AI377*(Расчет_С_Фондом!AJ$2&lt;=$B377)+AJ358</f>
        <v>0</v>
      </c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</row>
    <row r="378" spans="1:124" s="1" customFormat="1" outlineLevel="2">
      <c r="A378" s="5" t="str">
        <f t="shared" si="145"/>
        <v>-</v>
      </c>
      <c r="B378" s="10">
        <f>Расчет_С_Фондом!B237</f>
        <v>44197</v>
      </c>
      <c r="C378" s="6"/>
      <c r="D378" s="6"/>
      <c r="E378" s="6">
        <f ca="1">D378*(Расчет_С_Фондом!E$2&lt;=$B378)+E359</f>
        <v>0</v>
      </c>
      <c r="F378" s="6">
        <f ca="1">E378*(Расчет_С_Фондом!F$2&lt;=$B378)+F359</f>
        <v>0</v>
      </c>
      <c r="G378" s="6">
        <f ca="1">F378*(Расчет_С_Фондом!G$2&lt;=$B378)+G359</f>
        <v>0</v>
      </c>
      <c r="H378" s="6">
        <f ca="1">G378*(Расчет_С_Фондом!H$2&lt;=$B378)+H359</f>
        <v>0</v>
      </c>
      <c r="I378" s="6">
        <f ca="1">H378*(Расчет_С_Фондом!I$2&lt;=$B378)+I359</f>
        <v>0</v>
      </c>
      <c r="J378" s="6">
        <f ca="1">I378*(Расчет_С_Фондом!J$2&lt;=$B378)+J359</f>
        <v>0</v>
      </c>
      <c r="K378" s="6">
        <f ca="1">J378*(Расчет_С_Фондом!K$2&lt;=$B378)+K359</f>
        <v>0</v>
      </c>
      <c r="L378" s="6">
        <f ca="1">K378*(Расчет_С_Фондом!L$2&lt;=$B378)+L359</f>
        <v>0</v>
      </c>
      <c r="M378" s="6">
        <f ca="1">L378*(Расчет_С_Фондом!M$2&lt;=$B378)+M359</f>
        <v>0</v>
      </c>
      <c r="N378" s="6">
        <f ca="1">M378*(Расчет_С_Фондом!N$2&lt;=$B378)+N359</f>
        <v>0</v>
      </c>
      <c r="O378" s="6">
        <f ca="1">N378*(Расчет_С_Фондом!O$2&lt;=$B378)+O359</f>
        <v>0</v>
      </c>
      <c r="P378" s="6">
        <f ca="1">O378*(Расчет_С_Фондом!P$2&lt;=$B378)+P359</f>
        <v>0</v>
      </c>
      <c r="Q378" s="6">
        <f ca="1">P378*(Расчет_С_Фондом!Q$2&lt;=$B378)+Q359</f>
        <v>0</v>
      </c>
      <c r="R378" s="6">
        <f ca="1">Q378*(Расчет_С_Фондом!R$2&lt;=$B378)+R359</f>
        <v>0</v>
      </c>
      <c r="S378" s="6">
        <f ca="1">R378*(Расчет_С_Фондом!S$2&lt;=$B378)+S359</f>
        <v>0</v>
      </c>
      <c r="T378" s="6">
        <f ca="1">S378*(Расчет_С_Фондом!T$2&lt;=$B378)+T359</f>
        <v>0</v>
      </c>
      <c r="U378" s="6">
        <f ca="1">T378*(Расчет_С_Фондом!U$2&lt;=$B378)+U359</f>
        <v>0</v>
      </c>
      <c r="V378" s="6">
        <f ca="1">U378*(Расчет_С_Фондом!V$2&lt;=$B378)+V359</f>
        <v>0</v>
      </c>
      <c r="W378" s="6">
        <f ca="1">V378*(Расчет_С_Фондом!W$2&lt;=$B378)+W359</f>
        <v>0</v>
      </c>
      <c r="X378" s="6">
        <f ca="1">W378*(Расчет_С_Фондом!X$2&lt;=$B378)+X359</f>
        <v>0</v>
      </c>
      <c r="Y378" s="6">
        <f ca="1">X378*(Расчет_С_Фондом!Y$2&lt;=$B378)+Y359</f>
        <v>0</v>
      </c>
      <c r="Z378" s="6">
        <f ca="1">Y378*(Расчет_С_Фондом!Z$2&lt;=$B378)+Z359</f>
        <v>0</v>
      </c>
      <c r="AA378" s="6">
        <f ca="1">Z378*(Расчет_С_Фондом!AA$2&lt;=$B378)+AA359</f>
        <v>0</v>
      </c>
      <c r="AB378" s="6">
        <f ca="1">AA378*(Расчет_С_Фондом!AB$2&lt;=$B378)+AB359</f>
        <v>0</v>
      </c>
      <c r="AC378" s="6">
        <f ca="1">AB378*(Расчет_С_Фондом!AC$2&lt;=$B378)+AC359</f>
        <v>0</v>
      </c>
      <c r="AD378" s="6">
        <f ca="1">AC378*(Расчет_С_Фондом!AD$2&lt;=$B378)+AD359</f>
        <v>0</v>
      </c>
      <c r="AE378" s="6">
        <f ca="1">AD378*(Расчет_С_Фондом!AE$2&lt;=$B378)+AE359</f>
        <v>0</v>
      </c>
      <c r="AF378" s="6">
        <f ca="1">AE378*(Расчет_С_Фондом!AF$2&lt;=$B378)+AF359</f>
        <v>0</v>
      </c>
      <c r="AG378" s="6">
        <f ca="1">AF378*(Расчет_С_Фондом!AG$2&lt;=$B378)+AG359</f>
        <v>0</v>
      </c>
      <c r="AH378" s="6">
        <f ca="1">AG378*(Расчет_С_Фондом!AH$2&lt;=$B378)+AH359</f>
        <v>0</v>
      </c>
      <c r="AI378" s="6">
        <f ca="1">AH378*(Расчет_С_Фондом!AI$2&lt;=$B378)+AI359</f>
        <v>0</v>
      </c>
      <c r="AJ378" s="6">
        <f ca="1">AI378*(Расчет_С_Фондом!AJ$2&lt;=$B378)+AJ359</f>
        <v>0</v>
      </c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</row>
    <row r="379" spans="1:124" s="1" customFormat="1" outlineLevel="2">
      <c r="A379" s="5" t="str">
        <f t="shared" si="145"/>
        <v>-</v>
      </c>
      <c r="B379" s="10">
        <f>Расчет_С_Фондом!B238</f>
        <v>44197</v>
      </c>
      <c r="C379" s="6"/>
      <c r="D379" s="6"/>
      <c r="E379" s="6">
        <f ca="1">D379*(Расчет_С_Фондом!E$2&lt;=$B379)+E360</f>
        <v>0</v>
      </c>
      <c r="F379" s="6">
        <f ca="1">E379*(Расчет_С_Фондом!F$2&lt;=$B379)+F360</f>
        <v>0</v>
      </c>
      <c r="G379" s="6">
        <f ca="1">F379*(Расчет_С_Фондом!G$2&lt;=$B379)+G360</f>
        <v>0</v>
      </c>
      <c r="H379" s="6">
        <f ca="1">G379*(Расчет_С_Фондом!H$2&lt;=$B379)+H360</f>
        <v>0</v>
      </c>
      <c r="I379" s="6">
        <f ca="1">H379*(Расчет_С_Фондом!I$2&lt;=$B379)+I360</f>
        <v>0</v>
      </c>
      <c r="J379" s="6">
        <f ca="1">I379*(Расчет_С_Фондом!J$2&lt;=$B379)+J360</f>
        <v>0</v>
      </c>
      <c r="K379" s="6">
        <f ca="1">J379*(Расчет_С_Фондом!K$2&lt;=$B379)+K360</f>
        <v>0</v>
      </c>
      <c r="L379" s="6">
        <f ca="1">K379*(Расчет_С_Фондом!L$2&lt;=$B379)+L360</f>
        <v>0</v>
      </c>
      <c r="M379" s="6">
        <f ca="1">L379*(Расчет_С_Фондом!M$2&lt;=$B379)+M360</f>
        <v>0</v>
      </c>
      <c r="N379" s="6">
        <f ca="1">M379*(Расчет_С_Фондом!N$2&lt;=$B379)+N360</f>
        <v>0</v>
      </c>
      <c r="O379" s="6">
        <f ca="1">N379*(Расчет_С_Фондом!O$2&lt;=$B379)+O360</f>
        <v>0</v>
      </c>
      <c r="P379" s="6">
        <f ca="1">O379*(Расчет_С_Фондом!P$2&lt;=$B379)+P360</f>
        <v>0</v>
      </c>
      <c r="Q379" s="6">
        <f ca="1">P379*(Расчет_С_Фондом!Q$2&lt;=$B379)+Q360</f>
        <v>0</v>
      </c>
      <c r="R379" s="6">
        <f ca="1">Q379*(Расчет_С_Фондом!R$2&lt;=$B379)+R360</f>
        <v>0</v>
      </c>
      <c r="S379" s="6">
        <f ca="1">R379*(Расчет_С_Фондом!S$2&lt;=$B379)+S360</f>
        <v>0</v>
      </c>
      <c r="T379" s="6">
        <f ca="1">S379*(Расчет_С_Фондом!T$2&lt;=$B379)+T360</f>
        <v>0</v>
      </c>
      <c r="U379" s="6">
        <f ca="1">T379*(Расчет_С_Фондом!U$2&lt;=$B379)+U360</f>
        <v>0</v>
      </c>
      <c r="V379" s="6">
        <f ca="1">U379*(Расчет_С_Фондом!V$2&lt;=$B379)+V360</f>
        <v>0</v>
      </c>
      <c r="W379" s="6">
        <f ca="1">V379*(Расчет_С_Фондом!W$2&lt;=$B379)+W360</f>
        <v>0</v>
      </c>
      <c r="X379" s="6">
        <f ca="1">W379*(Расчет_С_Фондом!X$2&lt;=$B379)+X360</f>
        <v>0</v>
      </c>
      <c r="Y379" s="6">
        <f ca="1">X379*(Расчет_С_Фондом!Y$2&lt;=$B379)+Y360</f>
        <v>0</v>
      </c>
      <c r="Z379" s="6">
        <f ca="1">Y379*(Расчет_С_Фондом!Z$2&lt;=$B379)+Z360</f>
        <v>0</v>
      </c>
      <c r="AA379" s="6">
        <f ca="1">Z379*(Расчет_С_Фондом!AA$2&lt;=$B379)+AA360</f>
        <v>0</v>
      </c>
      <c r="AB379" s="6">
        <f ca="1">AA379*(Расчет_С_Фондом!AB$2&lt;=$B379)+AB360</f>
        <v>0</v>
      </c>
      <c r="AC379" s="6">
        <f ca="1">AB379*(Расчет_С_Фондом!AC$2&lt;=$B379)+AC360</f>
        <v>0</v>
      </c>
      <c r="AD379" s="6">
        <f ca="1">AC379*(Расчет_С_Фондом!AD$2&lt;=$B379)+AD360</f>
        <v>0</v>
      </c>
      <c r="AE379" s="6">
        <f ca="1">AD379*(Расчет_С_Фондом!AE$2&lt;=$B379)+AE360</f>
        <v>0</v>
      </c>
      <c r="AF379" s="6">
        <f ca="1">AE379*(Расчет_С_Фондом!AF$2&lt;=$B379)+AF360</f>
        <v>0</v>
      </c>
      <c r="AG379" s="6">
        <f ca="1">AF379*(Расчет_С_Фондом!AG$2&lt;=$B379)+AG360</f>
        <v>0</v>
      </c>
      <c r="AH379" s="6">
        <f ca="1">AG379*(Расчет_С_Фондом!AH$2&lt;=$B379)+AH360</f>
        <v>0</v>
      </c>
      <c r="AI379" s="6">
        <f ca="1">AH379*(Расчет_С_Фондом!AI$2&lt;=$B379)+AI360</f>
        <v>0</v>
      </c>
      <c r="AJ379" s="6">
        <f ca="1">AI379*(Расчет_С_Фондом!AJ$2&lt;=$B379)+AJ360</f>
        <v>0</v>
      </c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</row>
    <row r="380" spans="1:124" s="1" customFormat="1" outlineLevel="1">
      <c r="A380" s="14" t="str">
        <f t="shared" si="145"/>
        <v>Итого по Проекту</v>
      </c>
      <c r="B380" s="15"/>
      <c r="C380" s="15"/>
      <c r="D380" s="15"/>
      <c r="E380" s="16">
        <f t="shared" ref="E380:AJ380" ca="1" si="146">SUM(E364:E379)</f>
        <v>85400.000000000015</v>
      </c>
      <c r="F380" s="16">
        <f t="shared" ca="1" si="146"/>
        <v>170800.00000000003</v>
      </c>
      <c r="G380" s="16">
        <f t="shared" ca="1" si="146"/>
        <v>0</v>
      </c>
      <c r="H380" s="16">
        <f t="shared" ca="1" si="146"/>
        <v>0</v>
      </c>
      <c r="I380" s="16">
        <f t="shared" ca="1" si="146"/>
        <v>0</v>
      </c>
      <c r="J380" s="16">
        <f t="shared" ca="1" si="146"/>
        <v>0</v>
      </c>
      <c r="K380" s="16">
        <f t="shared" ca="1" si="146"/>
        <v>0</v>
      </c>
      <c r="L380" s="16">
        <f t="shared" ca="1" si="146"/>
        <v>0</v>
      </c>
      <c r="M380" s="16">
        <f t="shared" ca="1" si="146"/>
        <v>0</v>
      </c>
      <c r="N380" s="16">
        <f t="shared" ca="1" si="146"/>
        <v>0</v>
      </c>
      <c r="O380" s="16">
        <f t="shared" ca="1" si="146"/>
        <v>0</v>
      </c>
      <c r="P380" s="16">
        <f t="shared" ca="1" si="146"/>
        <v>0</v>
      </c>
      <c r="Q380" s="16">
        <f t="shared" ca="1" si="146"/>
        <v>0</v>
      </c>
      <c r="R380" s="16">
        <f t="shared" ca="1" si="146"/>
        <v>0</v>
      </c>
      <c r="S380" s="16">
        <f t="shared" ca="1" si="146"/>
        <v>0</v>
      </c>
      <c r="T380" s="16">
        <f t="shared" ca="1" si="146"/>
        <v>0</v>
      </c>
      <c r="U380" s="16">
        <f t="shared" ca="1" si="146"/>
        <v>0</v>
      </c>
      <c r="V380" s="16">
        <f t="shared" ca="1" si="146"/>
        <v>0</v>
      </c>
      <c r="W380" s="16">
        <f t="shared" ca="1" si="146"/>
        <v>0</v>
      </c>
      <c r="X380" s="16">
        <f t="shared" ca="1" si="146"/>
        <v>0</v>
      </c>
      <c r="Y380" s="16">
        <f t="shared" ca="1" si="146"/>
        <v>0</v>
      </c>
      <c r="Z380" s="16">
        <f t="shared" ca="1" si="146"/>
        <v>0</v>
      </c>
      <c r="AA380" s="16">
        <f t="shared" ca="1" si="146"/>
        <v>0</v>
      </c>
      <c r="AB380" s="16">
        <f t="shared" ca="1" si="146"/>
        <v>0</v>
      </c>
      <c r="AC380" s="16">
        <f t="shared" ca="1" si="146"/>
        <v>0</v>
      </c>
      <c r="AD380" s="16">
        <f t="shared" ca="1" si="146"/>
        <v>0</v>
      </c>
      <c r="AE380" s="16">
        <f t="shared" ca="1" si="146"/>
        <v>0</v>
      </c>
      <c r="AF380" s="16">
        <f t="shared" ca="1" si="146"/>
        <v>0</v>
      </c>
      <c r="AG380" s="16">
        <f t="shared" ca="1" si="146"/>
        <v>0</v>
      </c>
      <c r="AH380" s="16">
        <f t="shared" ca="1" si="146"/>
        <v>0</v>
      </c>
      <c r="AI380" s="16">
        <f t="shared" ca="1" si="146"/>
        <v>0</v>
      </c>
      <c r="AJ380" s="16">
        <f t="shared" ca="1" si="146"/>
        <v>0</v>
      </c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</row>
    <row r="381" spans="1:124" s="1" customFormat="1" outlineLevel="1">
      <c r="A381" s="5"/>
    </row>
    <row r="382" spans="1:124" s="79" customFormat="1" outlineLevel="1">
      <c r="A382" s="72" t="s">
        <v>32</v>
      </c>
    </row>
    <row r="383" spans="1:124" s="1" customFormat="1" outlineLevel="1">
      <c r="A383" s="5" t="str">
        <f t="shared" ref="A383:A399" si="147">A364</f>
        <v>Реконструкция Объекта №1</v>
      </c>
      <c r="C383" s="6"/>
      <c r="D383" s="6"/>
      <c r="E383" s="6">
        <f ca="1">ROUND((D383*(E364=0)+E345-(E364-D364))*(Расчет_С_Фондом!E$36&gt;0),6)</f>
        <v>0</v>
      </c>
      <c r="F383" s="6">
        <f ca="1">ROUND((E383*(F364=0)+F345-(F364-E364))*(Расчет_С_Фондом!F$36&gt;0),6)</f>
        <v>0</v>
      </c>
      <c r="G383" s="6">
        <f ca="1">ROUND((F383*(G364=0)+G345-(G364-F364))*(Расчет_С_Фондом!G$36&gt;0),6)</f>
        <v>170800</v>
      </c>
      <c r="H383" s="6">
        <f ca="1">ROUND((G383*(H364=0)+H345-(H364-G364))*(Расчет_С_Фондом!H$36&gt;0),6)</f>
        <v>170800</v>
      </c>
      <c r="I383" s="6">
        <f ca="1">ROUND((H383*(I364=0)+I345-(I364-H364))*(Расчет_С_Фондом!I$36&gt;0),6)</f>
        <v>170800</v>
      </c>
      <c r="J383" s="6">
        <f ca="1">ROUND((I383*(J364=0)+J345-(J364-I364))*(Расчет_С_Фондом!J$36&gt;0),6)</f>
        <v>170800</v>
      </c>
      <c r="K383" s="6">
        <f ca="1">ROUND((J383*(K364=0)+K345-(K364-J364))*(Расчет_С_Фондом!K$36&gt;0),6)</f>
        <v>170800</v>
      </c>
      <c r="L383" s="6">
        <f ca="1">ROUND((K383*(L364=0)+L345-(L364-K364))*(Расчет_С_Фондом!L$36&gt;0),6)</f>
        <v>170800</v>
      </c>
      <c r="M383" s="6">
        <f ca="1">ROUND((L383*(M364=0)+M345-(M364-L364))*(Расчет_С_Фондом!M$36&gt;0),6)</f>
        <v>170800</v>
      </c>
      <c r="N383" s="6">
        <f ca="1">ROUND((M383*(N364=0)+N345-(N364-M364))*(Расчет_С_Фондом!N$36&gt;0),6)</f>
        <v>170800</v>
      </c>
      <c r="O383" s="6">
        <f ca="1">ROUND((N383*(O364=0)+O345-(O364-N364))*(Расчет_С_Фондом!O$36&gt;0),6)</f>
        <v>170800</v>
      </c>
      <c r="P383" s="6">
        <f ca="1">ROUND((O383*(P364=0)+P345-(P364-O364))*(Расчет_С_Фондом!P$36&gt;0),6)</f>
        <v>0</v>
      </c>
      <c r="Q383" s="6">
        <f ca="1">ROUND((P383*(Q364=0)+Q345-(Q364-P364))*(Расчет_С_Фондом!Q$36&gt;0),6)</f>
        <v>0</v>
      </c>
      <c r="R383" s="6">
        <f ca="1">ROUND((Q383*(R364=0)+R345-(R364-Q364))*(Расчет_С_Фондом!R$36&gt;0),6)</f>
        <v>0</v>
      </c>
      <c r="S383" s="6">
        <f ca="1">ROUND((R383*(S364=0)+S345-(S364-R364))*(Расчет_С_Фондом!S$36&gt;0),6)</f>
        <v>0</v>
      </c>
      <c r="T383" s="6">
        <f ca="1">ROUND((S383*(T364=0)+T345-(T364-S364))*(Расчет_С_Фондом!T$36&gt;0),6)</f>
        <v>0</v>
      </c>
      <c r="U383" s="6">
        <f ca="1">ROUND((T383*(U364=0)+U345-(U364-T364))*(Расчет_С_Фондом!U$36&gt;0),6)</f>
        <v>0</v>
      </c>
      <c r="V383" s="6">
        <f ca="1">ROUND((U383*(V364=0)+V345-(V364-U364))*(Расчет_С_Фондом!V$36&gt;0),6)</f>
        <v>0</v>
      </c>
      <c r="W383" s="6">
        <f ca="1">ROUND((V383*(W364=0)+W345-(W364-V364))*(Расчет_С_Фондом!W$36&gt;0),6)</f>
        <v>0</v>
      </c>
      <c r="X383" s="6">
        <f ca="1">ROUND((W383*(X364=0)+X345-(X364-W364))*(Расчет_С_Фондом!X$36&gt;0),6)</f>
        <v>0</v>
      </c>
      <c r="Y383" s="6">
        <f ca="1">ROUND((X383*(Y364=0)+Y345-(Y364-X364))*(Расчет_С_Фондом!Y$36&gt;0),6)</f>
        <v>0</v>
      </c>
      <c r="Z383" s="6">
        <f ca="1">ROUND((Y383*(Z364=0)+Z345-(Z364-Y364))*(Расчет_С_Фондом!Z$36&gt;0),6)</f>
        <v>0</v>
      </c>
      <c r="AA383" s="6">
        <f ca="1">ROUND((Z383*(AA364=0)+AA345-(AA364-Z364))*(Расчет_С_Фондом!AA$36&gt;0),6)</f>
        <v>0</v>
      </c>
      <c r="AB383" s="6">
        <f ca="1">ROUND((AA383*(AB364=0)+AB345-(AB364-AA364))*(Расчет_С_Фондом!AB$36&gt;0),6)</f>
        <v>0</v>
      </c>
      <c r="AC383" s="6">
        <f ca="1">ROUND((AB383*(AC364=0)+AC345-(AC364-AB364))*(Расчет_С_Фондом!AC$36&gt;0),6)</f>
        <v>0</v>
      </c>
      <c r="AD383" s="6">
        <f ca="1">ROUND((AC383*(AD364=0)+AD345-(AD364-AC364))*(Расчет_С_Фондом!AD$36&gt;0),6)</f>
        <v>0</v>
      </c>
      <c r="AE383" s="6">
        <f ca="1">ROUND((AD383*(AE364=0)+AE345-(AE364-AD364))*(Расчет_С_Фондом!AE$36&gt;0),6)</f>
        <v>0</v>
      </c>
      <c r="AF383" s="6">
        <f ca="1">ROUND((AE383*(AF364=0)+AF345-(AF364-AE364))*(Расчет_С_Фондом!AF$36&gt;0),6)</f>
        <v>0</v>
      </c>
      <c r="AG383" s="6">
        <f ca="1">ROUND((AF383*(AG364=0)+AG345-(AG364-AF364))*(Расчет_С_Фондом!AG$36&gt;0),6)</f>
        <v>0</v>
      </c>
      <c r="AH383" s="6">
        <f ca="1">ROUND((AG383*(AH364=0)+AH345-(AH364-AG364))*(Расчет_С_Фондом!AH$36&gt;0),6)</f>
        <v>0</v>
      </c>
      <c r="AI383" s="6">
        <f ca="1">ROUND((AH383*(AI364=0)+AI345-(AI364-AH364))*(Расчет_С_Фондом!AI$36&gt;0),6)</f>
        <v>0</v>
      </c>
      <c r="AJ383" s="6">
        <f ca="1">ROUND((AI383*(AJ364=0)+AJ345-(AJ364-AI364))*(Расчет_С_Фондом!AJ$36&gt;0),6)</f>
        <v>0</v>
      </c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</row>
    <row r="384" spans="1:124" s="1" customFormat="1" outlineLevel="1">
      <c r="A384" s="5" t="str">
        <f t="shared" si="147"/>
        <v>-</v>
      </c>
      <c r="C384" s="6"/>
      <c r="D384" s="6"/>
      <c r="E384" s="6">
        <f ca="1">ROUND((D384*(E365=0)+E346-(E365-D365))*(Расчет_С_Фондом!E$36&gt;0),6)</f>
        <v>0</v>
      </c>
      <c r="F384" s="6">
        <f ca="1">ROUND((E384*(F365=0)+F346-(F365-E365))*(Расчет_С_Фондом!F$36&gt;0),6)</f>
        <v>0</v>
      </c>
      <c r="G384" s="6">
        <f ca="1">ROUND((F384*(G365=0)+G346-(G365-F365))*(Расчет_С_Фондом!G$36&gt;0),6)</f>
        <v>0</v>
      </c>
      <c r="H384" s="6">
        <f ca="1">ROUND((G384*(H365=0)+H346-(H365-G365))*(Расчет_С_Фондом!H$36&gt;0),6)</f>
        <v>0</v>
      </c>
      <c r="I384" s="6">
        <f ca="1">ROUND((H384*(I365=0)+I346-(I365-H365))*(Расчет_С_Фондом!I$36&gt;0),6)</f>
        <v>0</v>
      </c>
      <c r="J384" s="6">
        <f ca="1">ROUND((I384*(J365=0)+J346-(J365-I365))*(Расчет_С_Фондом!J$36&gt;0),6)</f>
        <v>0</v>
      </c>
      <c r="K384" s="6">
        <f ca="1">ROUND((J384*(K365=0)+K346-(K365-J365))*(Расчет_С_Фондом!K$36&gt;0),6)</f>
        <v>0</v>
      </c>
      <c r="L384" s="6">
        <f ca="1">ROUND((K384*(L365=0)+L346-(L365-K365))*(Расчет_С_Фондом!L$36&gt;0),6)</f>
        <v>0</v>
      </c>
      <c r="M384" s="6">
        <f ca="1">ROUND((L384*(M365=0)+M346-(M365-L365))*(Расчет_С_Фондом!M$36&gt;0),6)</f>
        <v>0</v>
      </c>
      <c r="N384" s="6">
        <f ca="1">ROUND((M384*(N365=0)+N346-(N365-M365))*(Расчет_С_Фондом!N$36&gt;0),6)</f>
        <v>0</v>
      </c>
      <c r="O384" s="6">
        <f ca="1">ROUND((N384*(O365=0)+O346-(O365-N365))*(Расчет_С_Фондом!O$36&gt;0),6)</f>
        <v>0</v>
      </c>
      <c r="P384" s="6">
        <f ca="1">ROUND((O384*(P365=0)+P346-(P365-O365))*(Расчет_С_Фондом!P$36&gt;0),6)</f>
        <v>0</v>
      </c>
      <c r="Q384" s="6">
        <f ca="1">ROUND((P384*(Q365=0)+Q346-(Q365-P365))*(Расчет_С_Фондом!Q$36&gt;0),6)</f>
        <v>0</v>
      </c>
      <c r="R384" s="6">
        <f ca="1">ROUND((Q384*(R365=0)+R346-(R365-Q365))*(Расчет_С_Фондом!R$36&gt;0),6)</f>
        <v>0</v>
      </c>
      <c r="S384" s="6">
        <f ca="1">ROUND((R384*(S365=0)+S346-(S365-R365))*(Расчет_С_Фондом!S$36&gt;0),6)</f>
        <v>0</v>
      </c>
      <c r="T384" s="6">
        <f ca="1">ROUND((S384*(T365=0)+T346-(T365-S365))*(Расчет_С_Фондом!T$36&gt;0),6)</f>
        <v>0</v>
      </c>
      <c r="U384" s="6">
        <f ca="1">ROUND((T384*(U365=0)+U346-(U365-T365))*(Расчет_С_Фондом!U$36&gt;0),6)</f>
        <v>0</v>
      </c>
      <c r="V384" s="6">
        <f ca="1">ROUND((U384*(V365=0)+V346-(V365-U365))*(Расчет_С_Фондом!V$36&gt;0),6)</f>
        <v>0</v>
      </c>
      <c r="W384" s="6">
        <f ca="1">ROUND((V384*(W365=0)+W346-(W365-V365))*(Расчет_С_Фондом!W$36&gt;0),6)</f>
        <v>0</v>
      </c>
      <c r="X384" s="6">
        <f ca="1">ROUND((W384*(X365=0)+X346-(X365-W365))*(Расчет_С_Фондом!X$36&gt;0),6)</f>
        <v>0</v>
      </c>
      <c r="Y384" s="6">
        <f ca="1">ROUND((X384*(Y365=0)+Y346-(Y365-X365))*(Расчет_С_Фондом!Y$36&gt;0),6)</f>
        <v>0</v>
      </c>
      <c r="Z384" s="6">
        <f ca="1">ROUND((Y384*(Z365=0)+Z346-(Z365-Y365))*(Расчет_С_Фондом!Z$36&gt;0),6)</f>
        <v>0</v>
      </c>
      <c r="AA384" s="6">
        <f ca="1">ROUND((Z384*(AA365=0)+AA346-(AA365-Z365))*(Расчет_С_Фондом!AA$36&gt;0),6)</f>
        <v>0</v>
      </c>
      <c r="AB384" s="6">
        <f ca="1">ROUND((AA384*(AB365=0)+AB346-(AB365-AA365))*(Расчет_С_Фондом!AB$36&gt;0),6)</f>
        <v>0</v>
      </c>
      <c r="AC384" s="6">
        <f ca="1">ROUND((AB384*(AC365=0)+AC346-(AC365-AB365))*(Расчет_С_Фондом!AC$36&gt;0),6)</f>
        <v>0</v>
      </c>
      <c r="AD384" s="6">
        <f ca="1">ROUND((AC384*(AD365=0)+AD346-(AD365-AC365))*(Расчет_С_Фондом!AD$36&gt;0),6)</f>
        <v>0</v>
      </c>
      <c r="AE384" s="6">
        <f ca="1">ROUND((AD384*(AE365=0)+AE346-(AE365-AD365))*(Расчет_С_Фондом!AE$36&gt;0),6)</f>
        <v>0</v>
      </c>
      <c r="AF384" s="6">
        <f ca="1">ROUND((AE384*(AF365=0)+AF346-(AF365-AE365))*(Расчет_С_Фондом!AF$36&gt;0),6)</f>
        <v>0</v>
      </c>
      <c r="AG384" s="6">
        <f ca="1">ROUND((AF384*(AG365=0)+AG346-(AG365-AF365))*(Расчет_С_Фондом!AG$36&gt;0),6)</f>
        <v>0</v>
      </c>
      <c r="AH384" s="6">
        <f ca="1">ROUND((AG384*(AH365=0)+AH346-(AH365-AG365))*(Расчет_С_Фондом!AH$36&gt;0),6)</f>
        <v>0</v>
      </c>
      <c r="AI384" s="6">
        <f ca="1">ROUND((AH384*(AI365=0)+AI346-(AI365-AH365))*(Расчет_С_Фондом!AI$36&gt;0),6)</f>
        <v>0</v>
      </c>
      <c r="AJ384" s="6">
        <f ca="1">ROUND((AI384*(AJ365=0)+AJ346-(AJ365-AI365))*(Расчет_С_Фондом!AJ$36&gt;0),6)</f>
        <v>0</v>
      </c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</row>
    <row r="385" spans="1:124" s="1" customFormat="1" outlineLevel="2">
      <c r="A385" s="5" t="str">
        <f t="shared" si="147"/>
        <v>-</v>
      </c>
      <c r="C385" s="6"/>
      <c r="D385" s="6"/>
      <c r="E385" s="6">
        <f ca="1">ROUND((D385*(E366=0)+E347-(E366-D366))*(Расчет_С_Фондом!E$36&gt;0),6)</f>
        <v>0</v>
      </c>
      <c r="F385" s="6">
        <f ca="1">ROUND((E385*(F366=0)+F347-(F366-E366))*(Расчет_С_Фондом!F$36&gt;0),6)</f>
        <v>0</v>
      </c>
      <c r="G385" s="6">
        <f ca="1">ROUND((F385*(G366=0)+G347-(G366-F366))*(Расчет_С_Фондом!G$36&gt;0),6)</f>
        <v>0</v>
      </c>
      <c r="H385" s="6">
        <f ca="1">ROUND((G385*(H366=0)+H347-(H366-G366))*(Расчет_С_Фондом!H$36&gt;0),6)</f>
        <v>0</v>
      </c>
      <c r="I385" s="6">
        <f ca="1">ROUND((H385*(I366=0)+I347-(I366-H366))*(Расчет_С_Фондом!I$36&gt;0),6)</f>
        <v>0</v>
      </c>
      <c r="J385" s="6">
        <f ca="1">ROUND((I385*(J366=0)+J347-(J366-I366))*(Расчет_С_Фондом!J$36&gt;0),6)</f>
        <v>0</v>
      </c>
      <c r="K385" s="6">
        <f ca="1">ROUND((J385*(K366=0)+K347-(K366-J366))*(Расчет_С_Фондом!K$36&gt;0),6)</f>
        <v>0</v>
      </c>
      <c r="L385" s="6">
        <f ca="1">ROUND((K385*(L366=0)+L347-(L366-K366))*(Расчет_С_Фондом!L$36&gt;0),6)</f>
        <v>0</v>
      </c>
      <c r="M385" s="6">
        <f ca="1">ROUND((L385*(M366=0)+M347-(M366-L366))*(Расчет_С_Фондом!M$36&gt;0),6)</f>
        <v>0</v>
      </c>
      <c r="N385" s="6">
        <f ca="1">ROUND((M385*(N366=0)+N347-(N366-M366))*(Расчет_С_Фондом!N$36&gt;0),6)</f>
        <v>0</v>
      </c>
      <c r="O385" s="6">
        <f ca="1">ROUND((N385*(O366=0)+O347-(O366-N366))*(Расчет_С_Фондом!O$36&gt;0),6)</f>
        <v>0</v>
      </c>
      <c r="P385" s="6">
        <f ca="1">ROUND((O385*(P366=0)+P347-(P366-O366))*(Расчет_С_Фондом!P$36&gt;0),6)</f>
        <v>0</v>
      </c>
      <c r="Q385" s="6">
        <f ca="1">ROUND((P385*(Q366=0)+Q347-(Q366-P366))*(Расчет_С_Фондом!Q$36&gt;0),6)</f>
        <v>0</v>
      </c>
      <c r="R385" s="6">
        <f ca="1">ROUND((Q385*(R366=0)+R347-(R366-Q366))*(Расчет_С_Фондом!R$36&gt;0),6)</f>
        <v>0</v>
      </c>
      <c r="S385" s="6">
        <f ca="1">ROUND((R385*(S366=0)+S347-(S366-R366))*(Расчет_С_Фондом!S$36&gt;0),6)</f>
        <v>0</v>
      </c>
      <c r="T385" s="6">
        <f ca="1">ROUND((S385*(T366=0)+T347-(T366-S366))*(Расчет_С_Фондом!T$36&gt;0),6)</f>
        <v>0</v>
      </c>
      <c r="U385" s="6">
        <f ca="1">ROUND((T385*(U366=0)+U347-(U366-T366))*(Расчет_С_Фондом!U$36&gt;0),6)</f>
        <v>0</v>
      </c>
      <c r="V385" s="6">
        <f ca="1">ROUND((U385*(V366=0)+V347-(V366-U366))*(Расчет_С_Фондом!V$36&gt;0),6)</f>
        <v>0</v>
      </c>
      <c r="W385" s="6">
        <f ca="1">ROUND((V385*(W366=0)+W347-(W366-V366))*(Расчет_С_Фондом!W$36&gt;0),6)</f>
        <v>0</v>
      </c>
      <c r="X385" s="6">
        <f ca="1">ROUND((W385*(X366=0)+X347-(X366-W366))*(Расчет_С_Фондом!X$36&gt;0),6)</f>
        <v>0</v>
      </c>
      <c r="Y385" s="6">
        <f ca="1">ROUND((X385*(Y366=0)+Y347-(Y366-X366))*(Расчет_С_Фондом!Y$36&gt;0),6)</f>
        <v>0</v>
      </c>
      <c r="Z385" s="6">
        <f ca="1">ROUND((Y385*(Z366=0)+Z347-(Z366-Y366))*(Расчет_С_Фондом!Z$36&gt;0),6)</f>
        <v>0</v>
      </c>
      <c r="AA385" s="6">
        <f ca="1">ROUND((Z385*(AA366=0)+AA347-(AA366-Z366))*(Расчет_С_Фондом!AA$36&gt;0),6)</f>
        <v>0</v>
      </c>
      <c r="AB385" s="6">
        <f ca="1">ROUND((AA385*(AB366=0)+AB347-(AB366-AA366))*(Расчет_С_Фондом!AB$36&gt;0),6)</f>
        <v>0</v>
      </c>
      <c r="AC385" s="6">
        <f ca="1">ROUND((AB385*(AC366=0)+AC347-(AC366-AB366))*(Расчет_С_Фондом!AC$36&gt;0),6)</f>
        <v>0</v>
      </c>
      <c r="AD385" s="6">
        <f ca="1">ROUND((AC385*(AD366=0)+AD347-(AD366-AC366))*(Расчет_С_Фондом!AD$36&gt;0),6)</f>
        <v>0</v>
      </c>
      <c r="AE385" s="6">
        <f ca="1">ROUND((AD385*(AE366=0)+AE347-(AE366-AD366))*(Расчет_С_Фондом!AE$36&gt;0),6)</f>
        <v>0</v>
      </c>
      <c r="AF385" s="6">
        <f ca="1">ROUND((AE385*(AF366=0)+AF347-(AF366-AE366))*(Расчет_С_Фондом!AF$36&gt;0),6)</f>
        <v>0</v>
      </c>
      <c r="AG385" s="6">
        <f ca="1">ROUND((AF385*(AG366=0)+AG347-(AG366-AF366))*(Расчет_С_Фондом!AG$36&gt;0),6)</f>
        <v>0</v>
      </c>
      <c r="AH385" s="6">
        <f ca="1">ROUND((AG385*(AH366=0)+AH347-(AH366-AG366))*(Расчет_С_Фондом!AH$36&gt;0),6)</f>
        <v>0</v>
      </c>
      <c r="AI385" s="6">
        <f ca="1">ROUND((AH385*(AI366=0)+AI347-(AI366-AH366))*(Расчет_С_Фондом!AI$36&gt;0),6)</f>
        <v>0</v>
      </c>
      <c r="AJ385" s="6">
        <f ca="1">ROUND((AI385*(AJ366=0)+AJ347-(AJ366-AI366))*(Расчет_С_Фондом!AJ$36&gt;0),6)</f>
        <v>0</v>
      </c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</row>
    <row r="386" spans="1:124" s="1" customFormat="1" outlineLevel="2">
      <c r="A386" s="5" t="str">
        <f t="shared" si="147"/>
        <v>-</v>
      </c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</row>
    <row r="387" spans="1:124" s="1" customFormat="1" outlineLevel="2">
      <c r="A387" s="5" t="str">
        <f t="shared" si="147"/>
        <v>-</v>
      </c>
      <c r="C387" s="6"/>
      <c r="D387" s="6"/>
      <c r="E387" s="6">
        <f ca="1">ROUND((D387*(E368=0)+E349-(E368-D368))*(Расчет_С_Фондом!E$36&gt;0),6)</f>
        <v>0</v>
      </c>
      <c r="F387" s="6">
        <f ca="1">ROUND((E387*(F368=0)+F349-(F368-E368))*(Расчет_С_Фондом!F$36&gt;0),6)</f>
        <v>0</v>
      </c>
      <c r="G387" s="6">
        <f ca="1">ROUND((F387*(G368=0)+G349-(G368-F368))*(Расчет_С_Фондом!G$36&gt;0),6)</f>
        <v>0</v>
      </c>
      <c r="H387" s="6">
        <f ca="1">ROUND((G387*(H368=0)+H349-(H368-G368))*(Расчет_С_Фондом!H$36&gt;0),6)</f>
        <v>0</v>
      </c>
      <c r="I387" s="6">
        <f ca="1">ROUND((H387*(I368=0)+I349-(I368-H368))*(Расчет_С_Фондом!I$36&gt;0),6)</f>
        <v>0</v>
      </c>
      <c r="J387" s="6">
        <f ca="1">ROUND((I387*(J368=0)+J349-(J368-I368))*(Расчет_С_Фондом!J$36&gt;0),6)</f>
        <v>0</v>
      </c>
      <c r="K387" s="6">
        <f ca="1">ROUND((J387*(K368=0)+K349-(K368-J368))*(Расчет_С_Фондом!K$36&gt;0),6)</f>
        <v>0</v>
      </c>
      <c r="L387" s="6">
        <f ca="1">ROUND((K387*(L368=0)+L349-(L368-K368))*(Расчет_С_Фондом!L$36&gt;0),6)</f>
        <v>0</v>
      </c>
      <c r="M387" s="6">
        <f ca="1">ROUND((L387*(M368=0)+M349-(M368-L368))*(Расчет_С_Фондом!M$36&gt;0),6)</f>
        <v>0</v>
      </c>
      <c r="N387" s="6">
        <f ca="1">ROUND((M387*(N368=0)+N349-(N368-M368))*(Расчет_С_Фондом!N$36&gt;0),6)</f>
        <v>0</v>
      </c>
      <c r="O387" s="6">
        <f ca="1">ROUND((N387*(O368=0)+O349-(O368-N368))*(Расчет_С_Фондом!O$36&gt;0),6)</f>
        <v>0</v>
      </c>
      <c r="P387" s="6">
        <f ca="1">ROUND((O387*(P368=0)+P349-(P368-O368))*(Расчет_С_Фондом!P$36&gt;0),6)</f>
        <v>0</v>
      </c>
      <c r="Q387" s="6">
        <f ca="1">ROUND((P387*(Q368=0)+Q349-(Q368-P368))*(Расчет_С_Фондом!Q$36&gt;0),6)</f>
        <v>0</v>
      </c>
      <c r="R387" s="6">
        <f ca="1">ROUND((Q387*(R368=0)+R349-(R368-Q368))*(Расчет_С_Фондом!R$36&gt;0),6)</f>
        <v>0</v>
      </c>
      <c r="S387" s="6">
        <f ca="1">ROUND((R387*(S368=0)+S349-(S368-R368))*(Расчет_С_Фондом!S$36&gt;0),6)</f>
        <v>0</v>
      </c>
      <c r="T387" s="6">
        <f ca="1">ROUND((S387*(T368=0)+T349-(T368-S368))*(Расчет_С_Фондом!T$36&gt;0),6)</f>
        <v>0</v>
      </c>
      <c r="U387" s="6">
        <f ca="1">ROUND((T387*(U368=0)+U349-(U368-T368))*(Расчет_С_Фондом!U$36&gt;0),6)</f>
        <v>0</v>
      </c>
      <c r="V387" s="6">
        <f ca="1">ROUND((U387*(V368=0)+V349-(V368-U368))*(Расчет_С_Фондом!V$36&gt;0),6)</f>
        <v>0</v>
      </c>
      <c r="W387" s="6">
        <f ca="1">ROUND((V387*(W368=0)+W349-(W368-V368))*(Расчет_С_Фондом!W$36&gt;0),6)</f>
        <v>0</v>
      </c>
      <c r="X387" s="6">
        <f ca="1">ROUND((W387*(X368=0)+X349-(X368-W368))*(Расчет_С_Фондом!X$36&gt;0),6)</f>
        <v>0</v>
      </c>
      <c r="Y387" s="6">
        <f ca="1">ROUND((X387*(Y368=0)+Y349-(Y368-X368))*(Расчет_С_Фондом!Y$36&gt;0),6)</f>
        <v>0</v>
      </c>
      <c r="Z387" s="6">
        <f ca="1">ROUND((Y387*(Z368=0)+Z349-(Z368-Y368))*(Расчет_С_Фондом!Z$36&gt;0),6)</f>
        <v>0</v>
      </c>
      <c r="AA387" s="6">
        <f ca="1">ROUND((Z387*(AA368=0)+AA349-(AA368-Z368))*(Расчет_С_Фондом!AA$36&gt;0),6)</f>
        <v>0</v>
      </c>
      <c r="AB387" s="6">
        <f ca="1">ROUND((AA387*(AB368=0)+AB349-(AB368-AA368))*(Расчет_С_Фондом!AB$36&gt;0),6)</f>
        <v>0</v>
      </c>
      <c r="AC387" s="6">
        <f ca="1">ROUND((AB387*(AC368=0)+AC349-(AC368-AB368))*(Расчет_С_Фондом!AC$36&gt;0),6)</f>
        <v>0</v>
      </c>
      <c r="AD387" s="6">
        <f ca="1">ROUND((AC387*(AD368=0)+AD349-(AD368-AC368))*(Расчет_С_Фондом!AD$36&gt;0),6)</f>
        <v>0</v>
      </c>
      <c r="AE387" s="6">
        <f ca="1">ROUND((AD387*(AE368=0)+AE349-(AE368-AD368))*(Расчет_С_Фондом!AE$36&gt;0),6)</f>
        <v>0</v>
      </c>
      <c r="AF387" s="6">
        <f ca="1">ROUND((AE387*(AF368=0)+AF349-(AF368-AE368))*(Расчет_С_Фондом!AF$36&gt;0),6)</f>
        <v>0</v>
      </c>
      <c r="AG387" s="6">
        <f ca="1">ROUND((AF387*(AG368=0)+AG349-(AG368-AF368))*(Расчет_С_Фондом!AG$36&gt;0),6)</f>
        <v>0</v>
      </c>
      <c r="AH387" s="6">
        <f ca="1">ROUND((AG387*(AH368=0)+AH349-(AH368-AG368))*(Расчет_С_Фондом!AH$36&gt;0),6)</f>
        <v>0</v>
      </c>
      <c r="AI387" s="6">
        <f ca="1">ROUND((AH387*(AI368=0)+AI349-(AI368-AH368))*(Расчет_С_Фондом!AI$36&gt;0),6)</f>
        <v>0</v>
      </c>
      <c r="AJ387" s="6">
        <f ca="1">ROUND((AI387*(AJ368=0)+AJ349-(AJ368-AI368))*(Расчет_С_Фондом!AJ$36&gt;0),6)</f>
        <v>0</v>
      </c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</row>
    <row r="388" spans="1:124" s="1" customFormat="1" outlineLevel="2">
      <c r="A388" s="5" t="str">
        <f t="shared" si="147"/>
        <v>-</v>
      </c>
      <c r="C388" s="6"/>
      <c r="D388" s="6"/>
      <c r="E388" s="6">
        <f ca="1">ROUND((D388*(E369=0)+E350-(E369-D369))*(Расчет_С_Фондом!E$36&gt;0),6)</f>
        <v>0</v>
      </c>
      <c r="F388" s="6">
        <f ca="1">ROUND((E388*(F369=0)+F350-(F369-E369))*(Расчет_С_Фондом!F$36&gt;0),6)</f>
        <v>0</v>
      </c>
      <c r="G388" s="6">
        <f ca="1">ROUND((F388*(G369=0)+G350-(G369-F369))*(Расчет_С_Фондом!G$36&gt;0),6)</f>
        <v>0</v>
      </c>
      <c r="H388" s="6">
        <f ca="1">ROUND((G388*(H369=0)+H350-(H369-G369))*(Расчет_С_Фондом!H$36&gt;0),6)</f>
        <v>0</v>
      </c>
      <c r="I388" s="6">
        <f ca="1">ROUND((H388*(I369=0)+I350-(I369-H369))*(Расчет_С_Фондом!I$36&gt;0),6)</f>
        <v>0</v>
      </c>
      <c r="J388" s="6">
        <f ca="1">ROUND((I388*(J369=0)+J350-(J369-I369))*(Расчет_С_Фондом!J$36&gt;0),6)</f>
        <v>0</v>
      </c>
      <c r="K388" s="6">
        <f ca="1">ROUND((J388*(K369=0)+K350-(K369-J369))*(Расчет_С_Фондом!K$36&gt;0),6)</f>
        <v>0</v>
      </c>
      <c r="L388" s="6">
        <f ca="1">ROUND((K388*(L369=0)+L350-(L369-K369))*(Расчет_С_Фондом!L$36&gt;0),6)</f>
        <v>0</v>
      </c>
      <c r="M388" s="6">
        <f ca="1">ROUND((L388*(M369=0)+M350-(M369-L369))*(Расчет_С_Фондом!M$36&gt;0),6)</f>
        <v>0</v>
      </c>
      <c r="N388" s="6">
        <f ca="1">ROUND((M388*(N369=0)+N350-(N369-M369))*(Расчет_С_Фондом!N$36&gt;0),6)</f>
        <v>0</v>
      </c>
      <c r="O388" s="6">
        <f ca="1">ROUND((N388*(O369=0)+O350-(O369-N369))*(Расчет_С_Фондом!O$36&gt;0),6)</f>
        <v>0</v>
      </c>
      <c r="P388" s="6">
        <f ca="1">ROUND((O388*(P369=0)+P350-(P369-O369))*(Расчет_С_Фондом!P$36&gt;0),6)</f>
        <v>0</v>
      </c>
      <c r="Q388" s="6">
        <f ca="1">ROUND((P388*(Q369=0)+Q350-(Q369-P369))*(Расчет_С_Фондом!Q$36&gt;0),6)</f>
        <v>0</v>
      </c>
      <c r="R388" s="6">
        <f ca="1">ROUND((Q388*(R369=0)+R350-(R369-Q369))*(Расчет_С_Фондом!R$36&gt;0),6)</f>
        <v>0</v>
      </c>
      <c r="S388" s="6">
        <f ca="1">ROUND((R388*(S369=0)+S350-(S369-R369))*(Расчет_С_Фондом!S$36&gt;0),6)</f>
        <v>0</v>
      </c>
      <c r="T388" s="6">
        <f ca="1">ROUND((S388*(T369=0)+T350-(T369-S369))*(Расчет_С_Фондом!T$36&gt;0),6)</f>
        <v>0</v>
      </c>
      <c r="U388" s="6">
        <f ca="1">ROUND((T388*(U369=0)+U350-(U369-T369))*(Расчет_С_Фондом!U$36&gt;0),6)</f>
        <v>0</v>
      </c>
      <c r="V388" s="6">
        <f ca="1">ROUND((U388*(V369=0)+V350-(V369-U369))*(Расчет_С_Фондом!V$36&gt;0),6)</f>
        <v>0</v>
      </c>
      <c r="W388" s="6">
        <f ca="1">ROUND((V388*(W369=0)+W350-(W369-V369))*(Расчет_С_Фондом!W$36&gt;0),6)</f>
        <v>0</v>
      </c>
      <c r="X388" s="6">
        <f ca="1">ROUND((W388*(X369=0)+X350-(X369-W369))*(Расчет_С_Фондом!X$36&gt;0),6)</f>
        <v>0</v>
      </c>
      <c r="Y388" s="6">
        <f ca="1">ROUND((X388*(Y369=0)+Y350-(Y369-X369))*(Расчет_С_Фондом!Y$36&gt;0),6)</f>
        <v>0</v>
      </c>
      <c r="Z388" s="6">
        <f ca="1">ROUND((Y388*(Z369=0)+Z350-(Z369-Y369))*(Расчет_С_Фондом!Z$36&gt;0),6)</f>
        <v>0</v>
      </c>
      <c r="AA388" s="6">
        <f ca="1">ROUND((Z388*(AA369=0)+AA350-(AA369-Z369))*(Расчет_С_Фондом!AA$36&gt;0),6)</f>
        <v>0</v>
      </c>
      <c r="AB388" s="6">
        <f ca="1">ROUND((AA388*(AB369=0)+AB350-(AB369-AA369))*(Расчет_С_Фондом!AB$36&gt;0),6)</f>
        <v>0</v>
      </c>
      <c r="AC388" s="6">
        <f ca="1">ROUND((AB388*(AC369=0)+AC350-(AC369-AB369))*(Расчет_С_Фондом!AC$36&gt;0),6)</f>
        <v>0</v>
      </c>
      <c r="AD388" s="6">
        <f ca="1">ROUND((AC388*(AD369=0)+AD350-(AD369-AC369))*(Расчет_С_Фондом!AD$36&gt;0),6)</f>
        <v>0</v>
      </c>
      <c r="AE388" s="6">
        <f ca="1">ROUND((AD388*(AE369=0)+AE350-(AE369-AD369))*(Расчет_С_Фондом!AE$36&gt;0),6)</f>
        <v>0</v>
      </c>
      <c r="AF388" s="6">
        <f ca="1">ROUND((AE388*(AF369=0)+AF350-(AF369-AE369))*(Расчет_С_Фондом!AF$36&gt;0),6)</f>
        <v>0</v>
      </c>
      <c r="AG388" s="6">
        <f ca="1">ROUND((AF388*(AG369=0)+AG350-(AG369-AF369))*(Расчет_С_Фондом!AG$36&gt;0),6)</f>
        <v>0</v>
      </c>
      <c r="AH388" s="6">
        <f ca="1">ROUND((AG388*(AH369=0)+AH350-(AH369-AG369))*(Расчет_С_Фондом!AH$36&gt;0),6)</f>
        <v>0</v>
      </c>
      <c r="AI388" s="6">
        <f ca="1">ROUND((AH388*(AI369=0)+AI350-(AI369-AH369))*(Расчет_С_Фондом!AI$36&gt;0),6)</f>
        <v>0</v>
      </c>
      <c r="AJ388" s="6">
        <f ca="1">ROUND((AI388*(AJ369=0)+AJ350-(AJ369-AI369))*(Расчет_С_Фондом!AJ$36&gt;0),6)</f>
        <v>0</v>
      </c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</row>
    <row r="389" spans="1:124" s="1" customFormat="1" outlineLevel="2">
      <c r="A389" s="5" t="str">
        <f t="shared" si="147"/>
        <v>-</v>
      </c>
      <c r="C389" s="6"/>
      <c r="D389" s="6"/>
      <c r="E389" s="6">
        <f ca="1">ROUND((D389*(E370=0)+E351-(E370-D370))*(Расчет_С_Фондом!E$36&gt;0),6)</f>
        <v>0</v>
      </c>
      <c r="F389" s="6">
        <f ca="1">ROUND((E389*(F370=0)+F351-(F370-E370))*(Расчет_С_Фондом!F$36&gt;0),6)</f>
        <v>0</v>
      </c>
      <c r="G389" s="6">
        <f ca="1">ROUND((F389*(G370=0)+G351-(G370-F370))*(Расчет_С_Фондом!G$36&gt;0),6)</f>
        <v>0</v>
      </c>
      <c r="H389" s="6">
        <f ca="1">ROUND((G389*(H370=0)+H351-(H370-G370))*(Расчет_С_Фондом!H$36&gt;0),6)</f>
        <v>0</v>
      </c>
      <c r="I389" s="6">
        <f ca="1">ROUND((H389*(I370=0)+I351-(I370-H370))*(Расчет_С_Фондом!I$36&gt;0),6)</f>
        <v>0</v>
      </c>
      <c r="J389" s="6">
        <f ca="1">ROUND((I389*(J370=0)+J351-(J370-I370))*(Расчет_С_Фондом!J$36&gt;0),6)</f>
        <v>0</v>
      </c>
      <c r="K389" s="6">
        <f ca="1">ROUND((J389*(K370=0)+K351-(K370-J370))*(Расчет_С_Фондом!K$36&gt;0),6)</f>
        <v>0</v>
      </c>
      <c r="L389" s="6">
        <f ca="1">ROUND((K389*(L370=0)+L351-(L370-K370))*(Расчет_С_Фондом!L$36&gt;0),6)</f>
        <v>0</v>
      </c>
      <c r="M389" s="6">
        <f ca="1">ROUND((L389*(M370=0)+M351-(M370-L370))*(Расчет_С_Фондом!M$36&gt;0),6)</f>
        <v>0</v>
      </c>
      <c r="N389" s="6">
        <f ca="1">ROUND((M389*(N370=0)+N351-(N370-M370))*(Расчет_С_Фондом!N$36&gt;0),6)</f>
        <v>0</v>
      </c>
      <c r="O389" s="6">
        <f ca="1">ROUND((N389*(O370=0)+O351-(O370-N370))*(Расчет_С_Фондом!O$36&gt;0),6)</f>
        <v>0</v>
      </c>
      <c r="P389" s="6">
        <f ca="1">ROUND((O389*(P370=0)+P351-(P370-O370))*(Расчет_С_Фондом!P$36&gt;0),6)</f>
        <v>0</v>
      </c>
      <c r="Q389" s="6">
        <f ca="1">ROUND((P389*(Q370=0)+Q351-(Q370-P370))*(Расчет_С_Фондом!Q$36&gt;0),6)</f>
        <v>0</v>
      </c>
      <c r="R389" s="6">
        <f ca="1">ROUND((Q389*(R370=0)+R351-(R370-Q370))*(Расчет_С_Фондом!R$36&gt;0),6)</f>
        <v>0</v>
      </c>
      <c r="S389" s="6">
        <f ca="1">ROUND((R389*(S370=0)+S351-(S370-R370))*(Расчет_С_Фондом!S$36&gt;0),6)</f>
        <v>0</v>
      </c>
      <c r="T389" s="6">
        <f ca="1">ROUND((S389*(T370=0)+T351-(T370-S370))*(Расчет_С_Фондом!T$36&gt;0),6)</f>
        <v>0</v>
      </c>
      <c r="U389" s="6">
        <f ca="1">ROUND((T389*(U370=0)+U351-(U370-T370))*(Расчет_С_Фондом!U$36&gt;0),6)</f>
        <v>0</v>
      </c>
      <c r="V389" s="6">
        <f ca="1">ROUND((U389*(V370=0)+V351-(V370-U370))*(Расчет_С_Фондом!V$36&gt;0),6)</f>
        <v>0</v>
      </c>
      <c r="W389" s="6">
        <f ca="1">ROUND((V389*(W370=0)+W351-(W370-V370))*(Расчет_С_Фондом!W$36&gt;0),6)</f>
        <v>0</v>
      </c>
      <c r="X389" s="6">
        <f ca="1">ROUND((W389*(X370=0)+X351-(X370-W370))*(Расчет_С_Фондом!X$36&gt;0),6)</f>
        <v>0</v>
      </c>
      <c r="Y389" s="6">
        <f ca="1">ROUND((X389*(Y370=0)+Y351-(Y370-X370))*(Расчет_С_Фондом!Y$36&gt;0),6)</f>
        <v>0</v>
      </c>
      <c r="Z389" s="6">
        <f ca="1">ROUND((Y389*(Z370=0)+Z351-(Z370-Y370))*(Расчет_С_Фондом!Z$36&gt;0),6)</f>
        <v>0</v>
      </c>
      <c r="AA389" s="6">
        <f ca="1">ROUND((Z389*(AA370=0)+AA351-(AA370-Z370))*(Расчет_С_Фондом!AA$36&gt;0),6)</f>
        <v>0</v>
      </c>
      <c r="AB389" s="6">
        <f ca="1">ROUND((AA389*(AB370=0)+AB351-(AB370-AA370))*(Расчет_С_Фондом!AB$36&gt;0),6)</f>
        <v>0</v>
      </c>
      <c r="AC389" s="6">
        <f ca="1">ROUND((AB389*(AC370=0)+AC351-(AC370-AB370))*(Расчет_С_Фондом!AC$36&gt;0),6)</f>
        <v>0</v>
      </c>
      <c r="AD389" s="6">
        <f ca="1">ROUND((AC389*(AD370=0)+AD351-(AD370-AC370))*(Расчет_С_Фондом!AD$36&gt;0),6)</f>
        <v>0</v>
      </c>
      <c r="AE389" s="6">
        <f ca="1">ROUND((AD389*(AE370=0)+AE351-(AE370-AD370))*(Расчет_С_Фондом!AE$36&gt;0),6)</f>
        <v>0</v>
      </c>
      <c r="AF389" s="6">
        <f ca="1">ROUND((AE389*(AF370=0)+AF351-(AF370-AE370))*(Расчет_С_Фондом!AF$36&gt;0),6)</f>
        <v>0</v>
      </c>
      <c r="AG389" s="6">
        <f ca="1">ROUND((AF389*(AG370=0)+AG351-(AG370-AF370))*(Расчет_С_Фондом!AG$36&gt;0),6)</f>
        <v>0</v>
      </c>
      <c r="AH389" s="6">
        <f ca="1">ROUND((AG389*(AH370=0)+AH351-(AH370-AG370))*(Расчет_С_Фондом!AH$36&gt;0),6)</f>
        <v>0</v>
      </c>
      <c r="AI389" s="6">
        <f ca="1">ROUND((AH389*(AI370=0)+AI351-(AI370-AH370))*(Расчет_С_Фондом!AI$36&gt;0),6)</f>
        <v>0</v>
      </c>
      <c r="AJ389" s="6">
        <f ca="1">ROUND((AI389*(AJ370=0)+AJ351-(AJ370-AI370))*(Расчет_С_Фондом!AJ$36&gt;0),6)</f>
        <v>0</v>
      </c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</row>
    <row r="390" spans="1:124" s="1" customFormat="1" outlineLevel="2">
      <c r="A390" s="5" t="str">
        <f t="shared" si="147"/>
        <v>-</v>
      </c>
      <c r="C390" s="6"/>
      <c r="D390" s="6"/>
      <c r="E390" s="6">
        <f ca="1">ROUND((D390*(E371=0)+E352-(E371-D371))*(Расчет_С_Фондом!E$36&gt;0),6)</f>
        <v>0</v>
      </c>
      <c r="F390" s="6">
        <f ca="1">ROUND((E390*(F371=0)+F352-(F371-E371))*(Расчет_С_Фондом!F$36&gt;0),6)</f>
        <v>0</v>
      </c>
      <c r="G390" s="6">
        <f ca="1">ROUND((F390*(G371=0)+G352-(G371-F371))*(Расчет_С_Фондом!G$36&gt;0),6)</f>
        <v>0</v>
      </c>
      <c r="H390" s="6">
        <f ca="1">ROUND((G390*(H371=0)+H352-(H371-G371))*(Расчет_С_Фондом!H$36&gt;0),6)</f>
        <v>0</v>
      </c>
      <c r="I390" s="6">
        <f ca="1">ROUND((H390*(I371=0)+I352-(I371-H371))*(Расчет_С_Фондом!I$36&gt;0),6)</f>
        <v>0</v>
      </c>
      <c r="J390" s="6">
        <f ca="1">ROUND((I390*(J371=0)+J352-(J371-I371))*(Расчет_С_Фондом!J$36&gt;0),6)</f>
        <v>0</v>
      </c>
      <c r="K390" s="6">
        <f ca="1">ROUND((J390*(K371=0)+K352-(K371-J371))*(Расчет_С_Фондом!K$36&gt;0),6)</f>
        <v>0</v>
      </c>
      <c r="L390" s="6">
        <f ca="1">ROUND((K390*(L371=0)+L352-(L371-K371))*(Расчет_С_Фондом!L$36&gt;0),6)</f>
        <v>0</v>
      </c>
      <c r="M390" s="6">
        <f ca="1">ROUND((L390*(M371=0)+M352-(M371-L371))*(Расчет_С_Фондом!M$36&gt;0),6)</f>
        <v>0</v>
      </c>
      <c r="N390" s="6">
        <f ca="1">ROUND((M390*(N371=0)+N352-(N371-M371))*(Расчет_С_Фондом!N$36&gt;0),6)</f>
        <v>0</v>
      </c>
      <c r="O390" s="6">
        <f ca="1">ROUND((N390*(O371=0)+O352-(O371-N371))*(Расчет_С_Фондом!O$36&gt;0),6)</f>
        <v>0</v>
      </c>
      <c r="P390" s="6">
        <f ca="1">ROUND((O390*(P371=0)+P352-(P371-O371))*(Расчет_С_Фондом!P$36&gt;0),6)</f>
        <v>0</v>
      </c>
      <c r="Q390" s="6">
        <f ca="1">ROUND((P390*(Q371=0)+Q352-(Q371-P371))*(Расчет_С_Фондом!Q$36&gt;0),6)</f>
        <v>0</v>
      </c>
      <c r="R390" s="6">
        <f ca="1">ROUND((Q390*(R371=0)+R352-(R371-Q371))*(Расчет_С_Фондом!R$36&gt;0),6)</f>
        <v>0</v>
      </c>
      <c r="S390" s="6">
        <f ca="1">ROUND((R390*(S371=0)+S352-(S371-R371))*(Расчет_С_Фондом!S$36&gt;0),6)</f>
        <v>0</v>
      </c>
      <c r="T390" s="6">
        <f ca="1">ROUND((S390*(T371=0)+T352-(T371-S371))*(Расчет_С_Фондом!T$36&gt;0),6)</f>
        <v>0</v>
      </c>
      <c r="U390" s="6">
        <f ca="1">ROUND((T390*(U371=0)+U352-(U371-T371))*(Расчет_С_Фондом!U$36&gt;0),6)</f>
        <v>0</v>
      </c>
      <c r="V390" s="6">
        <f ca="1">ROUND((U390*(V371=0)+V352-(V371-U371))*(Расчет_С_Фондом!V$36&gt;0),6)</f>
        <v>0</v>
      </c>
      <c r="W390" s="6">
        <f ca="1">ROUND((V390*(W371=0)+W352-(W371-V371))*(Расчет_С_Фондом!W$36&gt;0),6)</f>
        <v>0</v>
      </c>
      <c r="X390" s="6">
        <f ca="1">ROUND((W390*(X371=0)+X352-(X371-W371))*(Расчет_С_Фондом!X$36&gt;0),6)</f>
        <v>0</v>
      </c>
      <c r="Y390" s="6">
        <f ca="1">ROUND((X390*(Y371=0)+Y352-(Y371-X371))*(Расчет_С_Фондом!Y$36&gt;0),6)</f>
        <v>0</v>
      </c>
      <c r="Z390" s="6">
        <f ca="1">ROUND((Y390*(Z371=0)+Z352-(Z371-Y371))*(Расчет_С_Фондом!Z$36&gt;0),6)</f>
        <v>0</v>
      </c>
      <c r="AA390" s="6">
        <f ca="1">ROUND((Z390*(AA371=0)+AA352-(AA371-Z371))*(Расчет_С_Фондом!AA$36&gt;0),6)</f>
        <v>0</v>
      </c>
      <c r="AB390" s="6">
        <f ca="1">ROUND((AA390*(AB371=0)+AB352-(AB371-AA371))*(Расчет_С_Фондом!AB$36&gt;0),6)</f>
        <v>0</v>
      </c>
      <c r="AC390" s="6">
        <f ca="1">ROUND((AB390*(AC371=0)+AC352-(AC371-AB371))*(Расчет_С_Фондом!AC$36&gt;0),6)</f>
        <v>0</v>
      </c>
      <c r="AD390" s="6">
        <f ca="1">ROUND((AC390*(AD371=0)+AD352-(AD371-AC371))*(Расчет_С_Фондом!AD$36&gt;0),6)</f>
        <v>0</v>
      </c>
      <c r="AE390" s="6">
        <f ca="1">ROUND((AD390*(AE371=0)+AE352-(AE371-AD371))*(Расчет_С_Фондом!AE$36&gt;0),6)</f>
        <v>0</v>
      </c>
      <c r="AF390" s="6">
        <f ca="1">ROUND((AE390*(AF371=0)+AF352-(AF371-AE371))*(Расчет_С_Фондом!AF$36&gt;0),6)</f>
        <v>0</v>
      </c>
      <c r="AG390" s="6">
        <f ca="1">ROUND((AF390*(AG371=0)+AG352-(AG371-AF371))*(Расчет_С_Фондом!AG$36&gt;0),6)</f>
        <v>0</v>
      </c>
      <c r="AH390" s="6">
        <f ca="1">ROUND((AG390*(AH371=0)+AH352-(AH371-AG371))*(Расчет_С_Фондом!AH$36&gt;0),6)</f>
        <v>0</v>
      </c>
      <c r="AI390" s="6">
        <f ca="1">ROUND((AH390*(AI371=0)+AI352-(AI371-AH371))*(Расчет_С_Фондом!AI$36&gt;0),6)</f>
        <v>0</v>
      </c>
      <c r="AJ390" s="6">
        <f ca="1">ROUND((AI390*(AJ371=0)+AJ352-(AJ371-AI371))*(Расчет_С_Фондом!AJ$36&gt;0),6)</f>
        <v>0</v>
      </c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</row>
    <row r="391" spans="1:124" s="1" customFormat="1" outlineLevel="2">
      <c r="A391" s="5" t="str">
        <f t="shared" si="147"/>
        <v>-</v>
      </c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</row>
    <row r="392" spans="1:124" s="1" customFormat="1" outlineLevel="2">
      <c r="A392" s="5" t="str">
        <f t="shared" si="147"/>
        <v>-</v>
      </c>
      <c r="C392" s="6"/>
      <c r="D392" s="6"/>
      <c r="E392" s="6">
        <f ca="1">ROUND((D392*(E373=0)+E354-(E373-D373))*(Расчет_С_Фондом!E$36&gt;0),6)</f>
        <v>0</v>
      </c>
      <c r="F392" s="6">
        <f ca="1">ROUND((E392*(F373=0)+F354-(F373-E373))*(Расчет_С_Фондом!F$36&gt;0),6)</f>
        <v>0</v>
      </c>
      <c r="G392" s="6">
        <f ca="1">ROUND((F392*(G373=0)+G354-(G373-F373))*(Расчет_С_Фондом!G$36&gt;0),6)</f>
        <v>0</v>
      </c>
      <c r="H392" s="6">
        <f ca="1">ROUND((G392*(H373=0)+H354-(H373-G373))*(Расчет_С_Фондом!H$36&gt;0),6)</f>
        <v>0</v>
      </c>
      <c r="I392" s="6">
        <f ca="1">ROUND((H392*(I373=0)+I354-(I373-H373))*(Расчет_С_Фондом!I$36&gt;0),6)</f>
        <v>0</v>
      </c>
      <c r="J392" s="6">
        <f ca="1">ROUND((I392*(J373=0)+J354-(J373-I373))*(Расчет_С_Фондом!J$36&gt;0),6)</f>
        <v>0</v>
      </c>
      <c r="K392" s="6">
        <f ca="1">ROUND((J392*(K373=0)+K354-(K373-J373))*(Расчет_С_Фондом!K$36&gt;0),6)</f>
        <v>0</v>
      </c>
      <c r="L392" s="6">
        <f ca="1">ROUND((K392*(L373=0)+L354-(L373-K373))*(Расчет_С_Фондом!L$36&gt;0),6)</f>
        <v>0</v>
      </c>
      <c r="M392" s="6">
        <f ca="1">ROUND((L392*(M373=0)+M354-(M373-L373))*(Расчет_С_Фондом!M$36&gt;0),6)</f>
        <v>0</v>
      </c>
      <c r="N392" s="6">
        <f ca="1">ROUND((M392*(N373=0)+N354-(N373-M373))*(Расчет_С_Фондом!N$36&gt;0),6)</f>
        <v>0</v>
      </c>
      <c r="O392" s="6">
        <f ca="1">ROUND((N392*(O373=0)+O354-(O373-N373))*(Расчет_С_Фондом!O$36&gt;0),6)</f>
        <v>0</v>
      </c>
      <c r="P392" s="6">
        <f ca="1">ROUND((O392*(P373=0)+P354-(P373-O373))*(Расчет_С_Фондом!P$36&gt;0),6)</f>
        <v>0</v>
      </c>
      <c r="Q392" s="6">
        <f ca="1">ROUND((P392*(Q373=0)+Q354-(Q373-P373))*(Расчет_С_Фондом!Q$36&gt;0),6)</f>
        <v>0</v>
      </c>
      <c r="R392" s="6">
        <f ca="1">ROUND((Q392*(R373=0)+R354-(R373-Q373))*(Расчет_С_Фондом!R$36&gt;0),6)</f>
        <v>0</v>
      </c>
      <c r="S392" s="6">
        <f ca="1">ROUND((R392*(S373=0)+S354-(S373-R373))*(Расчет_С_Фондом!S$36&gt;0),6)</f>
        <v>0</v>
      </c>
      <c r="T392" s="6">
        <f ca="1">ROUND((S392*(T373=0)+T354-(T373-S373))*(Расчет_С_Фондом!T$36&gt;0),6)</f>
        <v>0</v>
      </c>
      <c r="U392" s="6">
        <f ca="1">ROUND((T392*(U373=0)+U354-(U373-T373))*(Расчет_С_Фондом!U$36&gt;0),6)</f>
        <v>0</v>
      </c>
      <c r="V392" s="6">
        <f ca="1">ROUND((U392*(V373=0)+V354-(V373-U373))*(Расчет_С_Фондом!V$36&gt;0),6)</f>
        <v>0</v>
      </c>
      <c r="W392" s="6">
        <f ca="1">ROUND((V392*(W373=0)+W354-(W373-V373))*(Расчет_С_Фондом!W$36&gt;0),6)</f>
        <v>0</v>
      </c>
      <c r="X392" s="6">
        <f ca="1">ROUND((W392*(X373=0)+X354-(X373-W373))*(Расчет_С_Фондом!X$36&gt;0),6)</f>
        <v>0</v>
      </c>
      <c r="Y392" s="6">
        <f ca="1">ROUND((X392*(Y373=0)+Y354-(Y373-X373))*(Расчет_С_Фондом!Y$36&gt;0),6)</f>
        <v>0</v>
      </c>
      <c r="Z392" s="6">
        <f ca="1">ROUND((Y392*(Z373=0)+Z354-(Z373-Y373))*(Расчет_С_Фондом!Z$36&gt;0),6)</f>
        <v>0</v>
      </c>
      <c r="AA392" s="6">
        <f ca="1">ROUND((Z392*(AA373=0)+AA354-(AA373-Z373))*(Расчет_С_Фондом!AA$36&gt;0),6)</f>
        <v>0</v>
      </c>
      <c r="AB392" s="6">
        <f ca="1">ROUND((AA392*(AB373=0)+AB354-(AB373-AA373))*(Расчет_С_Фондом!AB$36&gt;0),6)</f>
        <v>0</v>
      </c>
      <c r="AC392" s="6">
        <f ca="1">ROUND((AB392*(AC373=0)+AC354-(AC373-AB373))*(Расчет_С_Фондом!AC$36&gt;0),6)</f>
        <v>0</v>
      </c>
      <c r="AD392" s="6">
        <f ca="1">ROUND((AC392*(AD373=0)+AD354-(AD373-AC373))*(Расчет_С_Фондом!AD$36&gt;0),6)</f>
        <v>0</v>
      </c>
      <c r="AE392" s="6">
        <f ca="1">ROUND((AD392*(AE373=0)+AE354-(AE373-AD373))*(Расчет_С_Фондом!AE$36&gt;0),6)</f>
        <v>0</v>
      </c>
      <c r="AF392" s="6">
        <f ca="1">ROUND((AE392*(AF373=0)+AF354-(AF373-AE373))*(Расчет_С_Фондом!AF$36&gt;0),6)</f>
        <v>0</v>
      </c>
      <c r="AG392" s="6">
        <f ca="1">ROUND((AF392*(AG373=0)+AG354-(AG373-AF373))*(Расчет_С_Фондом!AG$36&gt;0),6)</f>
        <v>0</v>
      </c>
      <c r="AH392" s="6">
        <f ca="1">ROUND((AG392*(AH373=0)+AH354-(AH373-AG373))*(Расчет_С_Фондом!AH$36&gt;0),6)</f>
        <v>0</v>
      </c>
      <c r="AI392" s="6">
        <f ca="1">ROUND((AH392*(AI373=0)+AI354-(AI373-AH373))*(Расчет_С_Фондом!AI$36&gt;0),6)</f>
        <v>0</v>
      </c>
      <c r="AJ392" s="6">
        <f ca="1">ROUND((AI392*(AJ373=0)+AJ354-(AJ373-AI373))*(Расчет_С_Фондом!AJ$36&gt;0),6)</f>
        <v>0</v>
      </c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</row>
    <row r="393" spans="1:124" s="1" customFormat="1" outlineLevel="2">
      <c r="A393" s="5" t="str">
        <f t="shared" si="147"/>
        <v>-</v>
      </c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</row>
    <row r="394" spans="1:124" s="1" customFormat="1" outlineLevel="2">
      <c r="A394" s="5" t="str">
        <f t="shared" si="147"/>
        <v>-</v>
      </c>
      <c r="C394" s="6"/>
      <c r="D394" s="6"/>
      <c r="E394" s="6">
        <f ca="1">ROUND((D394*(E375=0)+E356-(E375-D375))*(Расчет_С_Фондом!E$36&gt;0),6)</f>
        <v>0</v>
      </c>
      <c r="F394" s="6">
        <f ca="1">ROUND((E394*(F375=0)+F356-(F375-E375))*(Расчет_С_Фондом!F$36&gt;0),6)</f>
        <v>0</v>
      </c>
      <c r="G394" s="6">
        <f ca="1">ROUND((F394*(G375=0)+G356-(G375-F375))*(Расчет_С_Фондом!G$36&gt;0),6)</f>
        <v>0</v>
      </c>
      <c r="H394" s="6">
        <f ca="1">ROUND((G394*(H375=0)+H356-(H375-G375))*(Расчет_С_Фондом!H$36&gt;0),6)</f>
        <v>0</v>
      </c>
      <c r="I394" s="6">
        <f ca="1">ROUND((H394*(I375=0)+I356-(I375-H375))*(Расчет_С_Фондом!I$36&gt;0),6)</f>
        <v>0</v>
      </c>
      <c r="J394" s="6">
        <f ca="1">ROUND((I394*(J375=0)+J356-(J375-I375))*(Расчет_С_Фондом!J$36&gt;0),6)</f>
        <v>0</v>
      </c>
      <c r="K394" s="6">
        <f ca="1">ROUND((J394*(K375=0)+K356-(K375-J375))*(Расчет_С_Фондом!K$36&gt;0),6)</f>
        <v>0</v>
      </c>
      <c r="L394" s="6">
        <f ca="1">ROUND((K394*(L375=0)+L356-(L375-K375))*(Расчет_С_Фондом!L$36&gt;0),6)</f>
        <v>0</v>
      </c>
      <c r="M394" s="6">
        <f ca="1">ROUND((L394*(M375=0)+M356-(M375-L375))*(Расчет_С_Фондом!M$36&gt;0),6)</f>
        <v>0</v>
      </c>
      <c r="N394" s="6">
        <f ca="1">ROUND((M394*(N375=0)+N356-(N375-M375))*(Расчет_С_Фондом!N$36&gt;0),6)</f>
        <v>0</v>
      </c>
      <c r="O394" s="6">
        <f ca="1">ROUND((N394*(O375=0)+O356-(O375-N375))*(Расчет_С_Фондом!O$36&gt;0),6)</f>
        <v>0</v>
      </c>
      <c r="P394" s="6">
        <f ca="1">ROUND((O394*(P375=0)+P356-(P375-O375))*(Расчет_С_Фондом!P$36&gt;0),6)</f>
        <v>0</v>
      </c>
      <c r="Q394" s="6">
        <f ca="1">ROUND((P394*(Q375=0)+Q356-(Q375-P375))*(Расчет_С_Фондом!Q$36&gt;0),6)</f>
        <v>0</v>
      </c>
      <c r="R394" s="6">
        <f ca="1">ROUND((Q394*(R375=0)+R356-(R375-Q375))*(Расчет_С_Фондом!R$36&gt;0),6)</f>
        <v>0</v>
      </c>
      <c r="S394" s="6">
        <f ca="1">ROUND((R394*(S375=0)+S356-(S375-R375))*(Расчет_С_Фондом!S$36&gt;0),6)</f>
        <v>0</v>
      </c>
      <c r="T394" s="6">
        <f ca="1">ROUND((S394*(T375=0)+T356-(T375-S375))*(Расчет_С_Фондом!T$36&gt;0),6)</f>
        <v>0</v>
      </c>
      <c r="U394" s="6">
        <f ca="1">ROUND((T394*(U375=0)+U356-(U375-T375))*(Расчет_С_Фондом!U$36&gt;0),6)</f>
        <v>0</v>
      </c>
      <c r="V394" s="6">
        <f ca="1">ROUND((U394*(V375=0)+V356-(V375-U375))*(Расчет_С_Фондом!V$36&gt;0),6)</f>
        <v>0</v>
      </c>
      <c r="W394" s="6">
        <f ca="1">ROUND((V394*(W375=0)+W356-(W375-V375))*(Расчет_С_Фондом!W$36&gt;0),6)</f>
        <v>0</v>
      </c>
      <c r="X394" s="6">
        <f ca="1">ROUND((W394*(X375=0)+X356-(X375-W375))*(Расчет_С_Фондом!X$36&gt;0),6)</f>
        <v>0</v>
      </c>
      <c r="Y394" s="6">
        <f ca="1">ROUND((X394*(Y375=0)+Y356-(Y375-X375))*(Расчет_С_Фондом!Y$36&gt;0),6)</f>
        <v>0</v>
      </c>
      <c r="Z394" s="6">
        <f ca="1">ROUND((Y394*(Z375=0)+Z356-(Z375-Y375))*(Расчет_С_Фондом!Z$36&gt;0),6)</f>
        <v>0</v>
      </c>
      <c r="AA394" s="6">
        <f ca="1">ROUND((Z394*(AA375=0)+AA356-(AA375-Z375))*(Расчет_С_Фондом!AA$36&gt;0),6)</f>
        <v>0</v>
      </c>
      <c r="AB394" s="6">
        <f ca="1">ROUND((AA394*(AB375=0)+AB356-(AB375-AA375))*(Расчет_С_Фондом!AB$36&gt;0),6)</f>
        <v>0</v>
      </c>
      <c r="AC394" s="6">
        <f ca="1">ROUND((AB394*(AC375=0)+AC356-(AC375-AB375))*(Расчет_С_Фондом!AC$36&gt;0),6)</f>
        <v>0</v>
      </c>
      <c r="AD394" s="6">
        <f ca="1">ROUND((AC394*(AD375=0)+AD356-(AD375-AC375))*(Расчет_С_Фондом!AD$36&gt;0),6)</f>
        <v>0</v>
      </c>
      <c r="AE394" s="6">
        <f ca="1">ROUND((AD394*(AE375=0)+AE356-(AE375-AD375))*(Расчет_С_Фондом!AE$36&gt;0),6)</f>
        <v>0</v>
      </c>
      <c r="AF394" s="6">
        <f ca="1">ROUND((AE394*(AF375=0)+AF356-(AF375-AE375))*(Расчет_С_Фондом!AF$36&gt;0),6)</f>
        <v>0</v>
      </c>
      <c r="AG394" s="6">
        <f ca="1">ROUND((AF394*(AG375=0)+AG356-(AG375-AF375))*(Расчет_С_Фондом!AG$36&gt;0),6)</f>
        <v>0</v>
      </c>
      <c r="AH394" s="6">
        <f ca="1">ROUND((AG394*(AH375=0)+AH356-(AH375-AG375))*(Расчет_С_Фондом!AH$36&gt;0),6)</f>
        <v>0</v>
      </c>
      <c r="AI394" s="6">
        <f ca="1">ROUND((AH394*(AI375=0)+AI356-(AI375-AH375))*(Расчет_С_Фондом!AI$36&gt;0),6)</f>
        <v>0</v>
      </c>
      <c r="AJ394" s="6">
        <f ca="1">ROUND((AI394*(AJ375=0)+AJ356-(AJ375-AI375))*(Расчет_С_Фондом!AJ$36&gt;0),6)</f>
        <v>0</v>
      </c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</row>
    <row r="395" spans="1:124" s="1" customFormat="1" outlineLevel="2">
      <c r="A395" s="5" t="str">
        <f t="shared" si="147"/>
        <v>-</v>
      </c>
      <c r="C395" s="6"/>
      <c r="D395" s="6"/>
      <c r="E395" s="6">
        <f ca="1">ROUND((D395*(E376=0)+E357-(E376-D376))*(Расчет_С_Фондом!E$36&gt;0),6)</f>
        <v>0</v>
      </c>
      <c r="F395" s="6">
        <f ca="1">ROUND((E395*(F376=0)+F357-(F376-E376))*(Расчет_С_Фондом!F$36&gt;0),6)</f>
        <v>0</v>
      </c>
      <c r="G395" s="6">
        <f ca="1">ROUND((F395*(G376=0)+G357-(G376-F376))*(Расчет_С_Фондом!G$36&gt;0),6)</f>
        <v>0</v>
      </c>
      <c r="H395" s="6">
        <f ca="1">ROUND((G395*(H376=0)+H357-(H376-G376))*(Расчет_С_Фондом!H$36&gt;0),6)</f>
        <v>0</v>
      </c>
      <c r="I395" s="6">
        <f ca="1">ROUND((H395*(I376=0)+I357-(I376-H376))*(Расчет_С_Фондом!I$36&gt;0),6)</f>
        <v>0</v>
      </c>
      <c r="J395" s="6">
        <f ca="1">ROUND((I395*(J376=0)+J357-(J376-I376))*(Расчет_С_Фондом!J$36&gt;0),6)</f>
        <v>0</v>
      </c>
      <c r="K395" s="6">
        <f ca="1">ROUND((J395*(K376=0)+K357-(K376-J376))*(Расчет_С_Фондом!K$36&gt;0),6)</f>
        <v>0</v>
      </c>
      <c r="L395" s="6">
        <f ca="1">ROUND((K395*(L376=0)+L357-(L376-K376))*(Расчет_С_Фондом!L$36&gt;0),6)</f>
        <v>0</v>
      </c>
      <c r="M395" s="6">
        <f ca="1">ROUND((L395*(M376=0)+M357-(M376-L376))*(Расчет_С_Фондом!M$36&gt;0),6)</f>
        <v>0</v>
      </c>
      <c r="N395" s="6">
        <f ca="1">ROUND((M395*(N376=0)+N357-(N376-M376))*(Расчет_С_Фондом!N$36&gt;0),6)</f>
        <v>0</v>
      </c>
      <c r="O395" s="6">
        <f ca="1">ROUND((N395*(O376=0)+O357-(O376-N376))*(Расчет_С_Фондом!O$36&gt;0),6)</f>
        <v>0</v>
      </c>
      <c r="P395" s="6">
        <f ca="1">ROUND((O395*(P376=0)+P357-(P376-O376))*(Расчет_С_Фондом!P$36&gt;0),6)</f>
        <v>0</v>
      </c>
      <c r="Q395" s="6">
        <f ca="1">ROUND((P395*(Q376=0)+Q357-(Q376-P376))*(Расчет_С_Фондом!Q$36&gt;0),6)</f>
        <v>0</v>
      </c>
      <c r="R395" s="6">
        <f ca="1">ROUND((Q395*(R376=0)+R357-(R376-Q376))*(Расчет_С_Фондом!R$36&gt;0),6)</f>
        <v>0</v>
      </c>
      <c r="S395" s="6">
        <f ca="1">ROUND((R395*(S376=0)+S357-(S376-R376))*(Расчет_С_Фондом!S$36&gt;0),6)</f>
        <v>0</v>
      </c>
      <c r="T395" s="6">
        <f ca="1">ROUND((S395*(T376=0)+T357-(T376-S376))*(Расчет_С_Фондом!T$36&gt;0),6)</f>
        <v>0</v>
      </c>
      <c r="U395" s="6">
        <f ca="1">ROUND((T395*(U376=0)+U357-(U376-T376))*(Расчет_С_Фондом!U$36&gt;0),6)</f>
        <v>0</v>
      </c>
      <c r="V395" s="6">
        <f ca="1">ROUND((U395*(V376=0)+V357-(V376-U376))*(Расчет_С_Фондом!V$36&gt;0),6)</f>
        <v>0</v>
      </c>
      <c r="W395" s="6">
        <f ca="1">ROUND((V395*(W376=0)+W357-(W376-V376))*(Расчет_С_Фондом!W$36&gt;0),6)</f>
        <v>0</v>
      </c>
      <c r="X395" s="6">
        <f ca="1">ROUND((W395*(X376=0)+X357-(X376-W376))*(Расчет_С_Фондом!X$36&gt;0),6)</f>
        <v>0</v>
      </c>
      <c r="Y395" s="6">
        <f ca="1">ROUND((X395*(Y376=0)+Y357-(Y376-X376))*(Расчет_С_Фондом!Y$36&gt;0),6)</f>
        <v>0</v>
      </c>
      <c r="Z395" s="6">
        <f ca="1">ROUND((Y395*(Z376=0)+Z357-(Z376-Y376))*(Расчет_С_Фондом!Z$36&gt;0),6)</f>
        <v>0</v>
      </c>
      <c r="AA395" s="6">
        <f ca="1">ROUND((Z395*(AA376=0)+AA357-(AA376-Z376))*(Расчет_С_Фондом!AA$36&gt;0),6)</f>
        <v>0</v>
      </c>
      <c r="AB395" s="6">
        <f ca="1">ROUND((AA395*(AB376=0)+AB357-(AB376-AA376))*(Расчет_С_Фондом!AB$36&gt;0),6)</f>
        <v>0</v>
      </c>
      <c r="AC395" s="6">
        <f ca="1">ROUND((AB395*(AC376=0)+AC357-(AC376-AB376))*(Расчет_С_Фондом!AC$36&gt;0),6)</f>
        <v>0</v>
      </c>
      <c r="AD395" s="6">
        <f ca="1">ROUND((AC395*(AD376=0)+AD357-(AD376-AC376))*(Расчет_С_Фондом!AD$36&gt;0),6)</f>
        <v>0</v>
      </c>
      <c r="AE395" s="6">
        <f ca="1">ROUND((AD395*(AE376=0)+AE357-(AE376-AD376))*(Расчет_С_Фондом!AE$36&gt;0),6)</f>
        <v>0</v>
      </c>
      <c r="AF395" s="6">
        <f ca="1">ROUND((AE395*(AF376=0)+AF357-(AF376-AE376))*(Расчет_С_Фондом!AF$36&gt;0),6)</f>
        <v>0</v>
      </c>
      <c r="AG395" s="6">
        <f ca="1">ROUND((AF395*(AG376=0)+AG357-(AG376-AF376))*(Расчет_С_Фондом!AG$36&gt;0),6)</f>
        <v>0</v>
      </c>
      <c r="AH395" s="6">
        <f ca="1">ROUND((AG395*(AH376=0)+AH357-(AH376-AG376))*(Расчет_С_Фондом!AH$36&gt;0),6)</f>
        <v>0</v>
      </c>
      <c r="AI395" s="6">
        <f ca="1">ROUND((AH395*(AI376=0)+AI357-(AI376-AH376))*(Расчет_С_Фондом!AI$36&gt;0),6)</f>
        <v>0</v>
      </c>
      <c r="AJ395" s="6">
        <f ca="1">ROUND((AI395*(AJ376=0)+AJ357-(AJ376-AI376))*(Расчет_С_Фондом!AJ$36&gt;0),6)</f>
        <v>0</v>
      </c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</row>
    <row r="396" spans="1:124" s="1" customFormat="1" outlineLevel="2">
      <c r="A396" s="5" t="str">
        <f t="shared" si="147"/>
        <v>-</v>
      </c>
      <c r="C396" s="6"/>
      <c r="D396" s="6"/>
      <c r="E396" s="6">
        <f ca="1">ROUND((D396*(E377=0)+E358-(E377-D377))*(Расчет_С_Фондом!E$36&gt;0),6)</f>
        <v>0</v>
      </c>
      <c r="F396" s="6">
        <f ca="1">ROUND((E396*(F377=0)+F358-(F377-E377))*(Расчет_С_Фондом!F$36&gt;0),6)</f>
        <v>0</v>
      </c>
      <c r="G396" s="6">
        <f ca="1">ROUND((F396*(G377=0)+G358-(G377-F377))*(Расчет_С_Фондом!G$36&gt;0),6)</f>
        <v>0</v>
      </c>
      <c r="H396" s="6">
        <f ca="1">ROUND((G396*(H377=0)+H358-(H377-G377))*(Расчет_С_Фондом!H$36&gt;0),6)</f>
        <v>0</v>
      </c>
      <c r="I396" s="6">
        <f ca="1">ROUND((H396*(I377=0)+I358-(I377-H377))*(Расчет_С_Фондом!I$36&gt;0),6)</f>
        <v>0</v>
      </c>
      <c r="J396" s="6">
        <f ca="1">ROUND((I396*(J377=0)+J358-(J377-I377))*(Расчет_С_Фондом!J$36&gt;0),6)</f>
        <v>0</v>
      </c>
      <c r="K396" s="6">
        <f ca="1">ROUND((J396*(K377=0)+K358-(K377-J377))*(Расчет_С_Фондом!K$36&gt;0),6)</f>
        <v>0</v>
      </c>
      <c r="L396" s="6">
        <f ca="1">ROUND((K396*(L377=0)+L358-(L377-K377))*(Расчет_С_Фондом!L$36&gt;0),6)</f>
        <v>0</v>
      </c>
      <c r="M396" s="6">
        <f ca="1">ROUND((L396*(M377=0)+M358-(M377-L377))*(Расчет_С_Фондом!M$36&gt;0),6)</f>
        <v>0</v>
      </c>
      <c r="N396" s="6">
        <f ca="1">ROUND((M396*(N377=0)+N358-(N377-M377))*(Расчет_С_Фондом!N$36&gt;0),6)</f>
        <v>0</v>
      </c>
      <c r="O396" s="6">
        <f ca="1">ROUND((N396*(O377=0)+O358-(O377-N377))*(Расчет_С_Фондом!O$36&gt;0),6)</f>
        <v>0</v>
      </c>
      <c r="P396" s="6">
        <f ca="1">ROUND((O396*(P377=0)+P358-(P377-O377))*(Расчет_С_Фондом!P$36&gt;0),6)</f>
        <v>0</v>
      </c>
      <c r="Q396" s="6">
        <f ca="1">ROUND((P396*(Q377=0)+Q358-(Q377-P377))*(Расчет_С_Фондом!Q$36&gt;0),6)</f>
        <v>0</v>
      </c>
      <c r="R396" s="6">
        <f ca="1">ROUND((Q396*(R377=0)+R358-(R377-Q377))*(Расчет_С_Фондом!R$36&gt;0),6)</f>
        <v>0</v>
      </c>
      <c r="S396" s="6">
        <f ca="1">ROUND((R396*(S377=0)+S358-(S377-R377))*(Расчет_С_Фондом!S$36&gt;0),6)</f>
        <v>0</v>
      </c>
      <c r="T396" s="6">
        <f ca="1">ROUND((S396*(T377=0)+T358-(T377-S377))*(Расчет_С_Фондом!T$36&gt;0),6)</f>
        <v>0</v>
      </c>
      <c r="U396" s="6">
        <f ca="1">ROUND((T396*(U377=0)+U358-(U377-T377))*(Расчет_С_Фондом!U$36&gt;0),6)</f>
        <v>0</v>
      </c>
      <c r="V396" s="6">
        <f ca="1">ROUND((U396*(V377=0)+V358-(V377-U377))*(Расчет_С_Фондом!V$36&gt;0),6)</f>
        <v>0</v>
      </c>
      <c r="W396" s="6">
        <f ca="1">ROUND((V396*(W377=0)+W358-(W377-V377))*(Расчет_С_Фондом!W$36&gt;0),6)</f>
        <v>0</v>
      </c>
      <c r="X396" s="6">
        <f ca="1">ROUND((W396*(X377=0)+X358-(X377-W377))*(Расчет_С_Фондом!X$36&gt;0),6)</f>
        <v>0</v>
      </c>
      <c r="Y396" s="6">
        <f ca="1">ROUND((X396*(Y377=0)+Y358-(Y377-X377))*(Расчет_С_Фондом!Y$36&gt;0),6)</f>
        <v>0</v>
      </c>
      <c r="Z396" s="6">
        <f ca="1">ROUND((Y396*(Z377=0)+Z358-(Z377-Y377))*(Расчет_С_Фондом!Z$36&gt;0),6)</f>
        <v>0</v>
      </c>
      <c r="AA396" s="6">
        <f ca="1">ROUND((Z396*(AA377=0)+AA358-(AA377-Z377))*(Расчет_С_Фондом!AA$36&gt;0),6)</f>
        <v>0</v>
      </c>
      <c r="AB396" s="6">
        <f ca="1">ROUND((AA396*(AB377=0)+AB358-(AB377-AA377))*(Расчет_С_Фондом!AB$36&gt;0),6)</f>
        <v>0</v>
      </c>
      <c r="AC396" s="6">
        <f ca="1">ROUND((AB396*(AC377=0)+AC358-(AC377-AB377))*(Расчет_С_Фондом!AC$36&gt;0),6)</f>
        <v>0</v>
      </c>
      <c r="AD396" s="6">
        <f ca="1">ROUND((AC396*(AD377=0)+AD358-(AD377-AC377))*(Расчет_С_Фондом!AD$36&gt;0),6)</f>
        <v>0</v>
      </c>
      <c r="AE396" s="6">
        <f ca="1">ROUND((AD396*(AE377=0)+AE358-(AE377-AD377))*(Расчет_С_Фондом!AE$36&gt;0),6)</f>
        <v>0</v>
      </c>
      <c r="AF396" s="6">
        <f ca="1">ROUND((AE396*(AF377=0)+AF358-(AF377-AE377))*(Расчет_С_Фондом!AF$36&gt;0),6)</f>
        <v>0</v>
      </c>
      <c r="AG396" s="6">
        <f ca="1">ROUND((AF396*(AG377=0)+AG358-(AG377-AF377))*(Расчет_С_Фондом!AG$36&gt;0),6)</f>
        <v>0</v>
      </c>
      <c r="AH396" s="6">
        <f ca="1">ROUND((AG396*(AH377=0)+AH358-(AH377-AG377))*(Расчет_С_Фондом!AH$36&gt;0),6)</f>
        <v>0</v>
      </c>
      <c r="AI396" s="6">
        <f ca="1">ROUND((AH396*(AI377=0)+AI358-(AI377-AH377))*(Расчет_С_Фондом!AI$36&gt;0),6)</f>
        <v>0</v>
      </c>
      <c r="AJ396" s="6">
        <f ca="1">ROUND((AI396*(AJ377=0)+AJ358-(AJ377-AI377))*(Расчет_С_Фондом!AJ$36&gt;0),6)</f>
        <v>0</v>
      </c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</row>
    <row r="397" spans="1:124" s="1" customFormat="1" outlineLevel="2">
      <c r="A397" s="5" t="str">
        <f t="shared" si="147"/>
        <v>-</v>
      </c>
      <c r="C397" s="6"/>
      <c r="D397" s="6"/>
      <c r="E397" s="6">
        <f ca="1">ROUND((D397*(E378=0)+E359-(E378-D378))*(Расчет_С_Фондом!E$36&gt;0),6)</f>
        <v>0</v>
      </c>
      <c r="F397" s="6">
        <f ca="1">ROUND((E397*(F378=0)+F359-(F378-E378))*(Расчет_С_Фондом!F$36&gt;0),6)</f>
        <v>0</v>
      </c>
      <c r="G397" s="6">
        <f ca="1">ROUND((F397*(G378=0)+G359-(G378-F378))*(Расчет_С_Фондом!G$36&gt;0),6)</f>
        <v>0</v>
      </c>
      <c r="H397" s="6">
        <f ca="1">ROUND((G397*(H378=0)+H359-(H378-G378))*(Расчет_С_Фондом!H$36&gt;0),6)</f>
        <v>0</v>
      </c>
      <c r="I397" s="6">
        <f ca="1">ROUND((H397*(I378=0)+I359-(I378-H378))*(Расчет_С_Фондом!I$36&gt;0),6)</f>
        <v>0</v>
      </c>
      <c r="J397" s="6">
        <f ca="1">ROUND((I397*(J378=0)+J359-(J378-I378))*(Расчет_С_Фондом!J$36&gt;0),6)</f>
        <v>0</v>
      </c>
      <c r="K397" s="6">
        <f ca="1">ROUND((J397*(K378=0)+K359-(K378-J378))*(Расчет_С_Фондом!K$36&gt;0),6)</f>
        <v>0</v>
      </c>
      <c r="L397" s="6">
        <f ca="1">ROUND((K397*(L378=0)+L359-(L378-K378))*(Расчет_С_Фондом!L$36&gt;0),6)</f>
        <v>0</v>
      </c>
      <c r="M397" s="6">
        <f ca="1">ROUND((L397*(M378=0)+M359-(M378-L378))*(Расчет_С_Фондом!M$36&gt;0),6)</f>
        <v>0</v>
      </c>
      <c r="N397" s="6">
        <f ca="1">ROUND((M397*(N378=0)+N359-(N378-M378))*(Расчет_С_Фондом!N$36&gt;0),6)</f>
        <v>0</v>
      </c>
      <c r="O397" s="6">
        <f ca="1">ROUND((N397*(O378=0)+O359-(O378-N378))*(Расчет_С_Фондом!O$36&gt;0),6)</f>
        <v>0</v>
      </c>
      <c r="P397" s="6">
        <f ca="1">ROUND((O397*(P378=0)+P359-(P378-O378))*(Расчет_С_Фондом!P$36&gt;0),6)</f>
        <v>0</v>
      </c>
      <c r="Q397" s="6">
        <f ca="1">ROUND((P397*(Q378=0)+Q359-(Q378-P378))*(Расчет_С_Фондом!Q$36&gt;0),6)</f>
        <v>0</v>
      </c>
      <c r="R397" s="6">
        <f ca="1">ROUND((Q397*(R378=0)+R359-(R378-Q378))*(Расчет_С_Фондом!R$36&gt;0),6)</f>
        <v>0</v>
      </c>
      <c r="S397" s="6">
        <f ca="1">ROUND((R397*(S378=0)+S359-(S378-R378))*(Расчет_С_Фондом!S$36&gt;0),6)</f>
        <v>0</v>
      </c>
      <c r="T397" s="6">
        <f ca="1">ROUND((S397*(T378=0)+T359-(T378-S378))*(Расчет_С_Фондом!T$36&gt;0),6)</f>
        <v>0</v>
      </c>
      <c r="U397" s="6">
        <f ca="1">ROUND((T397*(U378=0)+U359-(U378-T378))*(Расчет_С_Фондом!U$36&gt;0),6)</f>
        <v>0</v>
      </c>
      <c r="V397" s="6">
        <f ca="1">ROUND((U397*(V378=0)+V359-(V378-U378))*(Расчет_С_Фондом!V$36&gt;0),6)</f>
        <v>0</v>
      </c>
      <c r="W397" s="6">
        <f ca="1">ROUND((V397*(W378=0)+W359-(W378-V378))*(Расчет_С_Фондом!W$36&gt;0),6)</f>
        <v>0</v>
      </c>
      <c r="X397" s="6">
        <f ca="1">ROUND((W397*(X378=0)+X359-(X378-W378))*(Расчет_С_Фондом!X$36&gt;0),6)</f>
        <v>0</v>
      </c>
      <c r="Y397" s="6">
        <f ca="1">ROUND((X397*(Y378=0)+Y359-(Y378-X378))*(Расчет_С_Фондом!Y$36&gt;0),6)</f>
        <v>0</v>
      </c>
      <c r="Z397" s="6">
        <f ca="1">ROUND((Y397*(Z378=0)+Z359-(Z378-Y378))*(Расчет_С_Фондом!Z$36&gt;0),6)</f>
        <v>0</v>
      </c>
      <c r="AA397" s="6">
        <f ca="1">ROUND((Z397*(AA378=0)+AA359-(AA378-Z378))*(Расчет_С_Фондом!AA$36&gt;0),6)</f>
        <v>0</v>
      </c>
      <c r="AB397" s="6">
        <f ca="1">ROUND((AA397*(AB378=0)+AB359-(AB378-AA378))*(Расчет_С_Фондом!AB$36&gt;0),6)</f>
        <v>0</v>
      </c>
      <c r="AC397" s="6">
        <f ca="1">ROUND((AB397*(AC378=0)+AC359-(AC378-AB378))*(Расчет_С_Фондом!AC$36&gt;0),6)</f>
        <v>0</v>
      </c>
      <c r="AD397" s="6">
        <f ca="1">ROUND((AC397*(AD378=0)+AD359-(AD378-AC378))*(Расчет_С_Фондом!AD$36&gt;0),6)</f>
        <v>0</v>
      </c>
      <c r="AE397" s="6">
        <f ca="1">ROUND((AD397*(AE378=0)+AE359-(AE378-AD378))*(Расчет_С_Фондом!AE$36&gt;0),6)</f>
        <v>0</v>
      </c>
      <c r="AF397" s="6">
        <f ca="1">ROUND((AE397*(AF378=0)+AF359-(AF378-AE378))*(Расчет_С_Фондом!AF$36&gt;0),6)</f>
        <v>0</v>
      </c>
      <c r="AG397" s="6">
        <f ca="1">ROUND((AF397*(AG378=0)+AG359-(AG378-AF378))*(Расчет_С_Фондом!AG$36&gt;0),6)</f>
        <v>0</v>
      </c>
      <c r="AH397" s="6">
        <f ca="1">ROUND((AG397*(AH378=0)+AH359-(AH378-AG378))*(Расчет_С_Фондом!AH$36&gt;0),6)</f>
        <v>0</v>
      </c>
      <c r="AI397" s="6">
        <f ca="1">ROUND((AH397*(AI378=0)+AI359-(AI378-AH378))*(Расчет_С_Фондом!AI$36&gt;0),6)</f>
        <v>0</v>
      </c>
      <c r="AJ397" s="6">
        <f ca="1">ROUND((AI397*(AJ378=0)+AJ359-(AJ378-AI378))*(Расчет_С_Фондом!AJ$36&gt;0),6)</f>
        <v>0</v>
      </c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</row>
    <row r="398" spans="1:124" s="1" customFormat="1" outlineLevel="2">
      <c r="A398" s="5" t="str">
        <f t="shared" si="147"/>
        <v>-</v>
      </c>
      <c r="C398" s="6"/>
      <c r="D398" s="6"/>
      <c r="E398" s="6">
        <f ca="1">ROUND((D398*(E379=0)+E360-(E379-D379))*(Расчет_С_Фондом!E$36&gt;0),6)</f>
        <v>0</v>
      </c>
      <c r="F398" s="6">
        <f ca="1">ROUND((E398*(F379=0)+F360-(F379-E379))*(Расчет_С_Фондом!F$36&gt;0),6)</f>
        <v>0</v>
      </c>
      <c r="G398" s="6">
        <f ca="1">ROUND((F398*(G379=0)+G360-(G379-F379))*(Расчет_С_Фондом!G$36&gt;0),6)</f>
        <v>0</v>
      </c>
      <c r="H398" s="6">
        <f ca="1">ROUND((G398*(H379=0)+H360-(H379-G379))*(Расчет_С_Фондом!H$36&gt;0),6)</f>
        <v>0</v>
      </c>
      <c r="I398" s="6">
        <f ca="1">ROUND((H398*(I379=0)+I360-(I379-H379))*(Расчет_С_Фондом!I$36&gt;0),6)</f>
        <v>0</v>
      </c>
      <c r="J398" s="6">
        <f ca="1">ROUND((I398*(J379=0)+J360-(J379-I379))*(Расчет_С_Фондом!J$36&gt;0),6)</f>
        <v>0</v>
      </c>
      <c r="K398" s="6">
        <f ca="1">ROUND((J398*(K379=0)+K360-(K379-J379))*(Расчет_С_Фондом!K$36&gt;0),6)</f>
        <v>0</v>
      </c>
      <c r="L398" s="6">
        <f ca="1">ROUND((K398*(L379=0)+L360-(L379-K379))*(Расчет_С_Фондом!L$36&gt;0),6)</f>
        <v>0</v>
      </c>
      <c r="M398" s="6">
        <f ca="1">ROUND((L398*(M379=0)+M360-(M379-L379))*(Расчет_С_Фондом!M$36&gt;0),6)</f>
        <v>0</v>
      </c>
      <c r="N398" s="6">
        <f ca="1">ROUND((M398*(N379=0)+N360-(N379-M379))*(Расчет_С_Фондом!N$36&gt;0),6)</f>
        <v>0</v>
      </c>
      <c r="O398" s="6">
        <f ca="1">ROUND((N398*(O379=0)+O360-(O379-N379))*(Расчет_С_Фондом!O$36&gt;0),6)</f>
        <v>0</v>
      </c>
      <c r="P398" s="6">
        <f ca="1">ROUND((O398*(P379=0)+P360-(P379-O379))*(Расчет_С_Фондом!P$36&gt;0),6)</f>
        <v>0</v>
      </c>
      <c r="Q398" s="6">
        <f ca="1">ROUND((P398*(Q379=0)+Q360-(Q379-P379))*(Расчет_С_Фондом!Q$36&gt;0),6)</f>
        <v>0</v>
      </c>
      <c r="R398" s="6">
        <f ca="1">ROUND((Q398*(R379=0)+R360-(R379-Q379))*(Расчет_С_Фондом!R$36&gt;0),6)</f>
        <v>0</v>
      </c>
      <c r="S398" s="6">
        <f ca="1">ROUND((R398*(S379=0)+S360-(S379-R379))*(Расчет_С_Фондом!S$36&gt;0),6)</f>
        <v>0</v>
      </c>
      <c r="T398" s="6">
        <f ca="1">ROUND((S398*(T379=0)+T360-(T379-S379))*(Расчет_С_Фондом!T$36&gt;0),6)</f>
        <v>0</v>
      </c>
      <c r="U398" s="6">
        <f ca="1">ROUND((T398*(U379=0)+U360-(U379-T379))*(Расчет_С_Фондом!U$36&gt;0),6)</f>
        <v>0</v>
      </c>
      <c r="V398" s="6">
        <f ca="1">ROUND((U398*(V379=0)+V360-(V379-U379))*(Расчет_С_Фондом!V$36&gt;0),6)</f>
        <v>0</v>
      </c>
      <c r="W398" s="6">
        <f ca="1">ROUND((V398*(W379=0)+W360-(W379-V379))*(Расчет_С_Фондом!W$36&gt;0),6)</f>
        <v>0</v>
      </c>
      <c r="X398" s="6">
        <f ca="1">ROUND((W398*(X379=0)+X360-(X379-W379))*(Расчет_С_Фондом!X$36&gt;0),6)</f>
        <v>0</v>
      </c>
      <c r="Y398" s="6">
        <f ca="1">ROUND((X398*(Y379=0)+Y360-(Y379-X379))*(Расчет_С_Фондом!Y$36&gt;0),6)</f>
        <v>0</v>
      </c>
      <c r="Z398" s="6">
        <f ca="1">ROUND((Y398*(Z379=0)+Z360-(Z379-Y379))*(Расчет_С_Фондом!Z$36&gt;0),6)</f>
        <v>0</v>
      </c>
      <c r="AA398" s="6">
        <f ca="1">ROUND((Z398*(AA379=0)+AA360-(AA379-Z379))*(Расчет_С_Фондом!AA$36&gt;0),6)</f>
        <v>0</v>
      </c>
      <c r="AB398" s="6">
        <f ca="1">ROUND((AA398*(AB379=0)+AB360-(AB379-AA379))*(Расчет_С_Фондом!AB$36&gt;0),6)</f>
        <v>0</v>
      </c>
      <c r="AC398" s="6">
        <f ca="1">ROUND((AB398*(AC379=0)+AC360-(AC379-AB379))*(Расчет_С_Фондом!AC$36&gt;0),6)</f>
        <v>0</v>
      </c>
      <c r="AD398" s="6">
        <f ca="1">ROUND((AC398*(AD379=0)+AD360-(AD379-AC379))*(Расчет_С_Фондом!AD$36&gt;0),6)</f>
        <v>0</v>
      </c>
      <c r="AE398" s="6">
        <f ca="1">ROUND((AD398*(AE379=0)+AE360-(AE379-AD379))*(Расчет_С_Фондом!AE$36&gt;0),6)</f>
        <v>0</v>
      </c>
      <c r="AF398" s="6">
        <f ca="1">ROUND((AE398*(AF379=0)+AF360-(AF379-AE379))*(Расчет_С_Фондом!AF$36&gt;0),6)</f>
        <v>0</v>
      </c>
      <c r="AG398" s="6">
        <f ca="1">ROUND((AF398*(AG379=0)+AG360-(AG379-AF379))*(Расчет_С_Фондом!AG$36&gt;0),6)</f>
        <v>0</v>
      </c>
      <c r="AH398" s="6">
        <f ca="1">ROUND((AG398*(AH379=0)+AH360-(AH379-AG379))*(Расчет_С_Фондом!AH$36&gt;0),6)</f>
        <v>0</v>
      </c>
      <c r="AI398" s="6">
        <f ca="1">ROUND((AH398*(AI379=0)+AI360-(AI379-AH379))*(Расчет_С_Фондом!AI$36&gt;0),6)</f>
        <v>0</v>
      </c>
      <c r="AJ398" s="6">
        <f ca="1">ROUND((AI398*(AJ379=0)+AJ360-(AJ379-AI379))*(Расчет_С_Фондом!AJ$36&gt;0),6)</f>
        <v>0</v>
      </c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</row>
    <row r="399" spans="1:124" s="1" customFormat="1" outlineLevel="1">
      <c r="A399" s="14" t="str">
        <f t="shared" si="147"/>
        <v>Итого по Проекту</v>
      </c>
      <c r="B399" s="15"/>
      <c r="C399" s="15"/>
      <c r="D399" s="15"/>
      <c r="E399" s="16">
        <f t="shared" ref="E399:AJ399" ca="1" si="148">SUM(E383:E398)</f>
        <v>0</v>
      </c>
      <c r="F399" s="16">
        <f t="shared" ca="1" si="148"/>
        <v>0</v>
      </c>
      <c r="G399" s="16">
        <f t="shared" ca="1" si="148"/>
        <v>170800</v>
      </c>
      <c r="H399" s="16">
        <f t="shared" ca="1" si="148"/>
        <v>170800</v>
      </c>
      <c r="I399" s="16">
        <f t="shared" ca="1" si="148"/>
        <v>170800</v>
      </c>
      <c r="J399" s="16">
        <f t="shared" ca="1" si="148"/>
        <v>170800</v>
      </c>
      <c r="K399" s="16">
        <f t="shared" ca="1" si="148"/>
        <v>170800</v>
      </c>
      <c r="L399" s="16">
        <f t="shared" ca="1" si="148"/>
        <v>170800</v>
      </c>
      <c r="M399" s="16">
        <f t="shared" ca="1" si="148"/>
        <v>170800</v>
      </c>
      <c r="N399" s="16">
        <f t="shared" ca="1" si="148"/>
        <v>170800</v>
      </c>
      <c r="O399" s="16">
        <f t="shared" ca="1" si="148"/>
        <v>170800</v>
      </c>
      <c r="P399" s="16">
        <f t="shared" ca="1" si="148"/>
        <v>0</v>
      </c>
      <c r="Q399" s="16">
        <f t="shared" ca="1" si="148"/>
        <v>0</v>
      </c>
      <c r="R399" s="16">
        <f t="shared" ca="1" si="148"/>
        <v>0</v>
      </c>
      <c r="S399" s="16">
        <f t="shared" ca="1" si="148"/>
        <v>0</v>
      </c>
      <c r="T399" s="16">
        <f t="shared" ca="1" si="148"/>
        <v>0</v>
      </c>
      <c r="U399" s="16">
        <f t="shared" ca="1" si="148"/>
        <v>0</v>
      </c>
      <c r="V399" s="16">
        <f t="shared" ca="1" si="148"/>
        <v>0</v>
      </c>
      <c r="W399" s="16">
        <f t="shared" ca="1" si="148"/>
        <v>0</v>
      </c>
      <c r="X399" s="16">
        <f t="shared" ca="1" si="148"/>
        <v>0</v>
      </c>
      <c r="Y399" s="16">
        <f t="shared" ca="1" si="148"/>
        <v>0</v>
      </c>
      <c r="Z399" s="16">
        <f t="shared" ca="1" si="148"/>
        <v>0</v>
      </c>
      <c r="AA399" s="16">
        <f t="shared" ca="1" si="148"/>
        <v>0</v>
      </c>
      <c r="AB399" s="16">
        <f t="shared" ca="1" si="148"/>
        <v>0</v>
      </c>
      <c r="AC399" s="16">
        <f t="shared" ca="1" si="148"/>
        <v>0</v>
      </c>
      <c r="AD399" s="16">
        <f t="shared" ca="1" si="148"/>
        <v>0</v>
      </c>
      <c r="AE399" s="16">
        <f t="shared" ca="1" si="148"/>
        <v>0</v>
      </c>
      <c r="AF399" s="16">
        <f t="shared" ca="1" si="148"/>
        <v>0</v>
      </c>
      <c r="AG399" s="16">
        <f t="shared" ca="1" si="148"/>
        <v>0</v>
      </c>
      <c r="AH399" s="16">
        <f t="shared" ca="1" si="148"/>
        <v>0</v>
      </c>
      <c r="AI399" s="16">
        <f t="shared" ca="1" si="148"/>
        <v>0</v>
      </c>
      <c r="AJ399" s="16">
        <f t="shared" ca="1" si="148"/>
        <v>0</v>
      </c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</row>
    <row r="400" spans="1:124" s="1" customFormat="1" outlineLevel="1">
      <c r="A400" s="2"/>
    </row>
    <row r="401" spans="1:124" s="79" customFormat="1" outlineLevel="1">
      <c r="A401" s="78" t="s">
        <v>33</v>
      </c>
      <c r="B401" s="78" t="s">
        <v>35</v>
      </c>
    </row>
    <row r="402" spans="1:124" s="1" customFormat="1" outlineLevel="1">
      <c r="A402" s="5" t="str">
        <f t="shared" ref="A402:A418" si="149">A383</f>
        <v>Реконструкция Объекта №1</v>
      </c>
      <c r="B402" s="19">
        <f>Расчет_С_Фондом!B262</f>
        <v>30</v>
      </c>
      <c r="C402" s="6"/>
      <c r="D402" s="6"/>
      <c r="E402" s="6">
        <f ca="1">(MIN(D421,D383/$B402*(MAX(0,1+MIN(Расчет_С_Фондом!E$2,'Исходные данные'!$E$14)-MAX(Расчет_С_Фондом!E$1,$B364))/IF(MOD(Расчет_С_Фондом!E$4,4)=0,366,365)))+MAX(0,E383-D383)/$B402*(MAX(0,1+MIN(Расчет_С_Фондом!E$2,'Исходные данные'!$E$14)-MAX(Расчет_С_Фондом!E$1,$B364))/IF(MOD(Расчет_С_Фондом!E$4,4)=0,366,365)))*Расчет_С_Фондом!E$36</f>
        <v>0</v>
      </c>
      <c r="F402" s="6">
        <f ca="1">(MIN(E421,E383/$B402*(MAX(0,1+MIN(Расчет_С_Фондом!F$2,'Исходные данные'!$E$14)-MAX(Расчет_С_Фондом!F$1,$B364))/IF(MOD(Расчет_С_Фондом!F$4,4)=0,366,365)))+MAX(0,F383-E383)/$B402*(MAX(0,1+MIN(Расчет_С_Фондом!F$2,'Исходные данные'!$E$14)-MAX(Расчет_С_Фондом!F$1,$B364))/IF(MOD(Расчет_С_Фондом!F$4,4)=0,366,365)))*Расчет_С_Фондом!F$36</f>
        <v>0</v>
      </c>
      <c r="G402" s="6">
        <f ca="1">(MIN(F421,F383/$B402*(MAX(0,1+MIN(Расчет_С_Фондом!G$2,'Исходные данные'!$E$14)-MAX(Расчет_С_Фондом!G$1,$B364))/IF(MOD(Расчет_С_Фондом!G$4,4)=0,366,365)))+MAX(0,G383-F383)/$B402*(MAX(0,1+MIN(Расчет_С_Фондом!G$2,'Исходные данные'!$E$14)-MAX(Расчет_С_Фондом!G$1,$B364))/IF(MOD(Расчет_С_Фондом!G$4,4)=0,366,365)))*Расчет_С_Фондом!G$36</f>
        <v>5693.333333333333</v>
      </c>
      <c r="H402" s="6">
        <f ca="1">(MIN(G421,G383/$B402*(MAX(0,1+MIN(Расчет_С_Фондом!H$2,'Исходные данные'!$E$14)-MAX(Расчет_С_Фондом!H$1,$B364))/IF(MOD(Расчет_С_Фондом!H$4,4)=0,366,365)))+MAX(0,H383-G383)/$B402*(MAX(0,1+MIN(Расчет_С_Фондом!H$2,'Исходные данные'!$E$14)-MAX(Расчет_С_Фондом!H$1,$B364))/IF(MOD(Расчет_С_Фондом!H$4,4)=0,366,365)))*Расчет_С_Фондом!H$36</f>
        <v>5693.333333333333</v>
      </c>
      <c r="I402" s="6">
        <f ca="1">(MIN(H421,H383/$B402*(MAX(0,1+MIN(Расчет_С_Фондом!I$2,'Исходные данные'!$E$14)-MAX(Расчет_С_Фондом!I$1,$B364))/IF(MOD(Расчет_С_Фондом!I$4,4)=0,366,365)))+MAX(0,I383-H383)/$B402*(MAX(0,1+MIN(Расчет_С_Фондом!I$2,'Исходные данные'!$E$14)-MAX(Расчет_С_Фондом!I$1,$B364))/IF(MOD(Расчет_С_Фондом!I$4,4)=0,366,365)))*Расчет_С_Фондом!I$36</f>
        <v>5693.333333333333</v>
      </c>
      <c r="J402" s="6">
        <f ca="1">(MIN(I421,I383/$B402*(MAX(0,1+MIN(Расчет_С_Фондом!J$2,'Исходные данные'!$E$14)-MAX(Расчет_С_Фондом!J$1,$B364))/IF(MOD(Расчет_С_Фондом!J$4,4)=0,366,365)))+MAX(0,J383-I383)/$B402*(MAX(0,1+MIN(Расчет_С_Фондом!J$2,'Исходные данные'!$E$14)-MAX(Расчет_С_Фондом!J$1,$B364))/IF(MOD(Расчет_С_Фондом!J$4,4)=0,366,365)))*Расчет_С_Фондом!J$36</f>
        <v>5693.333333333333</v>
      </c>
      <c r="K402" s="6">
        <f ca="1">(MIN(J421,J383/$B402*(MAX(0,1+MIN(Расчет_С_Фондом!K$2,'Исходные данные'!$E$14)-MAX(Расчет_С_Фондом!K$1,$B364))/IF(MOD(Расчет_С_Фондом!K$4,4)=0,366,365)))+MAX(0,K383-J383)/$B402*(MAX(0,1+MIN(Расчет_С_Фондом!K$2,'Исходные данные'!$E$14)-MAX(Расчет_С_Фондом!K$1,$B364))/IF(MOD(Расчет_С_Фондом!K$4,4)=0,366,365)))*Расчет_С_Фондом!K$36</f>
        <v>5693.333333333333</v>
      </c>
      <c r="L402" s="6">
        <f ca="1">(MIN(K421,K383/$B402*(MAX(0,1+MIN(Расчет_С_Фондом!L$2,'Исходные данные'!$E$14)-MAX(Расчет_С_Фондом!L$1,$B364))/IF(MOD(Расчет_С_Фондом!L$4,4)=0,366,365)))+MAX(0,L383-K383)/$B402*(MAX(0,1+MIN(Расчет_С_Фондом!L$2,'Исходные данные'!$E$14)-MAX(Расчет_С_Фондом!L$1,$B364))/IF(MOD(Расчет_С_Фондом!L$4,4)=0,366,365)))*Расчет_С_Фондом!L$36</f>
        <v>5693.333333333333</v>
      </c>
      <c r="M402" s="6">
        <f ca="1">(MIN(L421,L383/$B402*(MAX(0,1+MIN(Расчет_С_Фондом!M$2,'Исходные данные'!$E$14)-MAX(Расчет_С_Фондом!M$1,$B364))/IF(MOD(Расчет_С_Фондом!M$4,4)=0,366,365)))+MAX(0,M383-L383)/$B402*(MAX(0,1+MIN(Расчет_С_Фондом!M$2,'Исходные данные'!$E$14)-MAX(Расчет_С_Фондом!M$1,$B364))/IF(MOD(Расчет_С_Фондом!M$4,4)=0,366,365)))*Расчет_С_Фондом!M$36</f>
        <v>5693.333333333333</v>
      </c>
      <c r="N402" s="6">
        <f ca="1">(MIN(M421,M383/$B402*(MAX(0,1+MIN(Расчет_С_Фондом!N$2,'Исходные данные'!$E$14)-MAX(Расчет_С_Фондом!N$1,$B364))/IF(MOD(Расчет_С_Фондом!N$4,4)=0,366,365)))+MAX(0,N383-M383)/$B402*(MAX(0,1+MIN(Расчет_С_Фондом!N$2,'Исходные данные'!$E$14)-MAX(Расчет_С_Фондом!N$1,$B364))/IF(MOD(Расчет_С_Фондом!N$4,4)=0,366,365)))*Расчет_С_Фондом!N$36</f>
        <v>5693.333333333333</v>
      </c>
      <c r="O402" s="6">
        <f ca="1">(MIN(N421,N383/$B402*(MAX(0,1+MIN(Расчет_С_Фондом!O$2,'Исходные данные'!$E$14)-MAX(Расчет_С_Фондом!O$1,$B364))/IF(MOD(Расчет_С_Фондом!O$4,4)=0,366,365)))+MAX(0,O383-N383)/$B402*(MAX(0,1+MIN(Расчет_С_Фондом!O$2,'Исходные данные'!$E$14)-MAX(Расчет_С_Фондом!O$1,$B364))/IF(MOD(Расчет_С_Фондом!O$4,4)=0,366,365)))*Расчет_С_Фондом!O$36</f>
        <v>5693.333333333333</v>
      </c>
      <c r="P402" s="6">
        <f ca="1">(MIN(O421,O383/$B402*(MAX(0,1+MIN(Расчет_С_Фондом!P$2,'Исходные данные'!$E$14)-MAX(Расчет_С_Фондом!P$1,$B364))/IF(MOD(Расчет_С_Фондом!P$4,4)=0,366,365)))+MAX(0,P383-O383)/$B402*(MAX(0,1+MIN(Расчет_С_Фондом!P$2,'Исходные данные'!$E$14)-MAX(Расчет_С_Фондом!P$1,$B364))/IF(MOD(Расчет_С_Фондом!P$4,4)=0,366,365)))*Расчет_С_Фондом!P$36</f>
        <v>0</v>
      </c>
      <c r="Q402" s="6">
        <f ca="1">(MIN(P421,P383/$B402*(MAX(0,1+MIN(Расчет_С_Фондом!Q$2,'Исходные данные'!$E$14)-MAX(Расчет_С_Фондом!Q$1,$B364))/IF(MOD(Расчет_С_Фондом!Q$4,4)=0,366,365)))+MAX(0,Q383-P383)/$B402*(MAX(0,1+MIN(Расчет_С_Фондом!Q$2,'Исходные данные'!$E$14)-MAX(Расчет_С_Фондом!Q$1,$B364))/IF(MOD(Расчет_С_Фондом!Q$4,4)=0,366,365)))*Расчет_С_Фондом!Q$36</f>
        <v>0</v>
      </c>
      <c r="R402" s="6">
        <f ca="1">(MIN(Q421,Q383/$B402*(MAX(0,1+MIN(Расчет_С_Фондом!R$2,'Исходные данные'!$E$14)-MAX(Расчет_С_Фондом!R$1,$B364))/IF(MOD(Расчет_С_Фондом!R$4,4)=0,366,365)))+MAX(0,R383-Q383)/$B402*(MAX(0,1+MIN(Расчет_С_Фондом!R$2,'Исходные данные'!$E$14)-MAX(Расчет_С_Фондом!R$1,$B364))/IF(MOD(Расчет_С_Фондом!R$4,4)=0,366,365)))*Расчет_С_Фондом!R$36</f>
        <v>0</v>
      </c>
      <c r="S402" s="6">
        <f ca="1">(MIN(R421,R383/$B402*(MAX(0,1+MIN(Расчет_С_Фондом!S$2,'Исходные данные'!$E$14)-MAX(Расчет_С_Фондом!S$1,$B364))/IF(MOD(Расчет_С_Фондом!S$4,4)=0,366,365)))+MAX(0,S383-R383)/$B402*(MAX(0,1+MIN(Расчет_С_Фондом!S$2,'Исходные данные'!$E$14)-MAX(Расчет_С_Фондом!S$1,$B364))/IF(MOD(Расчет_С_Фондом!S$4,4)=0,366,365)))*Расчет_С_Фондом!S$36</f>
        <v>0</v>
      </c>
      <c r="T402" s="6">
        <f ca="1">(MIN(S421,S383/$B402*(MAX(0,1+MIN(Расчет_С_Фондом!T$2,'Исходные данные'!$E$14)-MAX(Расчет_С_Фондом!T$1,$B364))/IF(MOD(Расчет_С_Фондом!T$4,4)=0,366,365)))+MAX(0,T383-S383)/$B402*(MAX(0,1+MIN(Расчет_С_Фондом!T$2,'Исходные данные'!$E$14)-MAX(Расчет_С_Фондом!T$1,$B364))/IF(MOD(Расчет_С_Фондом!T$4,4)=0,366,365)))*Расчет_С_Фондом!T$36</f>
        <v>0</v>
      </c>
      <c r="U402" s="6">
        <f ca="1">(MIN(T421,T383/$B402*(MAX(0,1+MIN(Расчет_С_Фондом!U$2,'Исходные данные'!$E$14)-MAX(Расчет_С_Фондом!U$1,$B364))/IF(MOD(Расчет_С_Фондом!U$4,4)=0,366,365)))+MAX(0,U383-T383)/$B402*(MAX(0,1+MIN(Расчет_С_Фондом!U$2,'Исходные данные'!$E$14)-MAX(Расчет_С_Фондом!U$1,$B364))/IF(MOD(Расчет_С_Фондом!U$4,4)=0,366,365)))*Расчет_С_Фондом!U$36</f>
        <v>0</v>
      </c>
      <c r="V402" s="6">
        <f ca="1">(MIN(U421,U383/$B402*(MAX(0,1+MIN(Расчет_С_Фондом!V$2,'Исходные данные'!$E$14)-MAX(Расчет_С_Фондом!V$1,$B364))/IF(MOD(Расчет_С_Фондом!V$4,4)=0,366,365)))+MAX(0,V383-U383)/$B402*(MAX(0,1+MIN(Расчет_С_Фондом!V$2,'Исходные данные'!$E$14)-MAX(Расчет_С_Фондом!V$1,$B364))/IF(MOD(Расчет_С_Фондом!V$4,4)=0,366,365)))*Расчет_С_Фондом!V$36</f>
        <v>0</v>
      </c>
      <c r="W402" s="6">
        <f ca="1">(MIN(V421,V383/$B402*(MAX(0,1+MIN(Расчет_С_Фондом!W$2,'Исходные данные'!$E$14)-MAX(Расчет_С_Фондом!W$1,$B364))/IF(MOD(Расчет_С_Фондом!W$4,4)=0,366,365)))+MAX(0,W383-V383)/$B402*(MAX(0,1+MIN(Расчет_С_Фондом!W$2,'Исходные данные'!$E$14)-MAX(Расчет_С_Фондом!W$1,$B364))/IF(MOD(Расчет_С_Фондом!W$4,4)=0,366,365)))*Расчет_С_Фондом!W$36</f>
        <v>0</v>
      </c>
      <c r="X402" s="6">
        <f ca="1">(MIN(W421,W383/$B402*(MAX(0,1+MIN(Расчет_С_Фондом!X$2,'Исходные данные'!$E$14)-MAX(Расчет_С_Фондом!X$1,$B364))/IF(MOD(Расчет_С_Фондом!X$4,4)=0,366,365)))+MAX(0,X383-W383)/$B402*(MAX(0,1+MIN(Расчет_С_Фондом!X$2,'Исходные данные'!$E$14)-MAX(Расчет_С_Фондом!X$1,$B364))/IF(MOD(Расчет_С_Фондом!X$4,4)=0,366,365)))*Расчет_С_Фондом!X$36</f>
        <v>0</v>
      </c>
      <c r="Y402" s="6">
        <f ca="1">(MIN(X421,X383/$B402*(MAX(0,1+MIN(Расчет_С_Фондом!Y$2,'Исходные данные'!$E$14)-MAX(Расчет_С_Фондом!Y$1,$B364))/IF(MOD(Расчет_С_Фондом!Y$4,4)=0,366,365)))+MAX(0,Y383-X383)/$B402*(MAX(0,1+MIN(Расчет_С_Фондом!Y$2,'Исходные данные'!$E$14)-MAX(Расчет_С_Фондом!Y$1,$B364))/IF(MOD(Расчет_С_Фондом!Y$4,4)=0,366,365)))*Расчет_С_Фондом!Y$36</f>
        <v>0</v>
      </c>
      <c r="Z402" s="6">
        <f ca="1">(MIN(Y421,Y383/$B402*(MAX(0,1+MIN(Расчет_С_Фондом!Z$2,'Исходные данные'!$E$14)-MAX(Расчет_С_Фондом!Z$1,$B364))/IF(MOD(Расчет_С_Фондом!Z$4,4)=0,366,365)))+MAX(0,Z383-Y383)/$B402*(MAX(0,1+MIN(Расчет_С_Фондом!Z$2,'Исходные данные'!$E$14)-MAX(Расчет_С_Фондом!Z$1,$B364))/IF(MOD(Расчет_С_Фондом!Z$4,4)=0,366,365)))*Расчет_С_Фондом!Z$36</f>
        <v>0</v>
      </c>
      <c r="AA402" s="6">
        <f ca="1">(MIN(Z421,Z383/$B402*(MAX(0,1+MIN(Расчет_С_Фондом!AA$2,'Исходные данные'!$E$14)-MAX(Расчет_С_Фондом!AA$1,$B364))/IF(MOD(Расчет_С_Фондом!AA$4,4)=0,366,365)))+MAX(0,AA383-Z383)/$B402*(MAX(0,1+MIN(Расчет_С_Фондом!AA$2,'Исходные данные'!$E$14)-MAX(Расчет_С_Фондом!AA$1,$B364))/IF(MOD(Расчет_С_Фондом!AA$4,4)=0,366,365)))*Расчет_С_Фондом!AA$36</f>
        <v>0</v>
      </c>
      <c r="AB402" s="6">
        <f ca="1">(MIN(AA421,AA383/$B402*(MAX(0,1+MIN(Расчет_С_Фондом!AB$2,'Исходные данные'!$E$14)-MAX(Расчет_С_Фондом!AB$1,$B364))/IF(MOD(Расчет_С_Фондом!AB$4,4)=0,366,365)))+MAX(0,AB383-AA383)/$B402*(MAX(0,1+MIN(Расчет_С_Фондом!AB$2,'Исходные данные'!$E$14)-MAX(Расчет_С_Фондом!AB$1,$B364))/IF(MOD(Расчет_С_Фондом!AB$4,4)=0,366,365)))*Расчет_С_Фондом!AB$36</f>
        <v>0</v>
      </c>
      <c r="AC402" s="6">
        <f ca="1">(MIN(AB421,AB383/$B402*(MAX(0,1+MIN(Расчет_С_Фондом!AC$2,'Исходные данные'!$E$14)-MAX(Расчет_С_Фондом!AC$1,$B364))/IF(MOD(Расчет_С_Фондом!AC$4,4)=0,366,365)))+MAX(0,AC383-AB383)/$B402*(MAX(0,1+MIN(Расчет_С_Фондом!AC$2,'Исходные данные'!$E$14)-MAX(Расчет_С_Фондом!AC$1,$B364))/IF(MOD(Расчет_С_Фондом!AC$4,4)=0,366,365)))*Расчет_С_Фондом!AC$36</f>
        <v>0</v>
      </c>
      <c r="AD402" s="6">
        <f ca="1">(MIN(AC421,AC383/$B402*(MAX(0,1+MIN(Расчет_С_Фондом!AD$2,'Исходные данные'!$E$14)-MAX(Расчет_С_Фондом!AD$1,$B364))/IF(MOD(Расчет_С_Фондом!AD$4,4)=0,366,365)))+MAX(0,AD383-AC383)/$B402*(MAX(0,1+MIN(Расчет_С_Фондом!AD$2,'Исходные данные'!$E$14)-MAX(Расчет_С_Фондом!AD$1,$B364))/IF(MOD(Расчет_С_Фондом!AD$4,4)=0,366,365)))*Расчет_С_Фондом!AD$36</f>
        <v>0</v>
      </c>
      <c r="AE402" s="6">
        <f ca="1">(MIN(AD421,AD383/$B402*(MAX(0,1+MIN(Расчет_С_Фондом!AE$2,'Исходные данные'!$E$14)-MAX(Расчет_С_Фондом!AE$1,$B364))/IF(MOD(Расчет_С_Фондом!AE$4,4)=0,366,365)))+MAX(0,AE383-AD383)/$B402*(MAX(0,1+MIN(Расчет_С_Фондом!AE$2,'Исходные данные'!$E$14)-MAX(Расчет_С_Фондом!AE$1,$B364))/IF(MOD(Расчет_С_Фондом!AE$4,4)=0,366,365)))*Расчет_С_Фондом!AE$36</f>
        <v>0</v>
      </c>
      <c r="AF402" s="6">
        <f ca="1">(MIN(AE421,AE383/$B402*(MAX(0,1+MIN(Расчет_С_Фондом!AF$2,'Исходные данные'!$E$14)-MAX(Расчет_С_Фондом!AF$1,$B364))/IF(MOD(Расчет_С_Фондом!AF$4,4)=0,366,365)))+MAX(0,AF383-AE383)/$B402*(MAX(0,1+MIN(Расчет_С_Фондом!AF$2,'Исходные данные'!$E$14)-MAX(Расчет_С_Фондом!AF$1,$B364))/IF(MOD(Расчет_С_Фондом!AF$4,4)=0,366,365)))*Расчет_С_Фондом!AF$36</f>
        <v>0</v>
      </c>
      <c r="AG402" s="6">
        <f ca="1">(MIN(AF421,AF383/$B402*(MAX(0,1+MIN(Расчет_С_Фондом!AG$2,'Исходные данные'!$E$14)-MAX(Расчет_С_Фондом!AG$1,$B364))/IF(MOD(Расчет_С_Фондом!AG$4,4)=0,366,365)))+MAX(0,AG383-AF383)/$B402*(MAX(0,1+MIN(Расчет_С_Фондом!AG$2,'Исходные данные'!$E$14)-MAX(Расчет_С_Фондом!AG$1,$B364))/IF(MOD(Расчет_С_Фондом!AG$4,4)=0,366,365)))*Расчет_С_Фондом!AG$36</f>
        <v>0</v>
      </c>
      <c r="AH402" s="6">
        <f ca="1">(MIN(AG421,AG383/$B402*(MAX(0,1+MIN(Расчет_С_Фондом!AH$2,'Исходные данные'!$E$14)-MAX(Расчет_С_Фондом!AH$1,$B364))/IF(MOD(Расчет_С_Фондом!AH$4,4)=0,366,365)))+MAX(0,AH383-AG383)/$B402*(MAX(0,1+MIN(Расчет_С_Фондом!AH$2,'Исходные данные'!$E$14)-MAX(Расчет_С_Фондом!AH$1,$B364))/IF(MOD(Расчет_С_Фондом!AH$4,4)=0,366,365)))*Расчет_С_Фондом!AH$36</f>
        <v>0</v>
      </c>
      <c r="AI402" s="6">
        <f ca="1">(MIN(AH421,AH383/$B402*(MAX(0,1+MIN(Расчет_С_Фондом!AI$2,'Исходные данные'!$E$14)-MAX(Расчет_С_Фондом!AI$1,$B364))/IF(MOD(Расчет_С_Фондом!AI$4,4)=0,366,365)))+MAX(0,AI383-AH383)/$B402*(MAX(0,1+MIN(Расчет_С_Фондом!AI$2,'Исходные данные'!$E$14)-MAX(Расчет_С_Фондом!AI$1,$B364))/IF(MOD(Расчет_С_Фондом!AI$4,4)=0,366,365)))*Расчет_С_Фондом!AI$36</f>
        <v>0</v>
      </c>
      <c r="AJ402" s="6">
        <f ca="1">(MIN(AI421,AI383/$B402*(MAX(0,1+MIN(Расчет_С_Фондом!AJ$2,'Исходные данные'!$E$14)-MAX(Расчет_С_Фондом!AJ$1,$B364))/IF(MOD(Расчет_С_Фондом!AJ$4,4)=0,366,365)))+MAX(0,AJ383-AI383)/$B402*(MAX(0,1+MIN(Расчет_С_Фондом!AJ$2,'Исходные данные'!$E$14)-MAX(Расчет_С_Фондом!AJ$1,$B364))/IF(MOD(Расчет_С_Фондом!AJ$4,4)=0,366,365)))*Расчет_С_Фондом!AJ$36</f>
        <v>0</v>
      </c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</row>
    <row r="403" spans="1:124" s="1" customFormat="1" outlineLevel="1">
      <c r="A403" s="5" t="str">
        <f t="shared" si="149"/>
        <v>-</v>
      </c>
      <c r="B403" s="19">
        <f>Расчет_С_Фондом!B263</f>
        <v>30</v>
      </c>
      <c r="C403" s="6"/>
      <c r="D403" s="6"/>
      <c r="E403" s="6">
        <f ca="1">(MIN(D422,D384/$B403*(MAX(0,1+MIN(Расчет_С_Фондом!E$2,'Исходные данные'!$E$14)-MAX(Расчет_С_Фондом!E$1,$B365))/IF(MOD(Расчет_С_Фондом!E$4,4)=0,366,365)))+MAX(0,E384-D384)/$B403*(MAX(0,1+MIN(Расчет_С_Фондом!E$2,'Исходные данные'!$E$14)-MAX(Расчет_С_Фондом!E$1,$B365))/IF(MOD(Расчет_С_Фондом!E$4,4)=0,366,365)))*Расчет_С_Фондом!E$36</f>
        <v>0</v>
      </c>
      <c r="F403" s="6">
        <f ca="1">(MIN(E422,E384/$B403*(MAX(0,1+MIN(Расчет_С_Фондом!F$2,'Исходные данные'!$E$14)-MAX(Расчет_С_Фондом!F$1,$B365))/IF(MOD(Расчет_С_Фондом!F$4,4)=0,366,365)))+MAX(0,F384-E384)/$B403*(MAX(0,1+MIN(Расчет_С_Фондом!F$2,'Исходные данные'!$E$14)-MAX(Расчет_С_Фондом!F$1,$B365))/IF(MOD(Расчет_С_Фондом!F$4,4)=0,366,365)))*Расчет_С_Фондом!F$36</f>
        <v>0</v>
      </c>
      <c r="G403" s="6">
        <f ca="1">(MIN(F422,F384/$B403*(MAX(0,1+MIN(Расчет_С_Фондом!G$2,'Исходные данные'!$E$14)-MAX(Расчет_С_Фондом!G$1,$B365))/IF(MOD(Расчет_С_Фондом!G$4,4)=0,366,365)))+MAX(0,G384-F384)/$B403*(MAX(0,1+MIN(Расчет_С_Фондом!G$2,'Исходные данные'!$E$14)-MAX(Расчет_С_Фондом!G$1,$B365))/IF(MOD(Расчет_С_Фондом!G$4,4)=0,366,365)))*Расчет_С_Фондом!G$36</f>
        <v>0</v>
      </c>
      <c r="H403" s="6">
        <f ca="1">(MIN(G422,G384/$B403*(MAX(0,1+MIN(Расчет_С_Фондом!H$2,'Исходные данные'!$E$14)-MAX(Расчет_С_Фондом!H$1,$B365))/IF(MOD(Расчет_С_Фондом!H$4,4)=0,366,365)))+MAX(0,H384-G384)/$B403*(MAX(0,1+MIN(Расчет_С_Фондом!H$2,'Исходные данные'!$E$14)-MAX(Расчет_С_Фондом!H$1,$B365))/IF(MOD(Расчет_С_Фондом!H$4,4)=0,366,365)))*Расчет_С_Фондом!H$36</f>
        <v>0</v>
      </c>
      <c r="I403" s="6">
        <f ca="1">(MIN(H422,H384/$B403*(MAX(0,1+MIN(Расчет_С_Фондом!I$2,'Исходные данные'!$E$14)-MAX(Расчет_С_Фондом!I$1,$B365))/IF(MOD(Расчет_С_Фондом!I$4,4)=0,366,365)))+MAX(0,I384-H384)/$B403*(MAX(0,1+MIN(Расчет_С_Фондом!I$2,'Исходные данные'!$E$14)-MAX(Расчет_С_Фондом!I$1,$B365))/IF(MOD(Расчет_С_Фондом!I$4,4)=0,366,365)))*Расчет_С_Фондом!I$36</f>
        <v>0</v>
      </c>
      <c r="J403" s="6">
        <f ca="1">(MIN(I422,I384/$B403*(MAX(0,1+MIN(Расчет_С_Фондом!J$2,'Исходные данные'!$E$14)-MAX(Расчет_С_Фондом!J$1,$B365))/IF(MOD(Расчет_С_Фондом!J$4,4)=0,366,365)))+MAX(0,J384-I384)/$B403*(MAX(0,1+MIN(Расчет_С_Фондом!J$2,'Исходные данные'!$E$14)-MAX(Расчет_С_Фондом!J$1,$B365))/IF(MOD(Расчет_С_Фондом!J$4,4)=0,366,365)))*Расчет_С_Фондом!J$36</f>
        <v>0</v>
      </c>
      <c r="K403" s="6">
        <f ca="1">(MIN(J422,J384/$B403*(MAX(0,1+MIN(Расчет_С_Фондом!K$2,'Исходные данные'!$E$14)-MAX(Расчет_С_Фондом!K$1,$B365))/IF(MOD(Расчет_С_Фондом!K$4,4)=0,366,365)))+MAX(0,K384-J384)/$B403*(MAX(0,1+MIN(Расчет_С_Фондом!K$2,'Исходные данные'!$E$14)-MAX(Расчет_С_Фондом!K$1,$B365))/IF(MOD(Расчет_С_Фондом!K$4,4)=0,366,365)))*Расчет_С_Фондом!K$36</f>
        <v>0</v>
      </c>
      <c r="L403" s="6">
        <f ca="1">(MIN(K422,K384/$B403*(MAX(0,1+MIN(Расчет_С_Фондом!L$2,'Исходные данные'!$E$14)-MAX(Расчет_С_Фондом!L$1,$B365))/IF(MOD(Расчет_С_Фондом!L$4,4)=0,366,365)))+MAX(0,L384-K384)/$B403*(MAX(0,1+MIN(Расчет_С_Фондом!L$2,'Исходные данные'!$E$14)-MAX(Расчет_С_Фондом!L$1,$B365))/IF(MOD(Расчет_С_Фондом!L$4,4)=0,366,365)))*Расчет_С_Фондом!L$36</f>
        <v>0</v>
      </c>
      <c r="M403" s="6">
        <f ca="1">(MIN(L422,L384/$B403*(MAX(0,1+MIN(Расчет_С_Фондом!M$2,'Исходные данные'!$E$14)-MAX(Расчет_С_Фондом!M$1,$B365))/IF(MOD(Расчет_С_Фондом!M$4,4)=0,366,365)))+MAX(0,M384-L384)/$B403*(MAX(0,1+MIN(Расчет_С_Фондом!M$2,'Исходные данные'!$E$14)-MAX(Расчет_С_Фондом!M$1,$B365))/IF(MOD(Расчет_С_Фондом!M$4,4)=0,366,365)))*Расчет_С_Фондом!M$36</f>
        <v>0</v>
      </c>
      <c r="N403" s="6">
        <f ca="1">(MIN(M422,M384/$B403*(MAX(0,1+MIN(Расчет_С_Фондом!N$2,'Исходные данные'!$E$14)-MAX(Расчет_С_Фондом!N$1,$B365))/IF(MOD(Расчет_С_Фондом!N$4,4)=0,366,365)))+MAX(0,N384-M384)/$B403*(MAX(0,1+MIN(Расчет_С_Фондом!N$2,'Исходные данные'!$E$14)-MAX(Расчет_С_Фондом!N$1,$B365))/IF(MOD(Расчет_С_Фондом!N$4,4)=0,366,365)))*Расчет_С_Фондом!N$36</f>
        <v>0</v>
      </c>
      <c r="O403" s="6">
        <f ca="1">(MIN(N422,N384/$B403*(MAX(0,1+MIN(Расчет_С_Фондом!O$2,'Исходные данные'!$E$14)-MAX(Расчет_С_Фондом!O$1,$B365))/IF(MOD(Расчет_С_Фондом!O$4,4)=0,366,365)))+MAX(0,O384-N384)/$B403*(MAX(0,1+MIN(Расчет_С_Фондом!O$2,'Исходные данные'!$E$14)-MAX(Расчет_С_Фондом!O$1,$B365))/IF(MOD(Расчет_С_Фондом!O$4,4)=0,366,365)))*Расчет_С_Фондом!O$36</f>
        <v>0</v>
      </c>
      <c r="P403" s="6">
        <f ca="1">(MIN(O422,O384/$B403*(MAX(0,1+MIN(Расчет_С_Фондом!P$2,'Исходные данные'!$E$14)-MAX(Расчет_С_Фондом!P$1,$B365))/IF(MOD(Расчет_С_Фондом!P$4,4)=0,366,365)))+MAX(0,P384-O384)/$B403*(MAX(0,1+MIN(Расчет_С_Фондом!P$2,'Исходные данные'!$E$14)-MAX(Расчет_С_Фондом!P$1,$B365))/IF(MOD(Расчет_С_Фондом!P$4,4)=0,366,365)))*Расчет_С_Фондом!P$36</f>
        <v>0</v>
      </c>
      <c r="Q403" s="6">
        <f ca="1">(MIN(P422,P384/$B403*(MAX(0,1+MIN(Расчет_С_Фондом!Q$2,'Исходные данные'!$E$14)-MAX(Расчет_С_Фондом!Q$1,$B365))/IF(MOD(Расчет_С_Фондом!Q$4,4)=0,366,365)))+MAX(0,Q384-P384)/$B403*(MAX(0,1+MIN(Расчет_С_Фондом!Q$2,'Исходные данные'!$E$14)-MAX(Расчет_С_Фондом!Q$1,$B365))/IF(MOD(Расчет_С_Фондом!Q$4,4)=0,366,365)))*Расчет_С_Фондом!Q$36</f>
        <v>0</v>
      </c>
      <c r="R403" s="6">
        <f ca="1">(MIN(Q422,Q384/$B403*(MAX(0,1+MIN(Расчет_С_Фондом!R$2,'Исходные данные'!$E$14)-MAX(Расчет_С_Фондом!R$1,$B365))/IF(MOD(Расчет_С_Фондом!R$4,4)=0,366,365)))+MAX(0,R384-Q384)/$B403*(MAX(0,1+MIN(Расчет_С_Фондом!R$2,'Исходные данные'!$E$14)-MAX(Расчет_С_Фондом!R$1,$B365))/IF(MOD(Расчет_С_Фондом!R$4,4)=0,366,365)))*Расчет_С_Фондом!R$36</f>
        <v>0</v>
      </c>
      <c r="S403" s="6">
        <f ca="1">(MIN(R422,R384/$B403*(MAX(0,1+MIN(Расчет_С_Фондом!S$2,'Исходные данные'!$E$14)-MAX(Расчет_С_Фондом!S$1,$B365))/IF(MOD(Расчет_С_Фондом!S$4,4)=0,366,365)))+MAX(0,S384-R384)/$B403*(MAX(0,1+MIN(Расчет_С_Фондом!S$2,'Исходные данные'!$E$14)-MAX(Расчет_С_Фондом!S$1,$B365))/IF(MOD(Расчет_С_Фондом!S$4,4)=0,366,365)))*Расчет_С_Фондом!S$36</f>
        <v>0</v>
      </c>
      <c r="T403" s="6">
        <f ca="1">(MIN(S422,S384/$B403*(MAX(0,1+MIN(Расчет_С_Фондом!T$2,'Исходные данные'!$E$14)-MAX(Расчет_С_Фондом!T$1,$B365))/IF(MOD(Расчет_С_Фондом!T$4,4)=0,366,365)))+MAX(0,T384-S384)/$B403*(MAX(0,1+MIN(Расчет_С_Фондом!T$2,'Исходные данные'!$E$14)-MAX(Расчет_С_Фондом!T$1,$B365))/IF(MOD(Расчет_С_Фондом!T$4,4)=0,366,365)))*Расчет_С_Фондом!T$36</f>
        <v>0</v>
      </c>
      <c r="U403" s="6">
        <f ca="1">(MIN(T422,T384/$B403*(MAX(0,1+MIN(Расчет_С_Фондом!U$2,'Исходные данные'!$E$14)-MAX(Расчет_С_Фондом!U$1,$B365))/IF(MOD(Расчет_С_Фондом!U$4,4)=0,366,365)))+MAX(0,U384-T384)/$B403*(MAX(0,1+MIN(Расчет_С_Фондом!U$2,'Исходные данные'!$E$14)-MAX(Расчет_С_Фондом!U$1,$B365))/IF(MOD(Расчет_С_Фондом!U$4,4)=0,366,365)))*Расчет_С_Фондом!U$36</f>
        <v>0</v>
      </c>
      <c r="V403" s="6">
        <f ca="1">(MIN(U422,U384/$B403*(MAX(0,1+MIN(Расчет_С_Фондом!V$2,'Исходные данные'!$E$14)-MAX(Расчет_С_Фондом!V$1,$B365))/IF(MOD(Расчет_С_Фондом!V$4,4)=0,366,365)))+MAX(0,V384-U384)/$B403*(MAX(0,1+MIN(Расчет_С_Фондом!V$2,'Исходные данные'!$E$14)-MAX(Расчет_С_Фондом!V$1,$B365))/IF(MOD(Расчет_С_Фондом!V$4,4)=0,366,365)))*Расчет_С_Фондом!V$36</f>
        <v>0</v>
      </c>
      <c r="W403" s="6">
        <f ca="1">(MIN(V422,V384/$B403*(MAX(0,1+MIN(Расчет_С_Фондом!W$2,'Исходные данные'!$E$14)-MAX(Расчет_С_Фондом!W$1,$B365))/IF(MOD(Расчет_С_Фондом!W$4,4)=0,366,365)))+MAX(0,W384-V384)/$B403*(MAX(0,1+MIN(Расчет_С_Фондом!W$2,'Исходные данные'!$E$14)-MAX(Расчет_С_Фондом!W$1,$B365))/IF(MOD(Расчет_С_Фондом!W$4,4)=0,366,365)))*Расчет_С_Фондом!W$36</f>
        <v>0</v>
      </c>
      <c r="X403" s="6">
        <f ca="1">(MIN(W422,W384/$B403*(MAX(0,1+MIN(Расчет_С_Фондом!X$2,'Исходные данные'!$E$14)-MAX(Расчет_С_Фондом!X$1,$B365))/IF(MOD(Расчет_С_Фондом!X$4,4)=0,366,365)))+MAX(0,X384-W384)/$B403*(MAX(0,1+MIN(Расчет_С_Фондом!X$2,'Исходные данные'!$E$14)-MAX(Расчет_С_Фондом!X$1,$B365))/IF(MOD(Расчет_С_Фондом!X$4,4)=0,366,365)))*Расчет_С_Фондом!X$36</f>
        <v>0</v>
      </c>
      <c r="Y403" s="6">
        <f ca="1">(MIN(X422,X384/$B403*(MAX(0,1+MIN(Расчет_С_Фондом!Y$2,'Исходные данные'!$E$14)-MAX(Расчет_С_Фондом!Y$1,$B365))/IF(MOD(Расчет_С_Фондом!Y$4,4)=0,366,365)))+MAX(0,Y384-X384)/$B403*(MAX(0,1+MIN(Расчет_С_Фондом!Y$2,'Исходные данные'!$E$14)-MAX(Расчет_С_Фондом!Y$1,$B365))/IF(MOD(Расчет_С_Фондом!Y$4,4)=0,366,365)))*Расчет_С_Фондом!Y$36</f>
        <v>0</v>
      </c>
      <c r="Z403" s="6">
        <f ca="1">(MIN(Y422,Y384/$B403*(MAX(0,1+MIN(Расчет_С_Фондом!Z$2,'Исходные данные'!$E$14)-MAX(Расчет_С_Фондом!Z$1,$B365))/IF(MOD(Расчет_С_Фондом!Z$4,4)=0,366,365)))+MAX(0,Z384-Y384)/$B403*(MAX(0,1+MIN(Расчет_С_Фондом!Z$2,'Исходные данные'!$E$14)-MAX(Расчет_С_Фондом!Z$1,$B365))/IF(MOD(Расчет_С_Фондом!Z$4,4)=0,366,365)))*Расчет_С_Фондом!Z$36</f>
        <v>0</v>
      </c>
      <c r="AA403" s="6">
        <f ca="1">(MIN(Z422,Z384/$B403*(MAX(0,1+MIN(Расчет_С_Фондом!AA$2,'Исходные данные'!$E$14)-MAX(Расчет_С_Фондом!AA$1,$B365))/IF(MOD(Расчет_С_Фондом!AA$4,4)=0,366,365)))+MAX(0,AA384-Z384)/$B403*(MAX(0,1+MIN(Расчет_С_Фондом!AA$2,'Исходные данные'!$E$14)-MAX(Расчет_С_Фондом!AA$1,$B365))/IF(MOD(Расчет_С_Фондом!AA$4,4)=0,366,365)))*Расчет_С_Фондом!AA$36</f>
        <v>0</v>
      </c>
      <c r="AB403" s="6">
        <f ca="1">(MIN(AA422,AA384/$B403*(MAX(0,1+MIN(Расчет_С_Фондом!AB$2,'Исходные данные'!$E$14)-MAX(Расчет_С_Фондом!AB$1,$B365))/IF(MOD(Расчет_С_Фондом!AB$4,4)=0,366,365)))+MAX(0,AB384-AA384)/$B403*(MAX(0,1+MIN(Расчет_С_Фондом!AB$2,'Исходные данные'!$E$14)-MAX(Расчет_С_Фондом!AB$1,$B365))/IF(MOD(Расчет_С_Фондом!AB$4,4)=0,366,365)))*Расчет_С_Фондом!AB$36</f>
        <v>0</v>
      </c>
      <c r="AC403" s="6">
        <f ca="1">(MIN(AB422,AB384/$B403*(MAX(0,1+MIN(Расчет_С_Фондом!AC$2,'Исходные данные'!$E$14)-MAX(Расчет_С_Фондом!AC$1,$B365))/IF(MOD(Расчет_С_Фондом!AC$4,4)=0,366,365)))+MAX(0,AC384-AB384)/$B403*(MAX(0,1+MIN(Расчет_С_Фондом!AC$2,'Исходные данные'!$E$14)-MAX(Расчет_С_Фондом!AC$1,$B365))/IF(MOD(Расчет_С_Фондом!AC$4,4)=0,366,365)))*Расчет_С_Фондом!AC$36</f>
        <v>0</v>
      </c>
      <c r="AD403" s="6">
        <f ca="1">(MIN(AC422,AC384/$B403*(MAX(0,1+MIN(Расчет_С_Фондом!AD$2,'Исходные данные'!$E$14)-MAX(Расчет_С_Фондом!AD$1,$B365))/IF(MOD(Расчет_С_Фондом!AD$4,4)=0,366,365)))+MAX(0,AD384-AC384)/$B403*(MAX(0,1+MIN(Расчет_С_Фондом!AD$2,'Исходные данные'!$E$14)-MAX(Расчет_С_Фондом!AD$1,$B365))/IF(MOD(Расчет_С_Фондом!AD$4,4)=0,366,365)))*Расчет_С_Фондом!AD$36</f>
        <v>0</v>
      </c>
      <c r="AE403" s="6">
        <f ca="1">(MIN(AD422,AD384/$B403*(MAX(0,1+MIN(Расчет_С_Фондом!AE$2,'Исходные данные'!$E$14)-MAX(Расчет_С_Фондом!AE$1,$B365))/IF(MOD(Расчет_С_Фондом!AE$4,4)=0,366,365)))+MAX(0,AE384-AD384)/$B403*(MAX(0,1+MIN(Расчет_С_Фондом!AE$2,'Исходные данные'!$E$14)-MAX(Расчет_С_Фондом!AE$1,$B365))/IF(MOD(Расчет_С_Фондом!AE$4,4)=0,366,365)))*Расчет_С_Фондом!AE$36</f>
        <v>0</v>
      </c>
      <c r="AF403" s="6">
        <f ca="1">(MIN(AE422,AE384/$B403*(MAX(0,1+MIN(Расчет_С_Фондом!AF$2,'Исходные данные'!$E$14)-MAX(Расчет_С_Фондом!AF$1,$B365))/IF(MOD(Расчет_С_Фондом!AF$4,4)=0,366,365)))+MAX(0,AF384-AE384)/$B403*(MAX(0,1+MIN(Расчет_С_Фондом!AF$2,'Исходные данные'!$E$14)-MAX(Расчет_С_Фондом!AF$1,$B365))/IF(MOD(Расчет_С_Фондом!AF$4,4)=0,366,365)))*Расчет_С_Фондом!AF$36</f>
        <v>0</v>
      </c>
      <c r="AG403" s="6">
        <f ca="1">(MIN(AF422,AF384/$B403*(MAX(0,1+MIN(Расчет_С_Фондом!AG$2,'Исходные данные'!$E$14)-MAX(Расчет_С_Фондом!AG$1,$B365))/IF(MOD(Расчет_С_Фондом!AG$4,4)=0,366,365)))+MAX(0,AG384-AF384)/$B403*(MAX(0,1+MIN(Расчет_С_Фондом!AG$2,'Исходные данные'!$E$14)-MAX(Расчет_С_Фондом!AG$1,$B365))/IF(MOD(Расчет_С_Фондом!AG$4,4)=0,366,365)))*Расчет_С_Фондом!AG$36</f>
        <v>0</v>
      </c>
      <c r="AH403" s="6">
        <f ca="1">(MIN(AG422,AG384/$B403*(MAX(0,1+MIN(Расчет_С_Фондом!AH$2,'Исходные данные'!$E$14)-MAX(Расчет_С_Фондом!AH$1,$B365))/IF(MOD(Расчет_С_Фондом!AH$4,4)=0,366,365)))+MAX(0,AH384-AG384)/$B403*(MAX(0,1+MIN(Расчет_С_Фондом!AH$2,'Исходные данные'!$E$14)-MAX(Расчет_С_Фондом!AH$1,$B365))/IF(MOD(Расчет_С_Фондом!AH$4,4)=0,366,365)))*Расчет_С_Фондом!AH$36</f>
        <v>0</v>
      </c>
      <c r="AI403" s="6">
        <f ca="1">(MIN(AH422,AH384/$B403*(MAX(0,1+MIN(Расчет_С_Фондом!AI$2,'Исходные данные'!$E$14)-MAX(Расчет_С_Фондом!AI$1,$B365))/IF(MOD(Расчет_С_Фондом!AI$4,4)=0,366,365)))+MAX(0,AI384-AH384)/$B403*(MAX(0,1+MIN(Расчет_С_Фондом!AI$2,'Исходные данные'!$E$14)-MAX(Расчет_С_Фондом!AI$1,$B365))/IF(MOD(Расчет_С_Фондом!AI$4,4)=0,366,365)))*Расчет_С_Фондом!AI$36</f>
        <v>0</v>
      </c>
      <c r="AJ403" s="6">
        <f ca="1">(MIN(AI422,AI384/$B403*(MAX(0,1+MIN(Расчет_С_Фондом!AJ$2,'Исходные данные'!$E$14)-MAX(Расчет_С_Фондом!AJ$1,$B365))/IF(MOD(Расчет_С_Фондом!AJ$4,4)=0,366,365)))+MAX(0,AJ384-AI384)/$B403*(MAX(0,1+MIN(Расчет_С_Фондом!AJ$2,'Исходные данные'!$E$14)-MAX(Расчет_С_Фондом!AJ$1,$B365))/IF(MOD(Расчет_С_Фондом!AJ$4,4)=0,366,365)))*Расчет_С_Фондом!AJ$36</f>
        <v>0</v>
      </c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</row>
    <row r="404" spans="1:124" s="1" customFormat="1" outlineLevel="2">
      <c r="A404" s="5" t="str">
        <f t="shared" si="149"/>
        <v>-</v>
      </c>
      <c r="B404" s="19">
        <f>Расчет_С_Фондом!B264</f>
        <v>30</v>
      </c>
      <c r="C404" s="6"/>
      <c r="D404" s="6"/>
      <c r="E404" s="6">
        <f ca="1">(MIN(D423,D385/$B404*(MAX(0,1+MIN(Расчет_С_Фондом!E$2,'Исходные данные'!$E$14)-MAX(Расчет_С_Фондом!E$1,$B366))/IF(MOD(Расчет_С_Фондом!E$4,4)=0,366,365)))+MAX(0,E385-D385)/$B404*(MAX(0,1+MIN(Расчет_С_Фондом!E$2,'Исходные данные'!$E$14)-MAX(Расчет_С_Фондом!E$1,$B366))/IF(MOD(Расчет_С_Фондом!E$4,4)=0,366,365)))*Расчет_С_Фондом!E$36</f>
        <v>0</v>
      </c>
      <c r="F404" s="6">
        <f ca="1">(MIN(E423,E385/$B404*(MAX(0,1+MIN(Расчет_С_Фондом!F$2,'Исходные данные'!$E$14)-MAX(Расчет_С_Фондом!F$1,$B366))/IF(MOD(Расчет_С_Фондом!F$4,4)=0,366,365)))+MAX(0,F385-E385)/$B404*(MAX(0,1+MIN(Расчет_С_Фондом!F$2,'Исходные данные'!$E$14)-MAX(Расчет_С_Фондом!F$1,$B366))/IF(MOD(Расчет_С_Фондом!F$4,4)=0,366,365)))*Расчет_С_Фондом!F$36</f>
        <v>0</v>
      </c>
      <c r="G404" s="6">
        <f ca="1">(MIN(F423,F385/$B404*(MAX(0,1+MIN(Расчет_С_Фондом!G$2,'Исходные данные'!$E$14)-MAX(Расчет_С_Фондом!G$1,$B366))/IF(MOD(Расчет_С_Фондом!G$4,4)=0,366,365)))+MAX(0,G385-F385)/$B404*(MAX(0,1+MIN(Расчет_С_Фондом!G$2,'Исходные данные'!$E$14)-MAX(Расчет_С_Фондом!G$1,$B366))/IF(MOD(Расчет_С_Фондом!G$4,4)=0,366,365)))*Расчет_С_Фондом!G$36</f>
        <v>0</v>
      </c>
      <c r="H404" s="6">
        <f ca="1">(MIN(G423,G385/$B404*(MAX(0,1+MIN(Расчет_С_Фондом!H$2,'Исходные данные'!$E$14)-MAX(Расчет_С_Фондом!H$1,$B366))/IF(MOD(Расчет_С_Фондом!H$4,4)=0,366,365)))+MAX(0,H385-G385)/$B404*(MAX(0,1+MIN(Расчет_С_Фондом!H$2,'Исходные данные'!$E$14)-MAX(Расчет_С_Фондом!H$1,$B366))/IF(MOD(Расчет_С_Фондом!H$4,4)=0,366,365)))*Расчет_С_Фондом!H$36</f>
        <v>0</v>
      </c>
      <c r="I404" s="6">
        <f ca="1">(MIN(H423,H385/$B404*(MAX(0,1+MIN(Расчет_С_Фондом!I$2,'Исходные данные'!$E$14)-MAX(Расчет_С_Фондом!I$1,$B366))/IF(MOD(Расчет_С_Фондом!I$4,4)=0,366,365)))+MAX(0,I385-H385)/$B404*(MAX(0,1+MIN(Расчет_С_Фондом!I$2,'Исходные данные'!$E$14)-MAX(Расчет_С_Фондом!I$1,$B366))/IF(MOD(Расчет_С_Фондом!I$4,4)=0,366,365)))*Расчет_С_Фондом!I$36</f>
        <v>0</v>
      </c>
      <c r="J404" s="6">
        <f ca="1">(MIN(I423,I385/$B404*(MAX(0,1+MIN(Расчет_С_Фондом!J$2,'Исходные данные'!$E$14)-MAX(Расчет_С_Фондом!J$1,$B366))/IF(MOD(Расчет_С_Фондом!J$4,4)=0,366,365)))+MAX(0,J385-I385)/$B404*(MAX(0,1+MIN(Расчет_С_Фондом!J$2,'Исходные данные'!$E$14)-MAX(Расчет_С_Фондом!J$1,$B366))/IF(MOD(Расчет_С_Фондом!J$4,4)=0,366,365)))*Расчет_С_Фондом!J$36</f>
        <v>0</v>
      </c>
      <c r="K404" s="6">
        <f ca="1">(MIN(J423,J385/$B404*(MAX(0,1+MIN(Расчет_С_Фондом!K$2,'Исходные данные'!$E$14)-MAX(Расчет_С_Фондом!K$1,$B366))/IF(MOD(Расчет_С_Фондом!K$4,4)=0,366,365)))+MAX(0,K385-J385)/$B404*(MAX(0,1+MIN(Расчет_С_Фондом!K$2,'Исходные данные'!$E$14)-MAX(Расчет_С_Фондом!K$1,$B366))/IF(MOD(Расчет_С_Фондом!K$4,4)=0,366,365)))*Расчет_С_Фондом!K$36</f>
        <v>0</v>
      </c>
      <c r="L404" s="6">
        <f ca="1">(MIN(K423,K385/$B404*(MAX(0,1+MIN(Расчет_С_Фондом!L$2,'Исходные данные'!$E$14)-MAX(Расчет_С_Фондом!L$1,$B366))/IF(MOD(Расчет_С_Фондом!L$4,4)=0,366,365)))+MAX(0,L385-K385)/$B404*(MAX(0,1+MIN(Расчет_С_Фондом!L$2,'Исходные данные'!$E$14)-MAX(Расчет_С_Фондом!L$1,$B366))/IF(MOD(Расчет_С_Фондом!L$4,4)=0,366,365)))*Расчет_С_Фондом!L$36</f>
        <v>0</v>
      </c>
      <c r="M404" s="6">
        <f ca="1">(MIN(L423,L385/$B404*(MAX(0,1+MIN(Расчет_С_Фондом!M$2,'Исходные данные'!$E$14)-MAX(Расчет_С_Фондом!M$1,$B366))/IF(MOD(Расчет_С_Фондом!M$4,4)=0,366,365)))+MAX(0,M385-L385)/$B404*(MAX(0,1+MIN(Расчет_С_Фондом!M$2,'Исходные данные'!$E$14)-MAX(Расчет_С_Фондом!M$1,$B366))/IF(MOD(Расчет_С_Фондом!M$4,4)=0,366,365)))*Расчет_С_Фондом!M$36</f>
        <v>0</v>
      </c>
      <c r="N404" s="6">
        <f ca="1">(MIN(M423,M385/$B404*(MAX(0,1+MIN(Расчет_С_Фондом!N$2,'Исходные данные'!$E$14)-MAX(Расчет_С_Фондом!N$1,$B366))/IF(MOD(Расчет_С_Фондом!N$4,4)=0,366,365)))+MAX(0,N385-M385)/$B404*(MAX(0,1+MIN(Расчет_С_Фондом!N$2,'Исходные данные'!$E$14)-MAX(Расчет_С_Фондом!N$1,$B366))/IF(MOD(Расчет_С_Фондом!N$4,4)=0,366,365)))*Расчет_С_Фондом!N$36</f>
        <v>0</v>
      </c>
      <c r="O404" s="6">
        <f ca="1">(MIN(N423,N385/$B404*(MAX(0,1+MIN(Расчет_С_Фондом!O$2,'Исходные данные'!$E$14)-MAX(Расчет_С_Фондом!O$1,$B366))/IF(MOD(Расчет_С_Фондом!O$4,4)=0,366,365)))+MAX(0,O385-N385)/$B404*(MAX(0,1+MIN(Расчет_С_Фондом!O$2,'Исходные данные'!$E$14)-MAX(Расчет_С_Фондом!O$1,$B366))/IF(MOD(Расчет_С_Фондом!O$4,4)=0,366,365)))*Расчет_С_Фондом!O$36</f>
        <v>0</v>
      </c>
      <c r="P404" s="6">
        <f ca="1">(MIN(O423,O385/$B404*(MAX(0,1+MIN(Расчет_С_Фондом!P$2,'Исходные данные'!$E$14)-MAX(Расчет_С_Фондом!P$1,$B366))/IF(MOD(Расчет_С_Фондом!P$4,4)=0,366,365)))+MAX(0,P385-O385)/$B404*(MAX(0,1+MIN(Расчет_С_Фондом!P$2,'Исходные данные'!$E$14)-MAX(Расчет_С_Фондом!P$1,$B366))/IF(MOD(Расчет_С_Фондом!P$4,4)=0,366,365)))*Расчет_С_Фондом!P$36</f>
        <v>0</v>
      </c>
      <c r="Q404" s="6">
        <f ca="1">(MIN(P423,P385/$B404*(MAX(0,1+MIN(Расчет_С_Фондом!Q$2,'Исходные данные'!$E$14)-MAX(Расчет_С_Фондом!Q$1,$B366))/IF(MOD(Расчет_С_Фондом!Q$4,4)=0,366,365)))+MAX(0,Q385-P385)/$B404*(MAX(0,1+MIN(Расчет_С_Фондом!Q$2,'Исходные данные'!$E$14)-MAX(Расчет_С_Фондом!Q$1,$B366))/IF(MOD(Расчет_С_Фондом!Q$4,4)=0,366,365)))*Расчет_С_Фондом!Q$36</f>
        <v>0</v>
      </c>
      <c r="R404" s="6">
        <f ca="1">(MIN(Q423,Q385/$B404*(MAX(0,1+MIN(Расчет_С_Фондом!R$2,'Исходные данные'!$E$14)-MAX(Расчет_С_Фондом!R$1,$B366))/IF(MOD(Расчет_С_Фондом!R$4,4)=0,366,365)))+MAX(0,R385-Q385)/$B404*(MAX(0,1+MIN(Расчет_С_Фондом!R$2,'Исходные данные'!$E$14)-MAX(Расчет_С_Фондом!R$1,$B366))/IF(MOD(Расчет_С_Фондом!R$4,4)=0,366,365)))*Расчет_С_Фондом!R$36</f>
        <v>0</v>
      </c>
      <c r="S404" s="6">
        <f ca="1">(MIN(R423,R385/$B404*(MAX(0,1+MIN(Расчет_С_Фондом!S$2,'Исходные данные'!$E$14)-MAX(Расчет_С_Фондом!S$1,$B366))/IF(MOD(Расчет_С_Фондом!S$4,4)=0,366,365)))+MAX(0,S385-R385)/$B404*(MAX(0,1+MIN(Расчет_С_Фондом!S$2,'Исходные данные'!$E$14)-MAX(Расчет_С_Фондом!S$1,$B366))/IF(MOD(Расчет_С_Фондом!S$4,4)=0,366,365)))*Расчет_С_Фондом!S$36</f>
        <v>0</v>
      </c>
      <c r="T404" s="6">
        <f ca="1">(MIN(S423,S385/$B404*(MAX(0,1+MIN(Расчет_С_Фондом!T$2,'Исходные данные'!$E$14)-MAX(Расчет_С_Фондом!T$1,$B366))/IF(MOD(Расчет_С_Фондом!T$4,4)=0,366,365)))+MAX(0,T385-S385)/$B404*(MAX(0,1+MIN(Расчет_С_Фондом!T$2,'Исходные данные'!$E$14)-MAX(Расчет_С_Фондом!T$1,$B366))/IF(MOD(Расчет_С_Фондом!T$4,4)=0,366,365)))*Расчет_С_Фондом!T$36</f>
        <v>0</v>
      </c>
      <c r="U404" s="6">
        <f ca="1">(MIN(T423,T385/$B404*(MAX(0,1+MIN(Расчет_С_Фондом!U$2,'Исходные данные'!$E$14)-MAX(Расчет_С_Фондом!U$1,$B366))/IF(MOD(Расчет_С_Фондом!U$4,4)=0,366,365)))+MAX(0,U385-T385)/$B404*(MAX(0,1+MIN(Расчет_С_Фондом!U$2,'Исходные данные'!$E$14)-MAX(Расчет_С_Фондом!U$1,$B366))/IF(MOD(Расчет_С_Фондом!U$4,4)=0,366,365)))*Расчет_С_Фондом!U$36</f>
        <v>0</v>
      </c>
      <c r="V404" s="6">
        <f ca="1">(MIN(U423,U385/$B404*(MAX(0,1+MIN(Расчет_С_Фондом!V$2,'Исходные данные'!$E$14)-MAX(Расчет_С_Фондом!V$1,$B366))/IF(MOD(Расчет_С_Фондом!V$4,4)=0,366,365)))+MAX(0,V385-U385)/$B404*(MAX(0,1+MIN(Расчет_С_Фондом!V$2,'Исходные данные'!$E$14)-MAX(Расчет_С_Фондом!V$1,$B366))/IF(MOD(Расчет_С_Фондом!V$4,4)=0,366,365)))*Расчет_С_Фондом!V$36</f>
        <v>0</v>
      </c>
      <c r="W404" s="6">
        <f ca="1">(MIN(V423,V385/$B404*(MAX(0,1+MIN(Расчет_С_Фондом!W$2,'Исходные данные'!$E$14)-MAX(Расчет_С_Фондом!W$1,$B366))/IF(MOD(Расчет_С_Фондом!W$4,4)=0,366,365)))+MAX(0,W385-V385)/$B404*(MAX(0,1+MIN(Расчет_С_Фондом!W$2,'Исходные данные'!$E$14)-MAX(Расчет_С_Фондом!W$1,$B366))/IF(MOD(Расчет_С_Фондом!W$4,4)=0,366,365)))*Расчет_С_Фондом!W$36</f>
        <v>0</v>
      </c>
      <c r="X404" s="6">
        <f ca="1">(MIN(W423,W385/$B404*(MAX(0,1+MIN(Расчет_С_Фондом!X$2,'Исходные данные'!$E$14)-MAX(Расчет_С_Фондом!X$1,$B366))/IF(MOD(Расчет_С_Фондом!X$4,4)=0,366,365)))+MAX(0,X385-W385)/$B404*(MAX(0,1+MIN(Расчет_С_Фондом!X$2,'Исходные данные'!$E$14)-MAX(Расчет_С_Фондом!X$1,$B366))/IF(MOD(Расчет_С_Фондом!X$4,4)=0,366,365)))*Расчет_С_Фондом!X$36</f>
        <v>0</v>
      </c>
      <c r="Y404" s="6">
        <f ca="1">(MIN(X423,X385/$B404*(MAX(0,1+MIN(Расчет_С_Фондом!Y$2,'Исходные данные'!$E$14)-MAX(Расчет_С_Фондом!Y$1,$B366))/IF(MOD(Расчет_С_Фондом!Y$4,4)=0,366,365)))+MAX(0,Y385-X385)/$B404*(MAX(0,1+MIN(Расчет_С_Фондом!Y$2,'Исходные данные'!$E$14)-MAX(Расчет_С_Фондом!Y$1,$B366))/IF(MOD(Расчет_С_Фондом!Y$4,4)=0,366,365)))*Расчет_С_Фондом!Y$36</f>
        <v>0</v>
      </c>
      <c r="Z404" s="6">
        <f ca="1">(MIN(Y423,Y385/$B404*(MAX(0,1+MIN(Расчет_С_Фондом!Z$2,'Исходные данные'!$E$14)-MAX(Расчет_С_Фондом!Z$1,$B366))/IF(MOD(Расчет_С_Фондом!Z$4,4)=0,366,365)))+MAX(0,Z385-Y385)/$B404*(MAX(0,1+MIN(Расчет_С_Фондом!Z$2,'Исходные данные'!$E$14)-MAX(Расчет_С_Фондом!Z$1,$B366))/IF(MOD(Расчет_С_Фондом!Z$4,4)=0,366,365)))*Расчет_С_Фондом!Z$36</f>
        <v>0</v>
      </c>
      <c r="AA404" s="6">
        <f ca="1">(MIN(Z423,Z385/$B404*(MAX(0,1+MIN(Расчет_С_Фондом!AA$2,'Исходные данные'!$E$14)-MAX(Расчет_С_Фондом!AA$1,$B366))/IF(MOD(Расчет_С_Фондом!AA$4,4)=0,366,365)))+MAX(0,AA385-Z385)/$B404*(MAX(0,1+MIN(Расчет_С_Фондом!AA$2,'Исходные данные'!$E$14)-MAX(Расчет_С_Фондом!AA$1,$B366))/IF(MOD(Расчет_С_Фондом!AA$4,4)=0,366,365)))*Расчет_С_Фондом!AA$36</f>
        <v>0</v>
      </c>
      <c r="AB404" s="6">
        <f ca="1">(MIN(AA423,AA385/$B404*(MAX(0,1+MIN(Расчет_С_Фондом!AB$2,'Исходные данные'!$E$14)-MAX(Расчет_С_Фондом!AB$1,$B366))/IF(MOD(Расчет_С_Фондом!AB$4,4)=0,366,365)))+MAX(0,AB385-AA385)/$B404*(MAX(0,1+MIN(Расчет_С_Фондом!AB$2,'Исходные данные'!$E$14)-MAX(Расчет_С_Фондом!AB$1,$B366))/IF(MOD(Расчет_С_Фондом!AB$4,4)=0,366,365)))*Расчет_С_Фондом!AB$36</f>
        <v>0</v>
      </c>
      <c r="AC404" s="6">
        <f ca="1">(MIN(AB423,AB385/$B404*(MAX(0,1+MIN(Расчет_С_Фондом!AC$2,'Исходные данные'!$E$14)-MAX(Расчет_С_Фондом!AC$1,$B366))/IF(MOD(Расчет_С_Фондом!AC$4,4)=0,366,365)))+MAX(0,AC385-AB385)/$B404*(MAX(0,1+MIN(Расчет_С_Фондом!AC$2,'Исходные данные'!$E$14)-MAX(Расчет_С_Фондом!AC$1,$B366))/IF(MOD(Расчет_С_Фондом!AC$4,4)=0,366,365)))*Расчет_С_Фондом!AC$36</f>
        <v>0</v>
      </c>
      <c r="AD404" s="6">
        <f ca="1">(MIN(AC423,AC385/$B404*(MAX(0,1+MIN(Расчет_С_Фондом!AD$2,'Исходные данные'!$E$14)-MAX(Расчет_С_Фондом!AD$1,$B366))/IF(MOD(Расчет_С_Фондом!AD$4,4)=0,366,365)))+MAX(0,AD385-AC385)/$B404*(MAX(0,1+MIN(Расчет_С_Фондом!AD$2,'Исходные данные'!$E$14)-MAX(Расчет_С_Фондом!AD$1,$B366))/IF(MOD(Расчет_С_Фондом!AD$4,4)=0,366,365)))*Расчет_С_Фондом!AD$36</f>
        <v>0</v>
      </c>
      <c r="AE404" s="6">
        <f ca="1">(MIN(AD423,AD385/$B404*(MAX(0,1+MIN(Расчет_С_Фондом!AE$2,'Исходные данные'!$E$14)-MAX(Расчет_С_Фондом!AE$1,$B366))/IF(MOD(Расчет_С_Фондом!AE$4,4)=0,366,365)))+MAX(0,AE385-AD385)/$B404*(MAX(0,1+MIN(Расчет_С_Фондом!AE$2,'Исходные данные'!$E$14)-MAX(Расчет_С_Фондом!AE$1,$B366))/IF(MOD(Расчет_С_Фондом!AE$4,4)=0,366,365)))*Расчет_С_Фондом!AE$36</f>
        <v>0</v>
      </c>
      <c r="AF404" s="6">
        <f ca="1">(MIN(AE423,AE385/$B404*(MAX(0,1+MIN(Расчет_С_Фондом!AF$2,'Исходные данные'!$E$14)-MAX(Расчет_С_Фондом!AF$1,$B366))/IF(MOD(Расчет_С_Фондом!AF$4,4)=0,366,365)))+MAX(0,AF385-AE385)/$B404*(MAX(0,1+MIN(Расчет_С_Фондом!AF$2,'Исходные данные'!$E$14)-MAX(Расчет_С_Фондом!AF$1,$B366))/IF(MOD(Расчет_С_Фондом!AF$4,4)=0,366,365)))*Расчет_С_Фондом!AF$36</f>
        <v>0</v>
      </c>
      <c r="AG404" s="6">
        <f ca="1">(MIN(AF423,AF385/$B404*(MAX(0,1+MIN(Расчет_С_Фондом!AG$2,'Исходные данные'!$E$14)-MAX(Расчет_С_Фондом!AG$1,$B366))/IF(MOD(Расчет_С_Фондом!AG$4,4)=0,366,365)))+MAX(0,AG385-AF385)/$B404*(MAX(0,1+MIN(Расчет_С_Фондом!AG$2,'Исходные данные'!$E$14)-MAX(Расчет_С_Фондом!AG$1,$B366))/IF(MOD(Расчет_С_Фондом!AG$4,4)=0,366,365)))*Расчет_С_Фондом!AG$36</f>
        <v>0</v>
      </c>
      <c r="AH404" s="6">
        <f ca="1">(MIN(AG423,AG385/$B404*(MAX(0,1+MIN(Расчет_С_Фондом!AH$2,'Исходные данные'!$E$14)-MAX(Расчет_С_Фондом!AH$1,$B366))/IF(MOD(Расчет_С_Фондом!AH$4,4)=0,366,365)))+MAX(0,AH385-AG385)/$B404*(MAX(0,1+MIN(Расчет_С_Фондом!AH$2,'Исходные данные'!$E$14)-MAX(Расчет_С_Фондом!AH$1,$B366))/IF(MOD(Расчет_С_Фондом!AH$4,4)=0,366,365)))*Расчет_С_Фондом!AH$36</f>
        <v>0</v>
      </c>
      <c r="AI404" s="6">
        <f ca="1">(MIN(AH423,AH385/$B404*(MAX(0,1+MIN(Расчет_С_Фондом!AI$2,'Исходные данные'!$E$14)-MAX(Расчет_С_Фондом!AI$1,$B366))/IF(MOD(Расчет_С_Фондом!AI$4,4)=0,366,365)))+MAX(0,AI385-AH385)/$B404*(MAX(0,1+MIN(Расчет_С_Фондом!AI$2,'Исходные данные'!$E$14)-MAX(Расчет_С_Фондом!AI$1,$B366))/IF(MOD(Расчет_С_Фондом!AI$4,4)=0,366,365)))*Расчет_С_Фондом!AI$36</f>
        <v>0</v>
      </c>
      <c r="AJ404" s="6">
        <f ca="1">(MIN(AI423,AI385/$B404*(MAX(0,1+MIN(Расчет_С_Фондом!AJ$2,'Исходные данные'!$E$14)-MAX(Расчет_С_Фондом!AJ$1,$B366))/IF(MOD(Расчет_С_Фондом!AJ$4,4)=0,366,365)))+MAX(0,AJ385-AI385)/$B404*(MAX(0,1+MIN(Расчет_С_Фондом!AJ$2,'Исходные данные'!$E$14)-MAX(Расчет_С_Фондом!AJ$1,$B366))/IF(MOD(Расчет_С_Фондом!AJ$4,4)=0,366,365)))*Расчет_С_Фондом!AJ$36</f>
        <v>0</v>
      </c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</row>
    <row r="405" spans="1:124" s="1" customFormat="1" outlineLevel="2">
      <c r="A405" s="5" t="str">
        <f t="shared" si="149"/>
        <v>-</v>
      </c>
      <c r="B405" s="19">
        <f>Расчет_С_Фондом!B265</f>
        <v>30</v>
      </c>
      <c r="C405" s="6"/>
      <c r="D405" s="6"/>
      <c r="E405" s="6">
        <f>(MIN(D424,D386/$B405*(MAX(0,1+MIN(Расчет_С_Фондом!E$2,'Исходные данные'!$E$14)-MAX(Расчет_С_Фондом!E$1,$B367))/IF(MOD(Расчет_С_Фондом!E$4,4)=0,366,365)))+MAX(0,E386-D386)/$B405*(MAX(0,1+MIN(Расчет_С_Фондом!E$2,'Исходные данные'!$E$14)-MAX(Расчет_С_Фондом!E$1,$B367))/IF(MOD(Расчет_С_Фондом!E$4,4)=0,366,365)))*Расчет_С_Фондом!E$36</f>
        <v>0</v>
      </c>
      <c r="F405" s="6">
        <f>(MIN(E424,E386/$B405*(MAX(0,1+MIN(Расчет_С_Фондом!F$2,'Исходные данные'!$E$14)-MAX(Расчет_С_Фондом!F$1,$B367))/IF(MOD(Расчет_С_Фондом!F$4,4)=0,366,365)))+MAX(0,F386-E386)/$B405*(MAX(0,1+MIN(Расчет_С_Фондом!F$2,'Исходные данные'!$E$14)-MAX(Расчет_С_Фондом!F$1,$B367))/IF(MOD(Расчет_С_Фондом!F$4,4)=0,366,365)))*Расчет_С_Фондом!F$36</f>
        <v>0</v>
      </c>
      <c r="G405" s="6">
        <f>(MIN(F424,F386/$B405*(MAX(0,1+MIN(Расчет_С_Фондом!G$2,'Исходные данные'!$E$14)-MAX(Расчет_С_Фондом!G$1,$B367))/IF(MOD(Расчет_С_Фондом!G$4,4)=0,366,365)))+MAX(0,G386-F386)/$B405*(MAX(0,1+MIN(Расчет_С_Фондом!G$2,'Исходные данные'!$E$14)-MAX(Расчет_С_Фондом!G$1,$B367))/IF(MOD(Расчет_С_Фондом!G$4,4)=0,366,365)))*Расчет_С_Фондом!G$36</f>
        <v>0</v>
      </c>
      <c r="H405" s="6">
        <f>(MIN(G424,G386/$B405*(MAX(0,1+MIN(Расчет_С_Фондом!H$2,'Исходные данные'!$E$14)-MAX(Расчет_С_Фондом!H$1,$B367))/IF(MOD(Расчет_С_Фондом!H$4,4)=0,366,365)))+MAX(0,H386-G386)/$B405*(MAX(0,1+MIN(Расчет_С_Фондом!H$2,'Исходные данные'!$E$14)-MAX(Расчет_С_Фондом!H$1,$B367))/IF(MOD(Расчет_С_Фондом!H$4,4)=0,366,365)))*Расчет_С_Фондом!H$36</f>
        <v>0</v>
      </c>
      <c r="I405" s="6">
        <f>(MIN(H424,H386/$B405*(MAX(0,1+MIN(Расчет_С_Фондом!I$2,'Исходные данные'!$E$14)-MAX(Расчет_С_Фондом!I$1,$B367))/IF(MOD(Расчет_С_Фондом!I$4,4)=0,366,365)))+MAX(0,I386-H386)/$B405*(MAX(0,1+MIN(Расчет_С_Фондом!I$2,'Исходные данные'!$E$14)-MAX(Расчет_С_Фондом!I$1,$B367))/IF(MOD(Расчет_С_Фондом!I$4,4)=0,366,365)))*Расчет_С_Фондом!I$36</f>
        <v>0</v>
      </c>
      <c r="J405" s="6">
        <f>(MIN(I424,I386/$B405*(MAX(0,1+MIN(Расчет_С_Фондом!J$2,'Исходные данные'!$E$14)-MAX(Расчет_С_Фондом!J$1,$B367))/IF(MOD(Расчет_С_Фондом!J$4,4)=0,366,365)))+MAX(0,J386-I386)/$B405*(MAX(0,1+MIN(Расчет_С_Фондом!J$2,'Исходные данные'!$E$14)-MAX(Расчет_С_Фондом!J$1,$B367))/IF(MOD(Расчет_С_Фондом!J$4,4)=0,366,365)))*Расчет_С_Фондом!J$36</f>
        <v>0</v>
      </c>
      <c r="K405" s="6">
        <f>(MIN(J424,J386/$B405*(MAX(0,1+MIN(Расчет_С_Фондом!K$2,'Исходные данные'!$E$14)-MAX(Расчет_С_Фондом!K$1,$B367))/IF(MOD(Расчет_С_Фондом!K$4,4)=0,366,365)))+MAX(0,K386-J386)/$B405*(MAX(0,1+MIN(Расчет_С_Фондом!K$2,'Исходные данные'!$E$14)-MAX(Расчет_С_Фондом!K$1,$B367))/IF(MOD(Расчет_С_Фондом!K$4,4)=0,366,365)))*Расчет_С_Фондом!K$36</f>
        <v>0</v>
      </c>
      <c r="L405" s="6">
        <f>(MIN(K424,K386/$B405*(MAX(0,1+MIN(Расчет_С_Фондом!L$2,'Исходные данные'!$E$14)-MAX(Расчет_С_Фондом!L$1,$B367))/IF(MOD(Расчет_С_Фондом!L$4,4)=0,366,365)))+MAX(0,L386-K386)/$B405*(MAX(0,1+MIN(Расчет_С_Фондом!L$2,'Исходные данные'!$E$14)-MAX(Расчет_С_Фондом!L$1,$B367))/IF(MOD(Расчет_С_Фондом!L$4,4)=0,366,365)))*Расчет_С_Фондом!L$36</f>
        <v>0</v>
      </c>
      <c r="M405" s="6">
        <f>(MIN(L424,L386/$B405*(MAX(0,1+MIN(Расчет_С_Фондом!M$2,'Исходные данные'!$E$14)-MAX(Расчет_С_Фондом!M$1,$B367))/IF(MOD(Расчет_С_Фондом!M$4,4)=0,366,365)))+MAX(0,M386-L386)/$B405*(MAX(0,1+MIN(Расчет_С_Фондом!M$2,'Исходные данные'!$E$14)-MAX(Расчет_С_Фондом!M$1,$B367))/IF(MOD(Расчет_С_Фондом!M$4,4)=0,366,365)))*Расчет_С_Фондом!M$36</f>
        <v>0</v>
      </c>
      <c r="N405" s="6">
        <f>(MIN(M424,M386/$B405*(MAX(0,1+MIN(Расчет_С_Фондом!N$2,'Исходные данные'!$E$14)-MAX(Расчет_С_Фондом!N$1,$B367))/IF(MOD(Расчет_С_Фондом!N$4,4)=0,366,365)))+MAX(0,N386-M386)/$B405*(MAX(0,1+MIN(Расчет_С_Фондом!N$2,'Исходные данные'!$E$14)-MAX(Расчет_С_Фондом!N$1,$B367))/IF(MOD(Расчет_С_Фондом!N$4,4)=0,366,365)))*Расчет_С_Фондом!N$36</f>
        <v>0</v>
      </c>
      <c r="O405" s="6">
        <f>(MIN(N424,N386/$B405*(MAX(0,1+MIN(Расчет_С_Фондом!O$2,'Исходные данные'!$E$14)-MAX(Расчет_С_Фондом!O$1,$B367))/IF(MOD(Расчет_С_Фондом!O$4,4)=0,366,365)))+MAX(0,O386-N386)/$B405*(MAX(0,1+MIN(Расчет_С_Фондом!O$2,'Исходные данные'!$E$14)-MAX(Расчет_С_Фондом!O$1,$B367))/IF(MOD(Расчет_С_Фондом!O$4,4)=0,366,365)))*Расчет_С_Фондом!O$36</f>
        <v>0</v>
      </c>
      <c r="P405" s="6">
        <f>(MIN(O424,O386/$B405*(MAX(0,1+MIN(Расчет_С_Фондом!P$2,'Исходные данные'!$E$14)-MAX(Расчет_С_Фондом!P$1,$B367))/IF(MOD(Расчет_С_Фондом!P$4,4)=0,366,365)))+MAX(0,P386-O386)/$B405*(MAX(0,1+MIN(Расчет_С_Фондом!P$2,'Исходные данные'!$E$14)-MAX(Расчет_С_Фондом!P$1,$B367))/IF(MOD(Расчет_С_Фондом!P$4,4)=0,366,365)))*Расчет_С_Фондом!P$36</f>
        <v>0</v>
      </c>
      <c r="Q405" s="6">
        <f>(MIN(P424,P386/$B405*(MAX(0,1+MIN(Расчет_С_Фондом!Q$2,'Исходные данные'!$E$14)-MAX(Расчет_С_Фондом!Q$1,$B367))/IF(MOD(Расчет_С_Фондом!Q$4,4)=0,366,365)))+MAX(0,Q386-P386)/$B405*(MAX(0,1+MIN(Расчет_С_Фондом!Q$2,'Исходные данные'!$E$14)-MAX(Расчет_С_Фондом!Q$1,$B367))/IF(MOD(Расчет_С_Фондом!Q$4,4)=0,366,365)))*Расчет_С_Фондом!Q$36</f>
        <v>0</v>
      </c>
      <c r="R405" s="6">
        <f>(MIN(Q424,Q386/$B405*(MAX(0,1+MIN(Расчет_С_Фондом!R$2,'Исходные данные'!$E$14)-MAX(Расчет_С_Фондом!R$1,$B367))/IF(MOD(Расчет_С_Фондом!R$4,4)=0,366,365)))+MAX(0,R386-Q386)/$B405*(MAX(0,1+MIN(Расчет_С_Фондом!R$2,'Исходные данные'!$E$14)-MAX(Расчет_С_Фондом!R$1,$B367))/IF(MOD(Расчет_С_Фондом!R$4,4)=0,366,365)))*Расчет_С_Фондом!R$36</f>
        <v>0</v>
      </c>
      <c r="S405" s="6">
        <f>(MIN(R424,R386/$B405*(MAX(0,1+MIN(Расчет_С_Фондом!S$2,'Исходные данные'!$E$14)-MAX(Расчет_С_Фондом!S$1,$B367))/IF(MOD(Расчет_С_Фондом!S$4,4)=0,366,365)))+MAX(0,S386-R386)/$B405*(MAX(0,1+MIN(Расчет_С_Фондом!S$2,'Исходные данные'!$E$14)-MAX(Расчет_С_Фондом!S$1,$B367))/IF(MOD(Расчет_С_Фондом!S$4,4)=0,366,365)))*Расчет_С_Фондом!S$36</f>
        <v>0</v>
      </c>
      <c r="T405" s="6">
        <f>(MIN(S424,S386/$B405*(MAX(0,1+MIN(Расчет_С_Фондом!T$2,'Исходные данные'!$E$14)-MAX(Расчет_С_Фондом!T$1,$B367))/IF(MOD(Расчет_С_Фондом!T$4,4)=0,366,365)))+MAX(0,T386-S386)/$B405*(MAX(0,1+MIN(Расчет_С_Фондом!T$2,'Исходные данные'!$E$14)-MAX(Расчет_С_Фондом!T$1,$B367))/IF(MOD(Расчет_С_Фондом!T$4,4)=0,366,365)))*Расчет_С_Фондом!T$36</f>
        <v>0</v>
      </c>
      <c r="U405" s="6">
        <f>(MIN(T424,T386/$B405*(MAX(0,1+MIN(Расчет_С_Фондом!U$2,'Исходные данные'!$E$14)-MAX(Расчет_С_Фондом!U$1,$B367))/IF(MOD(Расчет_С_Фондом!U$4,4)=0,366,365)))+MAX(0,U386-T386)/$B405*(MAX(0,1+MIN(Расчет_С_Фондом!U$2,'Исходные данные'!$E$14)-MAX(Расчет_С_Фондом!U$1,$B367))/IF(MOD(Расчет_С_Фондом!U$4,4)=0,366,365)))*Расчет_С_Фондом!U$36</f>
        <v>0</v>
      </c>
      <c r="V405" s="6">
        <f>(MIN(U424,U386/$B405*(MAX(0,1+MIN(Расчет_С_Фондом!V$2,'Исходные данные'!$E$14)-MAX(Расчет_С_Фондом!V$1,$B367))/IF(MOD(Расчет_С_Фондом!V$4,4)=0,366,365)))+MAX(0,V386-U386)/$B405*(MAX(0,1+MIN(Расчет_С_Фондом!V$2,'Исходные данные'!$E$14)-MAX(Расчет_С_Фондом!V$1,$B367))/IF(MOD(Расчет_С_Фондом!V$4,4)=0,366,365)))*Расчет_С_Фондом!V$36</f>
        <v>0</v>
      </c>
      <c r="W405" s="6">
        <f>(MIN(V424,V386/$B405*(MAX(0,1+MIN(Расчет_С_Фондом!W$2,'Исходные данные'!$E$14)-MAX(Расчет_С_Фондом!W$1,$B367))/IF(MOD(Расчет_С_Фондом!W$4,4)=0,366,365)))+MAX(0,W386-V386)/$B405*(MAX(0,1+MIN(Расчет_С_Фондом!W$2,'Исходные данные'!$E$14)-MAX(Расчет_С_Фондом!W$1,$B367))/IF(MOD(Расчет_С_Фондом!W$4,4)=0,366,365)))*Расчет_С_Фондом!W$36</f>
        <v>0</v>
      </c>
      <c r="X405" s="6">
        <f>(MIN(W424,W386/$B405*(MAX(0,1+MIN(Расчет_С_Фондом!X$2,'Исходные данные'!$E$14)-MAX(Расчет_С_Фондом!X$1,$B367))/IF(MOD(Расчет_С_Фондом!X$4,4)=0,366,365)))+MAX(0,X386-W386)/$B405*(MAX(0,1+MIN(Расчет_С_Фондом!X$2,'Исходные данные'!$E$14)-MAX(Расчет_С_Фондом!X$1,$B367))/IF(MOD(Расчет_С_Фондом!X$4,4)=0,366,365)))*Расчет_С_Фондом!X$36</f>
        <v>0</v>
      </c>
      <c r="Y405" s="6">
        <f>(MIN(X424,X386/$B405*(MAX(0,1+MIN(Расчет_С_Фондом!Y$2,'Исходные данные'!$E$14)-MAX(Расчет_С_Фондом!Y$1,$B367))/IF(MOD(Расчет_С_Фондом!Y$4,4)=0,366,365)))+MAX(0,Y386-X386)/$B405*(MAX(0,1+MIN(Расчет_С_Фондом!Y$2,'Исходные данные'!$E$14)-MAX(Расчет_С_Фондом!Y$1,$B367))/IF(MOD(Расчет_С_Фондом!Y$4,4)=0,366,365)))*Расчет_С_Фондом!Y$36</f>
        <v>0</v>
      </c>
      <c r="Z405" s="6">
        <f>(MIN(Y424,Y386/$B405*(MAX(0,1+MIN(Расчет_С_Фондом!Z$2,'Исходные данные'!$E$14)-MAX(Расчет_С_Фондом!Z$1,$B367))/IF(MOD(Расчет_С_Фондом!Z$4,4)=0,366,365)))+MAX(0,Z386-Y386)/$B405*(MAX(0,1+MIN(Расчет_С_Фондом!Z$2,'Исходные данные'!$E$14)-MAX(Расчет_С_Фондом!Z$1,$B367))/IF(MOD(Расчет_С_Фондом!Z$4,4)=0,366,365)))*Расчет_С_Фондом!Z$36</f>
        <v>0</v>
      </c>
      <c r="AA405" s="6">
        <f>(MIN(Z424,Z386/$B405*(MAX(0,1+MIN(Расчет_С_Фондом!AA$2,'Исходные данные'!$E$14)-MAX(Расчет_С_Фондом!AA$1,$B367))/IF(MOD(Расчет_С_Фондом!AA$4,4)=0,366,365)))+MAX(0,AA386-Z386)/$B405*(MAX(0,1+MIN(Расчет_С_Фондом!AA$2,'Исходные данные'!$E$14)-MAX(Расчет_С_Фондом!AA$1,$B367))/IF(MOD(Расчет_С_Фондом!AA$4,4)=0,366,365)))*Расчет_С_Фондом!AA$36</f>
        <v>0</v>
      </c>
      <c r="AB405" s="6">
        <f>(MIN(AA424,AA386/$B405*(MAX(0,1+MIN(Расчет_С_Фондом!AB$2,'Исходные данные'!$E$14)-MAX(Расчет_С_Фондом!AB$1,$B367))/IF(MOD(Расчет_С_Фондом!AB$4,4)=0,366,365)))+MAX(0,AB386-AA386)/$B405*(MAX(0,1+MIN(Расчет_С_Фондом!AB$2,'Исходные данные'!$E$14)-MAX(Расчет_С_Фондом!AB$1,$B367))/IF(MOD(Расчет_С_Фондом!AB$4,4)=0,366,365)))*Расчет_С_Фондом!AB$36</f>
        <v>0</v>
      </c>
      <c r="AC405" s="6">
        <f>(MIN(AB424,AB386/$B405*(MAX(0,1+MIN(Расчет_С_Фондом!AC$2,'Исходные данные'!$E$14)-MAX(Расчет_С_Фондом!AC$1,$B367))/IF(MOD(Расчет_С_Фондом!AC$4,4)=0,366,365)))+MAX(0,AC386-AB386)/$B405*(MAX(0,1+MIN(Расчет_С_Фондом!AC$2,'Исходные данные'!$E$14)-MAX(Расчет_С_Фондом!AC$1,$B367))/IF(MOD(Расчет_С_Фондом!AC$4,4)=0,366,365)))*Расчет_С_Фондом!AC$36</f>
        <v>0</v>
      </c>
      <c r="AD405" s="6">
        <f>(MIN(AC424,AC386/$B405*(MAX(0,1+MIN(Расчет_С_Фондом!AD$2,'Исходные данные'!$E$14)-MAX(Расчет_С_Фондом!AD$1,$B367))/IF(MOD(Расчет_С_Фондом!AD$4,4)=0,366,365)))+MAX(0,AD386-AC386)/$B405*(MAX(0,1+MIN(Расчет_С_Фондом!AD$2,'Исходные данные'!$E$14)-MAX(Расчет_С_Фондом!AD$1,$B367))/IF(MOD(Расчет_С_Фондом!AD$4,4)=0,366,365)))*Расчет_С_Фондом!AD$36</f>
        <v>0</v>
      </c>
      <c r="AE405" s="6">
        <f>(MIN(AD424,AD386/$B405*(MAX(0,1+MIN(Расчет_С_Фондом!AE$2,'Исходные данные'!$E$14)-MAX(Расчет_С_Фондом!AE$1,$B367))/IF(MOD(Расчет_С_Фондом!AE$4,4)=0,366,365)))+MAX(0,AE386-AD386)/$B405*(MAX(0,1+MIN(Расчет_С_Фондом!AE$2,'Исходные данные'!$E$14)-MAX(Расчет_С_Фондом!AE$1,$B367))/IF(MOD(Расчет_С_Фондом!AE$4,4)=0,366,365)))*Расчет_С_Фондом!AE$36</f>
        <v>0</v>
      </c>
      <c r="AF405" s="6">
        <f>(MIN(AE424,AE386/$B405*(MAX(0,1+MIN(Расчет_С_Фондом!AF$2,'Исходные данные'!$E$14)-MAX(Расчет_С_Фондом!AF$1,$B367))/IF(MOD(Расчет_С_Фондом!AF$4,4)=0,366,365)))+MAX(0,AF386-AE386)/$B405*(MAX(0,1+MIN(Расчет_С_Фондом!AF$2,'Исходные данные'!$E$14)-MAX(Расчет_С_Фондом!AF$1,$B367))/IF(MOD(Расчет_С_Фондом!AF$4,4)=0,366,365)))*Расчет_С_Фондом!AF$36</f>
        <v>0</v>
      </c>
      <c r="AG405" s="6">
        <f>(MIN(AF424,AF386/$B405*(MAX(0,1+MIN(Расчет_С_Фондом!AG$2,'Исходные данные'!$E$14)-MAX(Расчет_С_Фондом!AG$1,$B367))/IF(MOD(Расчет_С_Фондом!AG$4,4)=0,366,365)))+MAX(0,AG386-AF386)/$B405*(MAX(0,1+MIN(Расчет_С_Фондом!AG$2,'Исходные данные'!$E$14)-MAX(Расчет_С_Фондом!AG$1,$B367))/IF(MOD(Расчет_С_Фондом!AG$4,4)=0,366,365)))*Расчет_С_Фондом!AG$36</f>
        <v>0</v>
      </c>
      <c r="AH405" s="6">
        <f>(MIN(AG424,AG386/$B405*(MAX(0,1+MIN(Расчет_С_Фондом!AH$2,'Исходные данные'!$E$14)-MAX(Расчет_С_Фондом!AH$1,$B367))/IF(MOD(Расчет_С_Фондом!AH$4,4)=0,366,365)))+MAX(0,AH386-AG386)/$B405*(MAX(0,1+MIN(Расчет_С_Фондом!AH$2,'Исходные данные'!$E$14)-MAX(Расчет_С_Фондом!AH$1,$B367))/IF(MOD(Расчет_С_Фондом!AH$4,4)=0,366,365)))*Расчет_С_Фондом!AH$36</f>
        <v>0</v>
      </c>
      <c r="AI405" s="6">
        <f>(MIN(AH424,AH386/$B405*(MAX(0,1+MIN(Расчет_С_Фондом!AI$2,'Исходные данные'!$E$14)-MAX(Расчет_С_Фондом!AI$1,$B367))/IF(MOD(Расчет_С_Фондом!AI$4,4)=0,366,365)))+MAX(0,AI386-AH386)/$B405*(MAX(0,1+MIN(Расчет_С_Фондом!AI$2,'Исходные данные'!$E$14)-MAX(Расчет_С_Фондом!AI$1,$B367))/IF(MOD(Расчет_С_Фондом!AI$4,4)=0,366,365)))*Расчет_С_Фондом!AI$36</f>
        <v>0</v>
      </c>
      <c r="AJ405" s="6">
        <f>(MIN(AI424,AI386/$B405*(MAX(0,1+MIN(Расчет_С_Фондом!AJ$2,'Исходные данные'!$E$14)-MAX(Расчет_С_Фондом!AJ$1,$B367))/IF(MOD(Расчет_С_Фондом!AJ$4,4)=0,366,365)))+MAX(0,AJ386-AI386)/$B405*(MAX(0,1+MIN(Расчет_С_Фондом!AJ$2,'Исходные данные'!$E$14)-MAX(Расчет_С_Фондом!AJ$1,$B367))/IF(MOD(Расчет_С_Фондом!AJ$4,4)=0,366,365)))*Расчет_С_Фондом!AJ$36</f>
        <v>0</v>
      </c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</row>
    <row r="406" spans="1:124" s="1" customFormat="1" outlineLevel="2">
      <c r="A406" s="5" t="str">
        <f t="shared" si="149"/>
        <v>-</v>
      </c>
      <c r="B406" s="19">
        <f>Расчет_С_Фондом!B266</f>
        <v>30</v>
      </c>
      <c r="C406" s="6"/>
      <c r="D406" s="6"/>
      <c r="E406" s="6">
        <f ca="1">(MIN(D425,D387/$B406*(MAX(0,1+MIN(Расчет_С_Фондом!E$2,'Исходные данные'!$E$14)-MAX(Расчет_С_Фондом!E$1,$B368))/IF(MOD(Расчет_С_Фондом!E$4,4)=0,366,365)))+MAX(0,E387-D387)/$B406*(MAX(0,1+MIN(Расчет_С_Фондом!E$2,'Исходные данные'!$E$14)-MAX(Расчет_С_Фондом!E$1,$B368))/IF(MOD(Расчет_С_Фондом!E$4,4)=0,366,365)))*Расчет_С_Фондом!E$36</f>
        <v>0</v>
      </c>
      <c r="F406" s="6">
        <f ca="1">(MIN(E425,E387/$B406*(MAX(0,1+MIN(Расчет_С_Фондом!F$2,'Исходные данные'!$E$14)-MAX(Расчет_С_Фондом!F$1,$B368))/IF(MOD(Расчет_С_Фондом!F$4,4)=0,366,365)))+MAX(0,F387-E387)/$B406*(MAX(0,1+MIN(Расчет_С_Фондом!F$2,'Исходные данные'!$E$14)-MAX(Расчет_С_Фондом!F$1,$B368))/IF(MOD(Расчет_С_Фондом!F$4,4)=0,366,365)))*Расчет_С_Фондом!F$36</f>
        <v>0</v>
      </c>
      <c r="G406" s="6">
        <f ca="1">(MIN(F425,F387/$B406*(MAX(0,1+MIN(Расчет_С_Фондом!G$2,'Исходные данные'!$E$14)-MAX(Расчет_С_Фондом!G$1,$B368))/IF(MOD(Расчет_С_Фондом!G$4,4)=0,366,365)))+MAX(0,G387-F387)/$B406*(MAX(0,1+MIN(Расчет_С_Фондом!G$2,'Исходные данные'!$E$14)-MAX(Расчет_С_Фондом!G$1,$B368))/IF(MOD(Расчет_С_Фондом!G$4,4)=0,366,365)))*Расчет_С_Фондом!G$36</f>
        <v>0</v>
      </c>
      <c r="H406" s="6">
        <f ca="1">(MIN(G425,G387/$B406*(MAX(0,1+MIN(Расчет_С_Фондом!H$2,'Исходные данные'!$E$14)-MAX(Расчет_С_Фондом!H$1,$B368))/IF(MOD(Расчет_С_Фондом!H$4,4)=0,366,365)))+MAX(0,H387-G387)/$B406*(MAX(0,1+MIN(Расчет_С_Фондом!H$2,'Исходные данные'!$E$14)-MAX(Расчет_С_Фондом!H$1,$B368))/IF(MOD(Расчет_С_Фондом!H$4,4)=0,366,365)))*Расчет_С_Фондом!H$36</f>
        <v>0</v>
      </c>
      <c r="I406" s="6">
        <f ca="1">(MIN(H425,H387/$B406*(MAX(0,1+MIN(Расчет_С_Фондом!I$2,'Исходные данные'!$E$14)-MAX(Расчет_С_Фондом!I$1,$B368))/IF(MOD(Расчет_С_Фондом!I$4,4)=0,366,365)))+MAX(0,I387-H387)/$B406*(MAX(0,1+MIN(Расчет_С_Фондом!I$2,'Исходные данные'!$E$14)-MAX(Расчет_С_Фондом!I$1,$B368))/IF(MOD(Расчет_С_Фондом!I$4,4)=0,366,365)))*Расчет_С_Фондом!I$36</f>
        <v>0</v>
      </c>
      <c r="J406" s="6">
        <f ca="1">(MIN(I425,I387/$B406*(MAX(0,1+MIN(Расчет_С_Фондом!J$2,'Исходные данные'!$E$14)-MAX(Расчет_С_Фондом!J$1,$B368))/IF(MOD(Расчет_С_Фондом!J$4,4)=0,366,365)))+MAX(0,J387-I387)/$B406*(MAX(0,1+MIN(Расчет_С_Фондом!J$2,'Исходные данные'!$E$14)-MAX(Расчет_С_Фондом!J$1,$B368))/IF(MOD(Расчет_С_Фондом!J$4,4)=0,366,365)))*Расчет_С_Фондом!J$36</f>
        <v>0</v>
      </c>
      <c r="K406" s="6">
        <f ca="1">(MIN(J425,J387/$B406*(MAX(0,1+MIN(Расчет_С_Фондом!K$2,'Исходные данные'!$E$14)-MAX(Расчет_С_Фондом!K$1,$B368))/IF(MOD(Расчет_С_Фондом!K$4,4)=0,366,365)))+MAX(0,K387-J387)/$B406*(MAX(0,1+MIN(Расчет_С_Фондом!K$2,'Исходные данные'!$E$14)-MAX(Расчет_С_Фондом!K$1,$B368))/IF(MOD(Расчет_С_Фондом!K$4,4)=0,366,365)))*Расчет_С_Фондом!K$36</f>
        <v>0</v>
      </c>
      <c r="L406" s="6">
        <f ca="1">(MIN(K425,K387/$B406*(MAX(0,1+MIN(Расчет_С_Фондом!L$2,'Исходные данные'!$E$14)-MAX(Расчет_С_Фондом!L$1,$B368))/IF(MOD(Расчет_С_Фондом!L$4,4)=0,366,365)))+MAX(0,L387-K387)/$B406*(MAX(0,1+MIN(Расчет_С_Фондом!L$2,'Исходные данные'!$E$14)-MAX(Расчет_С_Фондом!L$1,$B368))/IF(MOD(Расчет_С_Фондом!L$4,4)=0,366,365)))*Расчет_С_Фондом!L$36</f>
        <v>0</v>
      </c>
      <c r="M406" s="6">
        <f ca="1">(MIN(L425,L387/$B406*(MAX(0,1+MIN(Расчет_С_Фондом!M$2,'Исходные данные'!$E$14)-MAX(Расчет_С_Фондом!M$1,$B368))/IF(MOD(Расчет_С_Фондом!M$4,4)=0,366,365)))+MAX(0,M387-L387)/$B406*(MAX(0,1+MIN(Расчет_С_Фондом!M$2,'Исходные данные'!$E$14)-MAX(Расчет_С_Фондом!M$1,$B368))/IF(MOD(Расчет_С_Фондом!M$4,4)=0,366,365)))*Расчет_С_Фондом!M$36</f>
        <v>0</v>
      </c>
      <c r="N406" s="6">
        <f ca="1">(MIN(M425,M387/$B406*(MAX(0,1+MIN(Расчет_С_Фондом!N$2,'Исходные данные'!$E$14)-MAX(Расчет_С_Фондом!N$1,$B368))/IF(MOD(Расчет_С_Фондом!N$4,4)=0,366,365)))+MAX(0,N387-M387)/$B406*(MAX(0,1+MIN(Расчет_С_Фондом!N$2,'Исходные данные'!$E$14)-MAX(Расчет_С_Фондом!N$1,$B368))/IF(MOD(Расчет_С_Фондом!N$4,4)=0,366,365)))*Расчет_С_Фондом!N$36</f>
        <v>0</v>
      </c>
      <c r="O406" s="6">
        <f ca="1">(MIN(N425,N387/$B406*(MAX(0,1+MIN(Расчет_С_Фондом!O$2,'Исходные данные'!$E$14)-MAX(Расчет_С_Фондом!O$1,$B368))/IF(MOD(Расчет_С_Фондом!O$4,4)=0,366,365)))+MAX(0,O387-N387)/$B406*(MAX(0,1+MIN(Расчет_С_Фондом!O$2,'Исходные данные'!$E$14)-MAX(Расчет_С_Фондом!O$1,$B368))/IF(MOD(Расчет_С_Фондом!O$4,4)=0,366,365)))*Расчет_С_Фондом!O$36</f>
        <v>0</v>
      </c>
      <c r="P406" s="6">
        <f ca="1">(MIN(O425,O387/$B406*(MAX(0,1+MIN(Расчет_С_Фондом!P$2,'Исходные данные'!$E$14)-MAX(Расчет_С_Фондом!P$1,$B368))/IF(MOD(Расчет_С_Фондом!P$4,4)=0,366,365)))+MAX(0,P387-O387)/$B406*(MAX(0,1+MIN(Расчет_С_Фондом!P$2,'Исходные данные'!$E$14)-MAX(Расчет_С_Фондом!P$1,$B368))/IF(MOD(Расчет_С_Фондом!P$4,4)=0,366,365)))*Расчет_С_Фондом!P$36</f>
        <v>0</v>
      </c>
      <c r="Q406" s="6">
        <f ca="1">(MIN(P425,P387/$B406*(MAX(0,1+MIN(Расчет_С_Фондом!Q$2,'Исходные данные'!$E$14)-MAX(Расчет_С_Фондом!Q$1,$B368))/IF(MOD(Расчет_С_Фондом!Q$4,4)=0,366,365)))+MAX(0,Q387-P387)/$B406*(MAX(0,1+MIN(Расчет_С_Фондом!Q$2,'Исходные данные'!$E$14)-MAX(Расчет_С_Фондом!Q$1,$B368))/IF(MOD(Расчет_С_Фондом!Q$4,4)=0,366,365)))*Расчет_С_Фондом!Q$36</f>
        <v>0</v>
      </c>
      <c r="R406" s="6">
        <f ca="1">(MIN(Q425,Q387/$B406*(MAX(0,1+MIN(Расчет_С_Фондом!R$2,'Исходные данные'!$E$14)-MAX(Расчет_С_Фондом!R$1,$B368))/IF(MOD(Расчет_С_Фондом!R$4,4)=0,366,365)))+MAX(0,R387-Q387)/$B406*(MAX(0,1+MIN(Расчет_С_Фондом!R$2,'Исходные данные'!$E$14)-MAX(Расчет_С_Фондом!R$1,$B368))/IF(MOD(Расчет_С_Фондом!R$4,4)=0,366,365)))*Расчет_С_Фондом!R$36</f>
        <v>0</v>
      </c>
      <c r="S406" s="6">
        <f ca="1">(MIN(R425,R387/$B406*(MAX(0,1+MIN(Расчет_С_Фондом!S$2,'Исходные данные'!$E$14)-MAX(Расчет_С_Фондом!S$1,$B368))/IF(MOD(Расчет_С_Фондом!S$4,4)=0,366,365)))+MAX(0,S387-R387)/$B406*(MAX(0,1+MIN(Расчет_С_Фондом!S$2,'Исходные данные'!$E$14)-MAX(Расчет_С_Фондом!S$1,$B368))/IF(MOD(Расчет_С_Фондом!S$4,4)=0,366,365)))*Расчет_С_Фондом!S$36</f>
        <v>0</v>
      </c>
      <c r="T406" s="6">
        <f ca="1">(MIN(S425,S387/$B406*(MAX(0,1+MIN(Расчет_С_Фондом!T$2,'Исходные данные'!$E$14)-MAX(Расчет_С_Фондом!T$1,$B368))/IF(MOD(Расчет_С_Фондом!T$4,4)=0,366,365)))+MAX(0,T387-S387)/$B406*(MAX(0,1+MIN(Расчет_С_Фондом!T$2,'Исходные данные'!$E$14)-MAX(Расчет_С_Фондом!T$1,$B368))/IF(MOD(Расчет_С_Фондом!T$4,4)=0,366,365)))*Расчет_С_Фондом!T$36</f>
        <v>0</v>
      </c>
      <c r="U406" s="6">
        <f ca="1">(MIN(T425,T387/$B406*(MAX(0,1+MIN(Расчет_С_Фондом!U$2,'Исходные данные'!$E$14)-MAX(Расчет_С_Фондом!U$1,$B368))/IF(MOD(Расчет_С_Фондом!U$4,4)=0,366,365)))+MAX(0,U387-T387)/$B406*(MAX(0,1+MIN(Расчет_С_Фондом!U$2,'Исходные данные'!$E$14)-MAX(Расчет_С_Фондом!U$1,$B368))/IF(MOD(Расчет_С_Фондом!U$4,4)=0,366,365)))*Расчет_С_Фондом!U$36</f>
        <v>0</v>
      </c>
      <c r="V406" s="6">
        <f ca="1">(MIN(U425,U387/$B406*(MAX(0,1+MIN(Расчет_С_Фондом!V$2,'Исходные данные'!$E$14)-MAX(Расчет_С_Фондом!V$1,$B368))/IF(MOD(Расчет_С_Фондом!V$4,4)=0,366,365)))+MAX(0,V387-U387)/$B406*(MAX(0,1+MIN(Расчет_С_Фондом!V$2,'Исходные данные'!$E$14)-MAX(Расчет_С_Фондом!V$1,$B368))/IF(MOD(Расчет_С_Фондом!V$4,4)=0,366,365)))*Расчет_С_Фондом!V$36</f>
        <v>0</v>
      </c>
      <c r="W406" s="6">
        <f ca="1">(MIN(V425,V387/$B406*(MAX(0,1+MIN(Расчет_С_Фондом!W$2,'Исходные данные'!$E$14)-MAX(Расчет_С_Фондом!W$1,$B368))/IF(MOD(Расчет_С_Фондом!W$4,4)=0,366,365)))+MAX(0,W387-V387)/$B406*(MAX(0,1+MIN(Расчет_С_Фондом!W$2,'Исходные данные'!$E$14)-MAX(Расчет_С_Фондом!W$1,$B368))/IF(MOD(Расчет_С_Фондом!W$4,4)=0,366,365)))*Расчет_С_Фондом!W$36</f>
        <v>0</v>
      </c>
      <c r="X406" s="6">
        <f ca="1">(MIN(W425,W387/$B406*(MAX(0,1+MIN(Расчет_С_Фондом!X$2,'Исходные данные'!$E$14)-MAX(Расчет_С_Фондом!X$1,$B368))/IF(MOD(Расчет_С_Фондом!X$4,4)=0,366,365)))+MAX(0,X387-W387)/$B406*(MAX(0,1+MIN(Расчет_С_Фондом!X$2,'Исходные данные'!$E$14)-MAX(Расчет_С_Фондом!X$1,$B368))/IF(MOD(Расчет_С_Фондом!X$4,4)=0,366,365)))*Расчет_С_Фондом!X$36</f>
        <v>0</v>
      </c>
      <c r="Y406" s="6">
        <f ca="1">(MIN(X425,X387/$B406*(MAX(0,1+MIN(Расчет_С_Фондом!Y$2,'Исходные данные'!$E$14)-MAX(Расчет_С_Фондом!Y$1,$B368))/IF(MOD(Расчет_С_Фондом!Y$4,4)=0,366,365)))+MAX(0,Y387-X387)/$B406*(MAX(0,1+MIN(Расчет_С_Фондом!Y$2,'Исходные данные'!$E$14)-MAX(Расчет_С_Фондом!Y$1,$B368))/IF(MOD(Расчет_С_Фондом!Y$4,4)=0,366,365)))*Расчет_С_Фондом!Y$36</f>
        <v>0</v>
      </c>
      <c r="Z406" s="6">
        <f ca="1">(MIN(Y425,Y387/$B406*(MAX(0,1+MIN(Расчет_С_Фондом!Z$2,'Исходные данные'!$E$14)-MAX(Расчет_С_Фондом!Z$1,$B368))/IF(MOD(Расчет_С_Фондом!Z$4,4)=0,366,365)))+MAX(0,Z387-Y387)/$B406*(MAX(0,1+MIN(Расчет_С_Фондом!Z$2,'Исходные данные'!$E$14)-MAX(Расчет_С_Фондом!Z$1,$B368))/IF(MOD(Расчет_С_Фондом!Z$4,4)=0,366,365)))*Расчет_С_Фондом!Z$36</f>
        <v>0</v>
      </c>
      <c r="AA406" s="6">
        <f ca="1">(MIN(Z425,Z387/$B406*(MAX(0,1+MIN(Расчет_С_Фондом!AA$2,'Исходные данные'!$E$14)-MAX(Расчет_С_Фондом!AA$1,$B368))/IF(MOD(Расчет_С_Фондом!AA$4,4)=0,366,365)))+MAX(0,AA387-Z387)/$B406*(MAX(0,1+MIN(Расчет_С_Фондом!AA$2,'Исходные данные'!$E$14)-MAX(Расчет_С_Фондом!AA$1,$B368))/IF(MOD(Расчет_С_Фондом!AA$4,4)=0,366,365)))*Расчет_С_Фондом!AA$36</f>
        <v>0</v>
      </c>
      <c r="AB406" s="6">
        <f ca="1">(MIN(AA425,AA387/$B406*(MAX(0,1+MIN(Расчет_С_Фондом!AB$2,'Исходные данные'!$E$14)-MAX(Расчет_С_Фондом!AB$1,$B368))/IF(MOD(Расчет_С_Фондом!AB$4,4)=0,366,365)))+MAX(0,AB387-AA387)/$B406*(MAX(0,1+MIN(Расчет_С_Фондом!AB$2,'Исходные данные'!$E$14)-MAX(Расчет_С_Фондом!AB$1,$B368))/IF(MOD(Расчет_С_Фондом!AB$4,4)=0,366,365)))*Расчет_С_Фондом!AB$36</f>
        <v>0</v>
      </c>
      <c r="AC406" s="6">
        <f ca="1">(MIN(AB425,AB387/$B406*(MAX(0,1+MIN(Расчет_С_Фондом!AC$2,'Исходные данные'!$E$14)-MAX(Расчет_С_Фондом!AC$1,$B368))/IF(MOD(Расчет_С_Фондом!AC$4,4)=0,366,365)))+MAX(0,AC387-AB387)/$B406*(MAX(0,1+MIN(Расчет_С_Фондом!AC$2,'Исходные данные'!$E$14)-MAX(Расчет_С_Фондом!AC$1,$B368))/IF(MOD(Расчет_С_Фондом!AC$4,4)=0,366,365)))*Расчет_С_Фондом!AC$36</f>
        <v>0</v>
      </c>
      <c r="AD406" s="6">
        <f ca="1">(MIN(AC425,AC387/$B406*(MAX(0,1+MIN(Расчет_С_Фондом!AD$2,'Исходные данные'!$E$14)-MAX(Расчет_С_Фондом!AD$1,$B368))/IF(MOD(Расчет_С_Фондом!AD$4,4)=0,366,365)))+MAX(0,AD387-AC387)/$B406*(MAX(0,1+MIN(Расчет_С_Фондом!AD$2,'Исходные данные'!$E$14)-MAX(Расчет_С_Фондом!AD$1,$B368))/IF(MOD(Расчет_С_Фондом!AD$4,4)=0,366,365)))*Расчет_С_Фондом!AD$36</f>
        <v>0</v>
      </c>
      <c r="AE406" s="6">
        <f ca="1">(MIN(AD425,AD387/$B406*(MAX(0,1+MIN(Расчет_С_Фондом!AE$2,'Исходные данные'!$E$14)-MAX(Расчет_С_Фондом!AE$1,$B368))/IF(MOD(Расчет_С_Фондом!AE$4,4)=0,366,365)))+MAX(0,AE387-AD387)/$B406*(MAX(0,1+MIN(Расчет_С_Фондом!AE$2,'Исходные данные'!$E$14)-MAX(Расчет_С_Фондом!AE$1,$B368))/IF(MOD(Расчет_С_Фондом!AE$4,4)=0,366,365)))*Расчет_С_Фондом!AE$36</f>
        <v>0</v>
      </c>
      <c r="AF406" s="6">
        <f ca="1">(MIN(AE425,AE387/$B406*(MAX(0,1+MIN(Расчет_С_Фондом!AF$2,'Исходные данные'!$E$14)-MAX(Расчет_С_Фондом!AF$1,$B368))/IF(MOD(Расчет_С_Фондом!AF$4,4)=0,366,365)))+MAX(0,AF387-AE387)/$B406*(MAX(0,1+MIN(Расчет_С_Фондом!AF$2,'Исходные данные'!$E$14)-MAX(Расчет_С_Фондом!AF$1,$B368))/IF(MOD(Расчет_С_Фондом!AF$4,4)=0,366,365)))*Расчет_С_Фондом!AF$36</f>
        <v>0</v>
      </c>
      <c r="AG406" s="6">
        <f ca="1">(MIN(AF425,AF387/$B406*(MAX(0,1+MIN(Расчет_С_Фондом!AG$2,'Исходные данные'!$E$14)-MAX(Расчет_С_Фондом!AG$1,$B368))/IF(MOD(Расчет_С_Фондом!AG$4,4)=0,366,365)))+MAX(0,AG387-AF387)/$B406*(MAX(0,1+MIN(Расчет_С_Фондом!AG$2,'Исходные данные'!$E$14)-MAX(Расчет_С_Фондом!AG$1,$B368))/IF(MOD(Расчет_С_Фондом!AG$4,4)=0,366,365)))*Расчет_С_Фондом!AG$36</f>
        <v>0</v>
      </c>
      <c r="AH406" s="6">
        <f ca="1">(MIN(AG425,AG387/$B406*(MAX(0,1+MIN(Расчет_С_Фондом!AH$2,'Исходные данные'!$E$14)-MAX(Расчет_С_Фондом!AH$1,$B368))/IF(MOD(Расчет_С_Фондом!AH$4,4)=0,366,365)))+MAX(0,AH387-AG387)/$B406*(MAX(0,1+MIN(Расчет_С_Фондом!AH$2,'Исходные данные'!$E$14)-MAX(Расчет_С_Фондом!AH$1,$B368))/IF(MOD(Расчет_С_Фондом!AH$4,4)=0,366,365)))*Расчет_С_Фондом!AH$36</f>
        <v>0</v>
      </c>
      <c r="AI406" s="6">
        <f ca="1">(MIN(AH425,AH387/$B406*(MAX(0,1+MIN(Расчет_С_Фондом!AI$2,'Исходные данные'!$E$14)-MAX(Расчет_С_Фондом!AI$1,$B368))/IF(MOD(Расчет_С_Фондом!AI$4,4)=0,366,365)))+MAX(0,AI387-AH387)/$B406*(MAX(0,1+MIN(Расчет_С_Фондом!AI$2,'Исходные данные'!$E$14)-MAX(Расчет_С_Фондом!AI$1,$B368))/IF(MOD(Расчет_С_Фондом!AI$4,4)=0,366,365)))*Расчет_С_Фондом!AI$36</f>
        <v>0</v>
      </c>
      <c r="AJ406" s="6">
        <f ca="1">(MIN(AI425,AI387/$B406*(MAX(0,1+MIN(Расчет_С_Фондом!AJ$2,'Исходные данные'!$E$14)-MAX(Расчет_С_Фондом!AJ$1,$B368))/IF(MOD(Расчет_С_Фондом!AJ$4,4)=0,366,365)))+MAX(0,AJ387-AI387)/$B406*(MAX(0,1+MIN(Расчет_С_Фондом!AJ$2,'Исходные данные'!$E$14)-MAX(Расчет_С_Фондом!AJ$1,$B368))/IF(MOD(Расчет_С_Фондом!AJ$4,4)=0,366,365)))*Расчет_С_Фондом!AJ$36</f>
        <v>0</v>
      </c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</row>
    <row r="407" spans="1:124" s="1" customFormat="1" outlineLevel="2">
      <c r="A407" s="5" t="str">
        <f t="shared" si="149"/>
        <v>-</v>
      </c>
      <c r="B407" s="19">
        <f>Расчет_С_Фондом!B267</f>
        <v>30</v>
      </c>
      <c r="C407" s="6"/>
      <c r="D407" s="6"/>
      <c r="E407" s="6">
        <f ca="1">(MIN(D426,D388/$B407*(MAX(0,1+MIN(Расчет_С_Фондом!E$2,'Исходные данные'!$E$14)-MAX(Расчет_С_Фондом!E$1,$B369))/IF(MOD(Расчет_С_Фондом!E$4,4)=0,366,365)))+MAX(0,E388-D388)/$B407*(MAX(0,1+MIN(Расчет_С_Фондом!E$2,'Исходные данные'!$E$14)-MAX(Расчет_С_Фондом!E$1,$B369))/IF(MOD(Расчет_С_Фондом!E$4,4)=0,366,365)))*Расчет_С_Фондом!E$36</f>
        <v>0</v>
      </c>
      <c r="F407" s="6">
        <f ca="1">(MIN(E426,E388/$B407*(MAX(0,1+MIN(Расчет_С_Фондом!F$2,'Исходные данные'!$E$14)-MAX(Расчет_С_Фондом!F$1,$B369))/IF(MOD(Расчет_С_Фондом!F$4,4)=0,366,365)))+MAX(0,F388-E388)/$B407*(MAX(0,1+MIN(Расчет_С_Фондом!F$2,'Исходные данные'!$E$14)-MAX(Расчет_С_Фондом!F$1,$B369))/IF(MOD(Расчет_С_Фондом!F$4,4)=0,366,365)))*Расчет_С_Фондом!F$36</f>
        <v>0</v>
      </c>
      <c r="G407" s="6">
        <f ca="1">(MIN(F426,F388/$B407*(MAX(0,1+MIN(Расчет_С_Фондом!G$2,'Исходные данные'!$E$14)-MAX(Расчет_С_Фондом!G$1,$B369))/IF(MOD(Расчет_С_Фондом!G$4,4)=0,366,365)))+MAX(0,G388-F388)/$B407*(MAX(0,1+MIN(Расчет_С_Фондом!G$2,'Исходные данные'!$E$14)-MAX(Расчет_С_Фондом!G$1,$B369))/IF(MOD(Расчет_С_Фондом!G$4,4)=0,366,365)))*Расчет_С_Фондом!G$36</f>
        <v>0</v>
      </c>
      <c r="H407" s="6">
        <f ca="1">(MIN(G426,G388/$B407*(MAX(0,1+MIN(Расчет_С_Фондом!H$2,'Исходные данные'!$E$14)-MAX(Расчет_С_Фондом!H$1,$B369))/IF(MOD(Расчет_С_Фондом!H$4,4)=0,366,365)))+MAX(0,H388-G388)/$B407*(MAX(0,1+MIN(Расчет_С_Фондом!H$2,'Исходные данные'!$E$14)-MAX(Расчет_С_Фондом!H$1,$B369))/IF(MOD(Расчет_С_Фондом!H$4,4)=0,366,365)))*Расчет_С_Фондом!H$36</f>
        <v>0</v>
      </c>
      <c r="I407" s="6">
        <f ca="1">(MIN(H426,H388/$B407*(MAX(0,1+MIN(Расчет_С_Фондом!I$2,'Исходные данные'!$E$14)-MAX(Расчет_С_Фондом!I$1,$B369))/IF(MOD(Расчет_С_Фондом!I$4,4)=0,366,365)))+MAX(0,I388-H388)/$B407*(MAX(0,1+MIN(Расчет_С_Фондом!I$2,'Исходные данные'!$E$14)-MAX(Расчет_С_Фондом!I$1,$B369))/IF(MOD(Расчет_С_Фондом!I$4,4)=0,366,365)))*Расчет_С_Фондом!I$36</f>
        <v>0</v>
      </c>
      <c r="J407" s="6">
        <f ca="1">(MIN(I426,I388/$B407*(MAX(0,1+MIN(Расчет_С_Фондом!J$2,'Исходные данные'!$E$14)-MAX(Расчет_С_Фондом!J$1,$B369))/IF(MOD(Расчет_С_Фондом!J$4,4)=0,366,365)))+MAX(0,J388-I388)/$B407*(MAX(0,1+MIN(Расчет_С_Фондом!J$2,'Исходные данные'!$E$14)-MAX(Расчет_С_Фондом!J$1,$B369))/IF(MOD(Расчет_С_Фондом!J$4,4)=0,366,365)))*Расчет_С_Фондом!J$36</f>
        <v>0</v>
      </c>
      <c r="K407" s="6">
        <f ca="1">(MIN(J426,J388/$B407*(MAX(0,1+MIN(Расчет_С_Фондом!K$2,'Исходные данные'!$E$14)-MAX(Расчет_С_Фондом!K$1,$B369))/IF(MOD(Расчет_С_Фондом!K$4,4)=0,366,365)))+MAX(0,K388-J388)/$B407*(MAX(0,1+MIN(Расчет_С_Фондом!K$2,'Исходные данные'!$E$14)-MAX(Расчет_С_Фондом!K$1,$B369))/IF(MOD(Расчет_С_Фондом!K$4,4)=0,366,365)))*Расчет_С_Фондом!K$36</f>
        <v>0</v>
      </c>
      <c r="L407" s="6">
        <f ca="1">(MIN(K426,K388/$B407*(MAX(0,1+MIN(Расчет_С_Фондом!L$2,'Исходные данные'!$E$14)-MAX(Расчет_С_Фондом!L$1,$B369))/IF(MOD(Расчет_С_Фондом!L$4,4)=0,366,365)))+MAX(0,L388-K388)/$B407*(MAX(0,1+MIN(Расчет_С_Фондом!L$2,'Исходные данные'!$E$14)-MAX(Расчет_С_Фондом!L$1,$B369))/IF(MOD(Расчет_С_Фондом!L$4,4)=0,366,365)))*Расчет_С_Фондом!L$36</f>
        <v>0</v>
      </c>
      <c r="M407" s="6">
        <f ca="1">(MIN(L426,L388/$B407*(MAX(0,1+MIN(Расчет_С_Фондом!M$2,'Исходные данные'!$E$14)-MAX(Расчет_С_Фондом!M$1,$B369))/IF(MOD(Расчет_С_Фондом!M$4,4)=0,366,365)))+MAX(0,M388-L388)/$B407*(MAX(0,1+MIN(Расчет_С_Фондом!M$2,'Исходные данные'!$E$14)-MAX(Расчет_С_Фондом!M$1,$B369))/IF(MOD(Расчет_С_Фондом!M$4,4)=0,366,365)))*Расчет_С_Фондом!M$36</f>
        <v>0</v>
      </c>
      <c r="N407" s="6">
        <f ca="1">(MIN(M426,M388/$B407*(MAX(0,1+MIN(Расчет_С_Фондом!N$2,'Исходные данные'!$E$14)-MAX(Расчет_С_Фондом!N$1,$B369))/IF(MOD(Расчет_С_Фондом!N$4,4)=0,366,365)))+MAX(0,N388-M388)/$B407*(MAX(0,1+MIN(Расчет_С_Фондом!N$2,'Исходные данные'!$E$14)-MAX(Расчет_С_Фондом!N$1,$B369))/IF(MOD(Расчет_С_Фондом!N$4,4)=0,366,365)))*Расчет_С_Фондом!N$36</f>
        <v>0</v>
      </c>
      <c r="O407" s="6">
        <f ca="1">(MIN(N426,N388/$B407*(MAX(0,1+MIN(Расчет_С_Фондом!O$2,'Исходные данные'!$E$14)-MAX(Расчет_С_Фондом!O$1,$B369))/IF(MOD(Расчет_С_Фондом!O$4,4)=0,366,365)))+MAX(0,O388-N388)/$B407*(MAX(0,1+MIN(Расчет_С_Фондом!O$2,'Исходные данные'!$E$14)-MAX(Расчет_С_Фондом!O$1,$B369))/IF(MOD(Расчет_С_Фондом!O$4,4)=0,366,365)))*Расчет_С_Фондом!O$36</f>
        <v>0</v>
      </c>
      <c r="P407" s="6">
        <f ca="1">(MIN(O426,O388/$B407*(MAX(0,1+MIN(Расчет_С_Фондом!P$2,'Исходные данные'!$E$14)-MAX(Расчет_С_Фондом!P$1,$B369))/IF(MOD(Расчет_С_Фондом!P$4,4)=0,366,365)))+MAX(0,P388-O388)/$B407*(MAX(0,1+MIN(Расчет_С_Фондом!P$2,'Исходные данные'!$E$14)-MAX(Расчет_С_Фондом!P$1,$B369))/IF(MOD(Расчет_С_Фондом!P$4,4)=0,366,365)))*Расчет_С_Фондом!P$36</f>
        <v>0</v>
      </c>
      <c r="Q407" s="6">
        <f ca="1">(MIN(P426,P388/$B407*(MAX(0,1+MIN(Расчет_С_Фондом!Q$2,'Исходные данные'!$E$14)-MAX(Расчет_С_Фондом!Q$1,$B369))/IF(MOD(Расчет_С_Фондом!Q$4,4)=0,366,365)))+MAX(0,Q388-P388)/$B407*(MAX(0,1+MIN(Расчет_С_Фондом!Q$2,'Исходные данные'!$E$14)-MAX(Расчет_С_Фондом!Q$1,$B369))/IF(MOD(Расчет_С_Фондом!Q$4,4)=0,366,365)))*Расчет_С_Фондом!Q$36</f>
        <v>0</v>
      </c>
      <c r="R407" s="6">
        <f ca="1">(MIN(Q426,Q388/$B407*(MAX(0,1+MIN(Расчет_С_Фондом!R$2,'Исходные данные'!$E$14)-MAX(Расчет_С_Фондом!R$1,$B369))/IF(MOD(Расчет_С_Фондом!R$4,4)=0,366,365)))+MAX(0,R388-Q388)/$B407*(MAX(0,1+MIN(Расчет_С_Фондом!R$2,'Исходные данные'!$E$14)-MAX(Расчет_С_Фондом!R$1,$B369))/IF(MOD(Расчет_С_Фондом!R$4,4)=0,366,365)))*Расчет_С_Фондом!R$36</f>
        <v>0</v>
      </c>
      <c r="S407" s="6">
        <f ca="1">(MIN(R426,R388/$B407*(MAX(0,1+MIN(Расчет_С_Фондом!S$2,'Исходные данные'!$E$14)-MAX(Расчет_С_Фондом!S$1,$B369))/IF(MOD(Расчет_С_Фондом!S$4,4)=0,366,365)))+MAX(0,S388-R388)/$B407*(MAX(0,1+MIN(Расчет_С_Фондом!S$2,'Исходные данные'!$E$14)-MAX(Расчет_С_Фондом!S$1,$B369))/IF(MOD(Расчет_С_Фондом!S$4,4)=0,366,365)))*Расчет_С_Фондом!S$36</f>
        <v>0</v>
      </c>
      <c r="T407" s="6">
        <f ca="1">(MIN(S426,S388/$B407*(MAX(0,1+MIN(Расчет_С_Фондом!T$2,'Исходные данные'!$E$14)-MAX(Расчет_С_Фондом!T$1,$B369))/IF(MOD(Расчет_С_Фондом!T$4,4)=0,366,365)))+MAX(0,T388-S388)/$B407*(MAX(0,1+MIN(Расчет_С_Фондом!T$2,'Исходные данные'!$E$14)-MAX(Расчет_С_Фондом!T$1,$B369))/IF(MOD(Расчет_С_Фондом!T$4,4)=0,366,365)))*Расчет_С_Фондом!T$36</f>
        <v>0</v>
      </c>
      <c r="U407" s="6">
        <f ca="1">(MIN(T426,T388/$B407*(MAX(0,1+MIN(Расчет_С_Фондом!U$2,'Исходные данные'!$E$14)-MAX(Расчет_С_Фондом!U$1,$B369))/IF(MOD(Расчет_С_Фондом!U$4,4)=0,366,365)))+MAX(0,U388-T388)/$B407*(MAX(0,1+MIN(Расчет_С_Фондом!U$2,'Исходные данные'!$E$14)-MAX(Расчет_С_Фондом!U$1,$B369))/IF(MOD(Расчет_С_Фондом!U$4,4)=0,366,365)))*Расчет_С_Фондом!U$36</f>
        <v>0</v>
      </c>
      <c r="V407" s="6">
        <f ca="1">(MIN(U426,U388/$B407*(MAX(0,1+MIN(Расчет_С_Фондом!V$2,'Исходные данные'!$E$14)-MAX(Расчет_С_Фондом!V$1,$B369))/IF(MOD(Расчет_С_Фондом!V$4,4)=0,366,365)))+MAX(0,V388-U388)/$B407*(MAX(0,1+MIN(Расчет_С_Фондом!V$2,'Исходные данные'!$E$14)-MAX(Расчет_С_Фондом!V$1,$B369))/IF(MOD(Расчет_С_Фондом!V$4,4)=0,366,365)))*Расчет_С_Фондом!V$36</f>
        <v>0</v>
      </c>
      <c r="W407" s="6">
        <f ca="1">(MIN(V426,V388/$B407*(MAX(0,1+MIN(Расчет_С_Фондом!W$2,'Исходные данные'!$E$14)-MAX(Расчет_С_Фондом!W$1,$B369))/IF(MOD(Расчет_С_Фондом!W$4,4)=0,366,365)))+MAX(0,W388-V388)/$B407*(MAX(0,1+MIN(Расчет_С_Фондом!W$2,'Исходные данные'!$E$14)-MAX(Расчет_С_Фондом!W$1,$B369))/IF(MOD(Расчет_С_Фондом!W$4,4)=0,366,365)))*Расчет_С_Фондом!W$36</f>
        <v>0</v>
      </c>
      <c r="X407" s="6">
        <f ca="1">(MIN(W426,W388/$B407*(MAX(0,1+MIN(Расчет_С_Фондом!X$2,'Исходные данные'!$E$14)-MAX(Расчет_С_Фондом!X$1,$B369))/IF(MOD(Расчет_С_Фондом!X$4,4)=0,366,365)))+MAX(0,X388-W388)/$B407*(MAX(0,1+MIN(Расчет_С_Фондом!X$2,'Исходные данные'!$E$14)-MAX(Расчет_С_Фондом!X$1,$B369))/IF(MOD(Расчет_С_Фондом!X$4,4)=0,366,365)))*Расчет_С_Фондом!X$36</f>
        <v>0</v>
      </c>
      <c r="Y407" s="6">
        <f ca="1">(MIN(X426,X388/$B407*(MAX(0,1+MIN(Расчет_С_Фондом!Y$2,'Исходные данные'!$E$14)-MAX(Расчет_С_Фондом!Y$1,$B369))/IF(MOD(Расчет_С_Фондом!Y$4,4)=0,366,365)))+MAX(0,Y388-X388)/$B407*(MAX(0,1+MIN(Расчет_С_Фондом!Y$2,'Исходные данные'!$E$14)-MAX(Расчет_С_Фондом!Y$1,$B369))/IF(MOD(Расчет_С_Фондом!Y$4,4)=0,366,365)))*Расчет_С_Фондом!Y$36</f>
        <v>0</v>
      </c>
      <c r="Z407" s="6">
        <f ca="1">(MIN(Y426,Y388/$B407*(MAX(0,1+MIN(Расчет_С_Фондом!Z$2,'Исходные данные'!$E$14)-MAX(Расчет_С_Фондом!Z$1,$B369))/IF(MOD(Расчет_С_Фондом!Z$4,4)=0,366,365)))+MAX(0,Z388-Y388)/$B407*(MAX(0,1+MIN(Расчет_С_Фондом!Z$2,'Исходные данные'!$E$14)-MAX(Расчет_С_Фондом!Z$1,$B369))/IF(MOD(Расчет_С_Фондом!Z$4,4)=0,366,365)))*Расчет_С_Фондом!Z$36</f>
        <v>0</v>
      </c>
      <c r="AA407" s="6">
        <f ca="1">(MIN(Z426,Z388/$B407*(MAX(0,1+MIN(Расчет_С_Фондом!AA$2,'Исходные данные'!$E$14)-MAX(Расчет_С_Фондом!AA$1,$B369))/IF(MOD(Расчет_С_Фондом!AA$4,4)=0,366,365)))+MAX(0,AA388-Z388)/$B407*(MAX(0,1+MIN(Расчет_С_Фондом!AA$2,'Исходные данные'!$E$14)-MAX(Расчет_С_Фондом!AA$1,$B369))/IF(MOD(Расчет_С_Фондом!AA$4,4)=0,366,365)))*Расчет_С_Фондом!AA$36</f>
        <v>0</v>
      </c>
      <c r="AB407" s="6">
        <f ca="1">(MIN(AA426,AA388/$B407*(MAX(0,1+MIN(Расчет_С_Фондом!AB$2,'Исходные данные'!$E$14)-MAX(Расчет_С_Фондом!AB$1,$B369))/IF(MOD(Расчет_С_Фондом!AB$4,4)=0,366,365)))+MAX(0,AB388-AA388)/$B407*(MAX(0,1+MIN(Расчет_С_Фондом!AB$2,'Исходные данные'!$E$14)-MAX(Расчет_С_Фондом!AB$1,$B369))/IF(MOD(Расчет_С_Фондом!AB$4,4)=0,366,365)))*Расчет_С_Фондом!AB$36</f>
        <v>0</v>
      </c>
      <c r="AC407" s="6">
        <f ca="1">(MIN(AB426,AB388/$B407*(MAX(0,1+MIN(Расчет_С_Фондом!AC$2,'Исходные данные'!$E$14)-MAX(Расчет_С_Фондом!AC$1,$B369))/IF(MOD(Расчет_С_Фондом!AC$4,4)=0,366,365)))+MAX(0,AC388-AB388)/$B407*(MAX(0,1+MIN(Расчет_С_Фондом!AC$2,'Исходные данные'!$E$14)-MAX(Расчет_С_Фондом!AC$1,$B369))/IF(MOD(Расчет_С_Фондом!AC$4,4)=0,366,365)))*Расчет_С_Фондом!AC$36</f>
        <v>0</v>
      </c>
      <c r="AD407" s="6">
        <f ca="1">(MIN(AC426,AC388/$B407*(MAX(0,1+MIN(Расчет_С_Фондом!AD$2,'Исходные данные'!$E$14)-MAX(Расчет_С_Фондом!AD$1,$B369))/IF(MOD(Расчет_С_Фондом!AD$4,4)=0,366,365)))+MAX(0,AD388-AC388)/$B407*(MAX(0,1+MIN(Расчет_С_Фондом!AD$2,'Исходные данные'!$E$14)-MAX(Расчет_С_Фондом!AD$1,$B369))/IF(MOD(Расчет_С_Фондом!AD$4,4)=0,366,365)))*Расчет_С_Фондом!AD$36</f>
        <v>0</v>
      </c>
      <c r="AE407" s="6">
        <f ca="1">(MIN(AD426,AD388/$B407*(MAX(0,1+MIN(Расчет_С_Фондом!AE$2,'Исходные данные'!$E$14)-MAX(Расчет_С_Фондом!AE$1,$B369))/IF(MOD(Расчет_С_Фондом!AE$4,4)=0,366,365)))+MAX(0,AE388-AD388)/$B407*(MAX(0,1+MIN(Расчет_С_Фондом!AE$2,'Исходные данные'!$E$14)-MAX(Расчет_С_Фондом!AE$1,$B369))/IF(MOD(Расчет_С_Фондом!AE$4,4)=0,366,365)))*Расчет_С_Фондом!AE$36</f>
        <v>0</v>
      </c>
      <c r="AF407" s="6">
        <f ca="1">(MIN(AE426,AE388/$B407*(MAX(0,1+MIN(Расчет_С_Фондом!AF$2,'Исходные данные'!$E$14)-MAX(Расчет_С_Фондом!AF$1,$B369))/IF(MOD(Расчет_С_Фондом!AF$4,4)=0,366,365)))+MAX(0,AF388-AE388)/$B407*(MAX(0,1+MIN(Расчет_С_Фондом!AF$2,'Исходные данные'!$E$14)-MAX(Расчет_С_Фондом!AF$1,$B369))/IF(MOD(Расчет_С_Фондом!AF$4,4)=0,366,365)))*Расчет_С_Фондом!AF$36</f>
        <v>0</v>
      </c>
      <c r="AG407" s="6">
        <f ca="1">(MIN(AF426,AF388/$B407*(MAX(0,1+MIN(Расчет_С_Фондом!AG$2,'Исходные данные'!$E$14)-MAX(Расчет_С_Фондом!AG$1,$B369))/IF(MOD(Расчет_С_Фондом!AG$4,4)=0,366,365)))+MAX(0,AG388-AF388)/$B407*(MAX(0,1+MIN(Расчет_С_Фондом!AG$2,'Исходные данные'!$E$14)-MAX(Расчет_С_Фондом!AG$1,$B369))/IF(MOD(Расчет_С_Фондом!AG$4,4)=0,366,365)))*Расчет_С_Фондом!AG$36</f>
        <v>0</v>
      </c>
      <c r="AH407" s="6">
        <f ca="1">(MIN(AG426,AG388/$B407*(MAX(0,1+MIN(Расчет_С_Фондом!AH$2,'Исходные данные'!$E$14)-MAX(Расчет_С_Фондом!AH$1,$B369))/IF(MOD(Расчет_С_Фондом!AH$4,4)=0,366,365)))+MAX(0,AH388-AG388)/$B407*(MAX(0,1+MIN(Расчет_С_Фондом!AH$2,'Исходные данные'!$E$14)-MAX(Расчет_С_Фондом!AH$1,$B369))/IF(MOD(Расчет_С_Фондом!AH$4,4)=0,366,365)))*Расчет_С_Фондом!AH$36</f>
        <v>0</v>
      </c>
      <c r="AI407" s="6">
        <f ca="1">(MIN(AH426,AH388/$B407*(MAX(0,1+MIN(Расчет_С_Фондом!AI$2,'Исходные данные'!$E$14)-MAX(Расчет_С_Фондом!AI$1,$B369))/IF(MOD(Расчет_С_Фондом!AI$4,4)=0,366,365)))+MAX(0,AI388-AH388)/$B407*(MAX(0,1+MIN(Расчет_С_Фондом!AI$2,'Исходные данные'!$E$14)-MAX(Расчет_С_Фондом!AI$1,$B369))/IF(MOD(Расчет_С_Фондом!AI$4,4)=0,366,365)))*Расчет_С_Фондом!AI$36</f>
        <v>0</v>
      </c>
      <c r="AJ407" s="6">
        <f ca="1">(MIN(AI426,AI388/$B407*(MAX(0,1+MIN(Расчет_С_Фондом!AJ$2,'Исходные данные'!$E$14)-MAX(Расчет_С_Фондом!AJ$1,$B369))/IF(MOD(Расчет_С_Фондом!AJ$4,4)=0,366,365)))+MAX(0,AJ388-AI388)/$B407*(MAX(0,1+MIN(Расчет_С_Фондом!AJ$2,'Исходные данные'!$E$14)-MAX(Расчет_С_Фондом!AJ$1,$B369))/IF(MOD(Расчет_С_Фондом!AJ$4,4)=0,366,365)))*Расчет_С_Фондом!AJ$36</f>
        <v>0</v>
      </c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</row>
    <row r="408" spans="1:124" s="1" customFormat="1" outlineLevel="2">
      <c r="A408" s="5" t="str">
        <f t="shared" si="149"/>
        <v>-</v>
      </c>
      <c r="B408" s="19">
        <f>Расчет_С_Фондом!B268</f>
        <v>30</v>
      </c>
      <c r="C408" s="6"/>
      <c r="D408" s="6"/>
      <c r="E408" s="6">
        <f ca="1">(MIN(D427,D389/$B408*(MAX(0,1+MIN(Расчет_С_Фондом!E$2,'Исходные данные'!$E$14)-MAX(Расчет_С_Фондом!E$1,$B370))/IF(MOD(Расчет_С_Фондом!E$4,4)=0,366,365)))+MAX(0,E389-D389)/$B408*(MAX(0,1+MIN(Расчет_С_Фондом!E$2,'Исходные данные'!$E$14)-MAX(Расчет_С_Фондом!E$1,$B370))/IF(MOD(Расчет_С_Фондом!E$4,4)=0,366,365)))*Расчет_С_Фондом!E$36</f>
        <v>0</v>
      </c>
      <c r="F408" s="6">
        <f ca="1">(MIN(E427,E389/$B408*(MAX(0,1+MIN(Расчет_С_Фондом!F$2,'Исходные данные'!$E$14)-MAX(Расчет_С_Фондом!F$1,$B370))/IF(MOD(Расчет_С_Фондом!F$4,4)=0,366,365)))+MAX(0,F389-E389)/$B408*(MAX(0,1+MIN(Расчет_С_Фондом!F$2,'Исходные данные'!$E$14)-MAX(Расчет_С_Фондом!F$1,$B370))/IF(MOD(Расчет_С_Фондом!F$4,4)=0,366,365)))*Расчет_С_Фондом!F$36</f>
        <v>0</v>
      </c>
      <c r="G408" s="6">
        <f ca="1">(MIN(F427,F389/$B408*(MAX(0,1+MIN(Расчет_С_Фондом!G$2,'Исходные данные'!$E$14)-MAX(Расчет_С_Фондом!G$1,$B370))/IF(MOD(Расчет_С_Фондом!G$4,4)=0,366,365)))+MAX(0,G389-F389)/$B408*(MAX(0,1+MIN(Расчет_С_Фондом!G$2,'Исходные данные'!$E$14)-MAX(Расчет_С_Фондом!G$1,$B370))/IF(MOD(Расчет_С_Фондом!G$4,4)=0,366,365)))*Расчет_С_Фондом!G$36</f>
        <v>0</v>
      </c>
      <c r="H408" s="6">
        <f ca="1">(MIN(G427,G389/$B408*(MAX(0,1+MIN(Расчет_С_Фондом!H$2,'Исходные данные'!$E$14)-MAX(Расчет_С_Фондом!H$1,$B370))/IF(MOD(Расчет_С_Фондом!H$4,4)=0,366,365)))+MAX(0,H389-G389)/$B408*(MAX(0,1+MIN(Расчет_С_Фондом!H$2,'Исходные данные'!$E$14)-MAX(Расчет_С_Фондом!H$1,$B370))/IF(MOD(Расчет_С_Фондом!H$4,4)=0,366,365)))*Расчет_С_Фондом!H$36</f>
        <v>0</v>
      </c>
      <c r="I408" s="6">
        <f ca="1">(MIN(H427,H389/$B408*(MAX(0,1+MIN(Расчет_С_Фондом!I$2,'Исходные данные'!$E$14)-MAX(Расчет_С_Фондом!I$1,$B370))/IF(MOD(Расчет_С_Фондом!I$4,4)=0,366,365)))+MAX(0,I389-H389)/$B408*(MAX(0,1+MIN(Расчет_С_Фондом!I$2,'Исходные данные'!$E$14)-MAX(Расчет_С_Фондом!I$1,$B370))/IF(MOD(Расчет_С_Фондом!I$4,4)=0,366,365)))*Расчет_С_Фондом!I$36</f>
        <v>0</v>
      </c>
      <c r="J408" s="6">
        <f ca="1">(MIN(I427,I389/$B408*(MAX(0,1+MIN(Расчет_С_Фондом!J$2,'Исходные данные'!$E$14)-MAX(Расчет_С_Фондом!J$1,$B370))/IF(MOD(Расчет_С_Фондом!J$4,4)=0,366,365)))+MAX(0,J389-I389)/$B408*(MAX(0,1+MIN(Расчет_С_Фондом!J$2,'Исходные данные'!$E$14)-MAX(Расчет_С_Фондом!J$1,$B370))/IF(MOD(Расчет_С_Фондом!J$4,4)=0,366,365)))*Расчет_С_Фондом!J$36</f>
        <v>0</v>
      </c>
      <c r="K408" s="6">
        <f ca="1">(MIN(J427,J389/$B408*(MAX(0,1+MIN(Расчет_С_Фондом!K$2,'Исходные данные'!$E$14)-MAX(Расчет_С_Фондом!K$1,$B370))/IF(MOD(Расчет_С_Фондом!K$4,4)=0,366,365)))+MAX(0,K389-J389)/$B408*(MAX(0,1+MIN(Расчет_С_Фондом!K$2,'Исходные данные'!$E$14)-MAX(Расчет_С_Фондом!K$1,$B370))/IF(MOD(Расчет_С_Фондом!K$4,4)=0,366,365)))*Расчет_С_Фондом!K$36</f>
        <v>0</v>
      </c>
      <c r="L408" s="6">
        <f ca="1">(MIN(K427,K389/$B408*(MAX(0,1+MIN(Расчет_С_Фондом!L$2,'Исходные данные'!$E$14)-MAX(Расчет_С_Фондом!L$1,$B370))/IF(MOD(Расчет_С_Фондом!L$4,4)=0,366,365)))+MAX(0,L389-K389)/$B408*(MAX(0,1+MIN(Расчет_С_Фондом!L$2,'Исходные данные'!$E$14)-MAX(Расчет_С_Фондом!L$1,$B370))/IF(MOD(Расчет_С_Фондом!L$4,4)=0,366,365)))*Расчет_С_Фондом!L$36</f>
        <v>0</v>
      </c>
      <c r="M408" s="6">
        <f ca="1">(MIN(L427,L389/$B408*(MAX(0,1+MIN(Расчет_С_Фондом!M$2,'Исходные данные'!$E$14)-MAX(Расчет_С_Фондом!M$1,$B370))/IF(MOD(Расчет_С_Фондом!M$4,4)=0,366,365)))+MAX(0,M389-L389)/$B408*(MAX(0,1+MIN(Расчет_С_Фондом!M$2,'Исходные данные'!$E$14)-MAX(Расчет_С_Фондом!M$1,$B370))/IF(MOD(Расчет_С_Фондом!M$4,4)=0,366,365)))*Расчет_С_Фондом!M$36</f>
        <v>0</v>
      </c>
      <c r="N408" s="6">
        <f ca="1">(MIN(M427,M389/$B408*(MAX(0,1+MIN(Расчет_С_Фондом!N$2,'Исходные данные'!$E$14)-MAX(Расчет_С_Фондом!N$1,$B370))/IF(MOD(Расчет_С_Фондом!N$4,4)=0,366,365)))+MAX(0,N389-M389)/$B408*(MAX(0,1+MIN(Расчет_С_Фондом!N$2,'Исходные данные'!$E$14)-MAX(Расчет_С_Фондом!N$1,$B370))/IF(MOD(Расчет_С_Фондом!N$4,4)=0,366,365)))*Расчет_С_Фондом!N$36</f>
        <v>0</v>
      </c>
      <c r="O408" s="6">
        <f ca="1">(MIN(N427,N389/$B408*(MAX(0,1+MIN(Расчет_С_Фондом!O$2,'Исходные данные'!$E$14)-MAX(Расчет_С_Фондом!O$1,$B370))/IF(MOD(Расчет_С_Фондом!O$4,4)=0,366,365)))+MAX(0,O389-N389)/$B408*(MAX(0,1+MIN(Расчет_С_Фондом!O$2,'Исходные данные'!$E$14)-MAX(Расчет_С_Фондом!O$1,$B370))/IF(MOD(Расчет_С_Фондом!O$4,4)=0,366,365)))*Расчет_С_Фондом!O$36</f>
        <v>0</v>
      </c>
      <c r="P408" s="6">
        <f ca="1">(MIN(O427,O389/$B408*(MAX(0,1+MIN(Расчет_С_Фондом!P$2,'Исходные данные'!$E$14)-MAX(Расчет_С_Фондом!P$1,$B370))/IF(MOD(Расчет_С_Фондом!P$4,4)=0,366,365)))+MAX(0,P389-O389)/$B408*(MAX(0,1+MIN(Расчет_С_Фондом!P$2,'Исходные данные'!$E$14)-MAX(Расчет_С_Фондом!P$1,$B370))/IF(MOD(Расчет_С_Фондом!P$4,4)=0,366,365)))*Расчет_С_Фондом!P$36</f>
        <v>0</v>
      </c>
      <c r="Q408" s="6">
        <f ca="1">(MIN(P427,P389/$B408*(MAX(0,1+MIN(Расчет_С_Фондом!Q$2,'Исходные данные'!$E$14)-MAX(Расчет_С_Фондом!Q$1,$B370))/IF(MOD(Расчет_С_Фондом!Q$4,4)=0,366,365)))+MAX(0,Q389-P389)/$B408*(MAX(0,1+MIN(Расчет_С_Фондом!Q$2,'Исходные данные'!$E$14)-MAX(Расчет_С_Фондом!Q$1,$B370))/IF(MOD(Расчет_С_Фондом!Q$4,4)=0,366,365)))*Расчет_С_Фондом!Q$36</f>
        <v>0</v>
      </c>
      <c r="R408" s="6">
        <f ca="1">(MIN(Q427,Q389/$B408*(MAX(0,1+MIN(Расчет_С_Фондом!R$2,'Исходные данные'!$E$14)-MAX(Расчет_С_Фондом!R$1,$B370))/IF(MOD(Расчет_С_Фондом!R$4,4)=0,366,365)))+MAX(0,R389-Q389)/$B408*(MAX(0,1+MIN(Расчет_С_Фондом!R$2,'Исходные данные'!$E$14)-MAX(Расчет_С_Фондом!R$1,$B370))/IF(MOD(Расчет_С_Фондом!R$4,4)=0,366,365)))*Расчет_С_Фондом!R$36</f>
        <v>0</v>
      </c>
      <c r="S408" s="6">
        <f ca="1">(MIN(R427,R389/$B408*(MAX(0,1+MIN(Расчет_С_Фондом!S$2,'Исходные данные'!$E$14)-MAX(Расчет_С_Фондом!S$1,$B370))/IF(MOD(Расчет_С_Фондом!S$4,4)=0,366,365)))+MAX(0,S389-R389)/$B408*(MAX(0,1+MIN(Расчет_С_Фондом!S$2,'Исходные данные'!$E$14)-MAX(Расчет_С_Фондом!S$1,$B370))/IF(MOD(Расчет_С_Фондом!S$4,4)=0,366,365)))*Расчет_С_Фондом!S$36</f>
        <v>0</v>
      </c>
      <c r="T408" s="6">
        <f ca="1">(MIN(S427,S389/$B408*(MAX(0,1+MIN(Расчет_С_Фондом!T$2,'Исходные данные'!$E$14)-MAX(Расчет_С_Фондом!T$1,$B370))/IF(MOD(Расчет_С_Фондом!T$4,4)=0,366,365)))+MAX(0,T389-S389)/$B408*(MAX(0,1+MIN(Расчет_С_Фондом!T$2,'Исходные данные'!$E$14)-MAX(Расчет_С_Фондом!T$1,$B370))/IF(MOD(Расчет_С_Фондом!T$4,4)=0,366,365)))*Расчет_С_Фондом!T$36</f>
        <v>0</v>
      </c>
      <c r="U408" s="6">
        <f ca="1">(MIN(T427,T389/$B408*(MAX(0,1+MIN(Расчет_С_Фондом!U$2,'Исходные данные'!$E$14)-MAX(Расчет_С_Фондом!U$1,$B370))/IF(MOD(Расчет_С_Фондом!U$4,4)=0,366,365)))+MAX(0,U389-T389)/$B408*(MAX(0,1+MIN(Расчет_С_Фондом!U$2,'Исходные данные'!$E$14)-MAX(Расчет_С_Фондом!U$1,$B370))/IF(MOD(Расчет_С_Фондом!U$4,4)=0,366,365)))*Расчет_С_Фондом!U$36</f>
        <v>0</v>
      </c>
      <c r="V408" s="6">
        <f ca="1">(MIN(U427,U389/$B408*(MAX(0,1+MIN(Расчет_С_Фондом!V$2,'Исходные данные'!$E$14)-MAX(Расчет_С_Фондом!V$1,$B370))/IF(MOD(Расчет_С_Фондом!V$4,4)=0,366,365)))+MAX(0,V389-U389)/$B408*(MAX(0,1+MIN(Расчет_С_Фондом!V$2,'Исходные данные'!$E$14)-MAX(Расчет_С_Фондом!V$1,$B370))/IF(MOD(Расчет_С_Фондом!V$4,4)=0,366,365)))*Расчет_С_Фондом!V$36</f>
        <v>0</v>
      </c>
      <c r="W408" s="6">
        <f ca="1">(MIN(V427,V389/$B408*(MAX(0,1+MIN(Расчет_С_Фондом!W$2,'Исходные данные'!$E$14)-MAX(Расчет_С_Фондом!W$1,$B370))/IF(MOD(Расчет_С_Фондом!W$4,4)=0,366,365)))+MAX(0,W389-V389)/$B408*(MAX(0,1+MIN(Расчет_С_Фондом!W$2,'Исходные данные'!$E$14)-MAX(Расчет_С_Фондом!W$1,$B370))/IF(MOD(Расчет_С_Фондом!W$4,4)=0,366,365)))*Расчет_С_Фондом!W$36</f>
        <v>0</v>
      </c>
      <c r="X408" s="6">
        <f ca="1">(MIN(W427,W389/$B408*(MAX(0,1+MIN(Расчет_С_Фондом!X$2,'Исходные данные'!$E$14)-MAX(Расчет_С_Фондом!X$1,$B370))/IF(MOD(Расчет_С_Фондом!X$4,4)=0,366,365)))+MAX(0,X389-W389)/$B408*(MAX(0,1+MIN(Расчет_С_Фондом!X$2,'Исходные данные'!$E$14)-MAX(Расчет_С_Фондом!X$1,$B370))/IF(MOD(Расчет_С_Фондом!X$4,4)=0,366,365)))*Расчет_С_Фондом!X$36</f>
        <v>0</v>
      </c>
      <c r="Y408" s="6">
        <f ca="1">(MIN(X427,X389/$B408*(MAX(0,1+MIN(Расчет_С_Фондом!Y$2,'Исходные данные'!$E$14)-MAX(Расчет_С_Фондом!Y$1,$B370))/IF(MOD(Расчет_С_Фондом!Y$4,4)=0,366,365)))+MAX(0,Y389-X389)/$B408*(MAX(0,1+MIN(Расчет_С_Фондом!Y$2,'Исходные данные'!$E$14)-MAX(Расчет_С_Фондом!Y$1,$B370))/IF(MOD(Расчет_С_Фондом!Y$4,4)=0,366,365)))*Расчет_С_Фондом!Y$36</f>
        <v>0</v>
      </c>
      <c r="Z408" s="6">
        <f ca="1">(MIN(Y427,Y389/$B408*(MAX(0,1+MIN(Расчет_С_Фондом!Z$2,'Исходные данные'!$E$14)-MAX(Расчет_С_Фондом!Z$1,$B370))/IF(MOD(Расчет_С_Фондом!Z$4,4)=0,366,365)))+MAX(0,Z389-Y389)/$B408*(MAX(0,1+MIN(Расчет_С_Фондом!Z$2,'Исходные данные'!$E$14)-MAX(Расчет_С_Фондом!Z$1,$B370))/IF(MOD(Расчет_С_Фондом!Z$4,4)=0,366,365)))*Расчет_С_Фондом!Z$36</f>
        <v>0</v>
      </c>
      <c r="AA408" s="6">
        <f ca="1">(MIN(Z427,Z389/$B408*(MAX(0,1+MIN(Расчет_С_Фондом!AA$2,'Исходные данные'!$E$14)-MAX(Расчет_С_Фондом!AA$1,$B370))/IF(MOD(Расчет_С_Фондом!AA$4,4)=0,366,365)))+MAX(0,AA389-Z389)/$B408*(MAX(0,1+MIN(Расчет_С_Фондом!AA$2,'Исходные данные'!$E$14)-MAX(Расчет_С_Фондом!AA$1,$B370))/IF(MOD(Расчет_С_Фондом!AA$4,4)=0,366,365)))*Расчет_С_Фондом!AA$36</f>
        <v>0</v>
      </c>
      <c r="AB408" s="6">
        <f ca="1">(MIN(AA427,AA389/$B408*(MAX(0,1+MIN(Расчет_С_Фондом!AB$2,'Исходные данные'!$E$14)-MAX(Расчет_С_Фондом!AB$1,$B370))/IF(MOD(Расчет_С_Фондом!AB$4,4)=0,366,365)))+MAX(0,AB389-AA389)/$B408*(MAX(0,1+MIN(Расчет_С_Фондом!AB$2,'Исходные данные'!$E$14)-MAX(Расчет_С_Фондом!AB$1,$B370))/IF(MOD(Расчет_С_Фондом!AB$4,4)=0,366,365)))*Расчет_С_Фондом!AB$36</f>
        <v>0</v>
      </c>
      <c r="AC408" s="6">
        <f ca="1">(MIN(AB427,AB389/$B408*(MAX(0,1+MIN(Расчет_С_Фондом!AC$2,'Исходные данные'!$E$14)-MAX(Расчет_С_Фондом!AC$1,$B370))/IF(MOD(Расчет_С_Фондом!AC$4,4)=0,366,365)))+MAX(0,AC389-AB389)/$B408*(MAX(0,1+MIN(Расчет_С_Фондом!AC$2,'Исходные данные'!$E$14)-MAX(Расчет_С_Фондом!AC$1,$B370))/IF(MOD(Расчет_С_Фондом!AC$4,4)=0,366,365)))*Расчет_С_Фондом!AC$36</f>
        <v>0</v>
      </c>
      <c r="AD408" s="6">
        <f ca="1">(MIN(AC427,AC389/$B408*(MAX(0,1+MIN(Расчет_С_Фондом!AD$2,'Исходные данные'!$E$14)-MAX(Расчет_С_Фондом!AD$1,$B370))/IF(MOD(Расчет_С_Фондом!AD$4,4)=0,366,365)))+MAX(0,AD389-AC389)/$B408*(MAX(0,1+MIN(Расчет_С_Фондом!AD$2,'Исходные данные'!$E$14)-MAX(Расчет_С_Фондом!AD$1,$B370))/IF(MOD(Расчет_С_Фондом!AD$4,4)=0,366,365)))*Расчет_С_Фондом!AD$36</f>
        <v>0</v>
      </c>
      <c r="AE408" s="6">
        <f ca="1">(MIN(AD427,AD389/$B408*(MAX(0,1+MIN(Расчет_С_Фондом!AE$2,'Исходные данные'!$E$14)-MAX(Расчет_С_Фондом!AE$1,$B370))/IF(MOD(Расчет_С_Фондом!AE$4,4)=0,366,365)))+MAX(0,AE389-AD389)/$B408*(MAX(0,1+MIN(Расчет_С_Фондом!AE$2,'Исходные данные'!$E$14)-MAX(Расчет_С_Фондом!AE$1,$B370))/IF(MOD(Расчет_С_Фондом!AE$4,4)=0,366,365)))*Расчет_С_Фондом!AE$36</f>
        <v>0</v>
      </c>
      <c r="AF408" s="6">
        <f ca="1">(MIN(AE427,AE389/$B408*(MAX(0,1+MIN(Расчет_С_Фондом!AF$2,'Исходные данные'!$E$14)-MAX(Расчет_С_Фондом!AF$1,$B370))/IF(MOD(Расчет_С_Фондом!AF$4,4)=0,366,365)))+MAX(0,AF389-AE389)/$B408*(MAX(0,1+MIN(Расчет_С_Фондом!AF$2,'Исходные данные'!$E$14)-MAX(Расчет_С_Фондом!AF$1,$B370))/IF(MOD(Расчет_С_Фондом!AF$4,4)=0,366,365)))*Расчет_С_Фондом!AF$36</f>
        <v>0</v>
      </c>
      <c r="AG408" s="6">
        <f ca="1">(MIN(AF427,AF389/$B408*(MAX(0,1+MIN(Расчет_С_Фондом!AG$2,'Исходные данные'!$E$14)-MAX(Расчет_С_Фондом!AG$1,$B370))/IF(MOD(Расчет_С_Фондом!AG$4,4)=0,366,365)))+MAX(0,AG389-AF389)/$B408*(MAX(0,1+MIN(Расчет_С_Фондом!AG$2,'Исходные данные'!$E$14)-MAX(Расчет_С_Фондом!AG$1,$B370))/IF(MOD(Расчет_С_Фондом!AG$4,4)=0,366,365)))*Расчет_С_Фондом!AG$36</f>
        <v>0</v>
      </c>
      <c r="AH408" s="6">
        <f ca="1">(MIN(AG427,AG389/$B408*(MAX(0,1+MIN(Расчет_С_Фондом!AH$2,'Исходные данные'!$E$14)-MAX(Расчет_С_Фондом!AH$1,$B370))/IF(MOD(Расчет_С_Фондом!AH$4,4)=0,366,365)))+MAX(0,AH389-AG389)/$B408*(MAX(0,1+MIN(Расчет_С_Фондом!AH$2,'Исходные данные'!$E$14)-MAX(Расчет_С_Фондом!AH$1,$B370))/IF(MOD(Расчет_С_Фондом!AH$4,4)=0,366,365)))*Расчет_С_Фондом!AH$36</f>
        <v>0</v>
      </c>
      <c r="AI408" s="6">
        <f ca="1">(MIN(AH427,AH389/$B408*(MAX(0,1+MIN(Расчет_С_Фондом!AI$2,'Исходные данные'!$E$14)-MAX(Расчет_С_Фондом!AI$1,$B370))/IF(MOD(Расчет_С_Фондом!AI$4,4)=0,366,365)))+MAX(0,AI389-AH389)/$B408*(MAX(0,1+MIN(Расчет_С_Фондом!AI$2,'Исходные данные'!$E$14)-MAX(Расчет_С_Фондом!AI$1,$B370))/IF(MOD(Расчет_С_Фондом!AI$4,4)=0,366,365)))*Расчет_С_Фондом!AI$36</f>
        <v>0</v>
      </c>
      <c r="AJ408" s="6">
        <f ca="1">(MIN(AI427,AI389/$B408*(MAX(0,1+MIN(Расчет_С_Фондом!AJ$2,'Исходные данные'!$E$14)-MAX(Расчет_С_Фондом!AJ$1,$B370))/IF(MOD(Расчет_С_Фондом!AJ$4,4)=0,366,365)))+MAX(0,AJ389-AI389)/$B408*(MAX(0,1+MIN(Расчет_С_Фондом!AJ$2,'Исходные данные'!$E$14)-MAX(Расчет_С_Фондом!AJ$1,$B370))/IF(MOD(Расчет_С_Фондом!AJ$4,4)=0,366,365)))*Расчет_С_Фондом!AJ$36</f>
        <v>0</v>
      </c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</row>
    <row r="409" spans="1:124" s="1" customFormat="1" outlineLevel="2">
      <c r="A409" s="5" t="str">
        <f t="shared" si="149"/>
        <v>-</v>
      </c>
      <c r="B409" s="19">
        <f>Расчет_С_Фондом!B269</f>
        <v>30</v>
      </c>
      <c r="C409" s="6"/>
      <c r="D409" s="6"/>
      <c r="E409" s="6">
        <f ca="1">(MIN(D428,D390/$B409*(MAX(0,1+MIN(Расчет_С_Фондом!E$2,'Исходные данные'!$E$14)-MAX(Расчет_С_Фондом!E$1,$B371))/IF(MOD(Расчет_С_Фондом!E$4,4)=0,366,365)))+MAX(0,E390-D390)/$B409*(MAX(0,1+MIN(Расчет_С_Фондом!E$2,'Исходные данные'!$E$14)-MAX(Расчет_С_Фондом!E$1,$B371))/IF(MOD(Расчет_С_Фондом!E$4,4)=0,366,365)))*Расчет_С_Фондом!E$36</f>
        <v>0</v>
      </c>
      <c r="F409" s="6">
        <f ca="1">(MIN(E428,E390/$B409*(MAX(0,1+MIN(Расчет_С_Фондом!F$2,'Исходные данные'!$E$14)-MAX(Расчет_С_Фондом!F$1,$B371))/IF(MOD(Расчет_С_Фондом!F$4,4)=0,366,365)))+MAX(0,F390-E390)/$B409*(MAX(0,1+MIN(Расчет_С_Фондом!F$2,'Исходные данные'!$E$14)-MAX(Расчет_С_Фондом!F$1,$B371))/IF(MOD(Расчет_С_Фондом!F$4,4)=0,366,365)))*Расчет_С_Фондом!F$36</f>
        <v>0</v>
      </c>
      <c r="G409" s="6">
        <f ca="1">(MIN(F428,F390/$B409*(MAX(0,1+MIN(Расчет_С_Фондом!G$2,'Исходные данные'!$E$14)-MAX(Расчет_С_Фондом!G$1,$B371))/IF(MOD(Расчет_С_Фондом!G$4,4)=0,366,365)))+MAX(0,G390-F390)/$B409*(MAX(0,1+MIN(Расчет_С_Фондом!G$2,'Исходные данные'!$E$14)-MAX(Расчет_С_Фондом!G$1,$B371))/IF(MOD(Расчет_С_Фондом!G$4,4)=0,366,365)))*Расчет_С_Фондом!G$36</f>
        <v>0</v>
      </c>
      <c r="H409" s="6">
        <f ca="1">(MIN(G428,G390/$B409*(MAX(0,1+MIN(Расчет_С_Фондом!H$2,'Исходные данные'!$E$14)-MAX(Расчет_С_Фондом!H$1,$B371))/IF(MOD(Расчет_С_Фондом!H$4,4)=0,366,365)))+MAX(0,H390-G390)/$B409*(MAX(0,1+MIN(Расчет_С_Фондом!H$2,'Исходные данные'!$E$14)-MAX(Расчет_С_Фондом!H$1,$B371))/IF(MOD(Расчет_С_Фондом!H$4,4)=0,366,365)))*Расчет_С_Фондом!H$36</f>
        <v>0</v>
      </c>
      <c r="I409" s="6">
        <f ca="1">(MIN(H428,H390/$B409*(MAX(0,1+MIN(Расчет_С_Фондом!I$2,'Исходные данные'!$E$14)-MAX(Расчет_С_Фондом!I$1,$B371))/IF(MOD(Расчет_С_Фондом!I$4,4)=0,366,365)))+MAX(0,I390-H390)/$B409*(MAX(0,1+MIN(Расчет_С_Фондом!I$2,'Исходные данные'!$E$14)-MAX(Расчет_С_Фондом!I$1,$B371))/IF(MOD(Расчет_С_Фондом!I$4,4)=0,366,365)))*Расчет_С_Фондом!I$36</f>
        <v>0</v>
      </c>
      <c r="J409" s="6">
        <f ca="1">(MIN(I428,I390/$B409*(MAX(0,1+MIN(Расчет_С_Фондом!J$2,'Исходные данные'!$E$14)-MAX(Расчет_С_Фондом!J$1,$B371))/IF(MOD(Расчет_С_Фондом!J$4,4)=0,366,365)))+MAX(0,J390-I390)/$B409*(MAX(0,1+MIN(Расчет_С_Фондом!J$2,'Исходные данные'!$E$14)-MAX(Расчет_С_Фондом!J$1,$B371))/IF(MOD(Расчет_С_Фондом!J$4,4)=0,366,365)))*Расчет_С_Фондом!J$36</f>
        <v>0</v>
      </c>
      <c r="K409" s="6">
        <f ca="1">(MIN(J428,J390/$B409*(MAX(0,1+MIN(Расчет_С_Фондом!K$2,'Исходные данные'!$E$14)-MAX(Расчет_С_Фондом!K$1,$B371))/IF(MOD(Расчет_С_Фондом!K$4,4)=0,366,365)))+MAX(0,K390-J390)/$B409*(MAX(0,1+MIN(Расчет_С_Фондом!K$2,'Исходные данные'!$E$14)-MAX(Расчет_С_Фондом!K$1,$B371))/IF(MOD(Расчет_С_Фондом!K$4,4)=0,366,365)))*Расчет_С_Фондом!K$36</f>
        <v>0</v>
      </c>
      <c r="L409" s="6">
        <f ca="1">(MIN(K428,K390/$B409*(MAX(0,1+MIN(Расчет_С_Фондом!L$2,'Исходные данные'!$E$14)-MAX(Расчет_С_Фондом!L$1,$B371))/IF(MOD(Расчет_С_Фондом!L$4,4)=0,366,365)))+MAX(0,L390-K390)/$B409*(MAX(0,1+MIN(Расчет_С_Фондом!L$2,'Исходные данные'!$E$14)-MAX(Расчет_С_Фондом!L$1,$B371))/IF(MOD(Расчет_С_Фондом!L$4,4)=0,366,365)))*Расчет_С_Фондом!L$36</f>
        <v>0</v>
      </c>
      <c r="M409" s="6">
        <f ca="1">(MIN(L428,L390/$B409*(MAX(0,1+MIN(Расчет_С_Фондом!M$2,'Исходные данные'!$E$14)-MAX(Расчет_С_Фондом!M$1,$B371))/IF(MOD(Расчет_С_Фондом!M$4,4)=0,366,365)))+MAX(0,M390-L390)/$B409*(MAX(0,1+MIN(Расчет_С_Фондом!M$2,'Исходные данные'!$E$14)-MAX(Расчет_С_Фондом!M$1,$B371))/IF(MOD(Расчет_С_Фондом!M$4,4)=0,366,365)))*Расчет_С_Фондом!M$36</f>
        <v>0</v>
      </c>
      <c r="N409" s="6">
        <f ca="1">(MIN(M428,M390/$B409*(MAX(0,1+MIN(Расчет_С_Фондом!N$2,'Исходные данные'!$E$14)-MAX(Расчет_С_Фондом!N$1,$B371))/IF(MOD(Расчет_С_Фондом!N$4,4)=0,366,365)))+MAX(0,N390-M390)/$B409*(MAX(0,1+MIN(Расчет_С_Фондом!N$2,'Исходные данные'!$E$14)-MAX(Расчет_С_Фондом!N$1,$B371))/IF(MOD(Расчет_С_Фондом!N$4,4)=0,366,365)))*Расчет_С_Фондом!N$36</f>
        <v>0</v>
      </c>
      <c r="O409" s="6">
        <f ca="1">(MIN(N428,N390/$B409*(MAX(0,1+MIN(Расчет_С_Фондом!O$2,'Исходные данные'!$E$14)-MAX(Расчет_С_Фондом!O$1,$B371))/IF(MOD(Расчет_С_Фондом!O$4,4)=0,366,365)))+MAX(0,O390-N390)/$B409*(MAX(0,1+MIN(Расчет_С_Фондом!O$2,'Исходные данные'!$E$14)-MAX(Расчет_С_Фондом!O$1,$B371))/IF(MOD(Расчет_С_Фондом!O$4,4)=0,366,365)))*Расчет_С_Фондом!O$36</f>
        <v>0</v>
      </c>
      <c r="P409" s="6">
        <f ca="1">(MIN(O428,O390/$B409*(MAX(0,1+MIN(Расчет_С_Фондом!P$2,'Исходные данные'!$E$14)-MAX(Расчет_С_Фондом!P$1,$B371))/IF(MOD(Расчет_С_Фондом!P$4,4)=0,366,365)))+MAX(0,P390-O390)/$B409*(MAX(0,1+MIN(Расчет_С_Фондом!P$2,'Исходные данные'!$E$14)-MAX(Расчет_С_Фондом!P$1,$B371))/IF(MOD(Расчет_С_Фондом!P$4,4)=0,366,365)))*Расчет_С_Фондом!P$36</f>
        <v>0</v>
      </c>
      <c r="Q409" s="6">
        <f ca="1">(MIN(P428,P390/$B409*(MAX(0,1+MIN(Расчет_С_Фондом!Q$2,'Исходные данные'!$E$14)-MAX(Расчет_С_Фондом!Q$1,$B371))/IF(MOD(Расчет_С_Фондом!Q$4,4)=0,366,365)))+MAX(0,Q390-P390)/$B409*(MAX(0,1+MIN(Расчет_С_Фондом!Q$2,'Исходные данные'!$E$14)-MAX(Расчет_С_Фондом!Q$1,$B371))/IF(MOD(Расчет_С_Фондом!Q$4,4)=0,366,365)))*Расчет_С_Фондом!Q$36</f>
        <v>0</v>
      </c>
      <c r="R409" s="6">
        <f ca="1">(MIN(Q428,Q390/$B409*(MAX(0,1+MIN(Расчет_С_Фондом!R$2,'Исходные данные'!$E$14)-MAX(Расчет_С_Фондом!R$1,$B371))/IF(MOD(Расчет_С_Фондом!R$4,4)=0,366,365)))+MAX(0,R390-Q390)/$B409*(MAX(0,1+MIN(Расчет_С_Фондом!R$2,'Исходные данные'!$E$14)-MAX(Расчет_С_Фондом!R$1,$B371))/IF(MOD(Расчет_С_Фондом!R$4,4)=0,366,365)))*Расчет_С_Фондом!R$36</f>
        <v>0</v>
      </c>
      <c r="S409" s="6">
        <f ca="1">(MIN(R428,R390/$B409*(MAX(0,1+MIN(Расчет_С_Фондом!S$2,'Исходные данные'!$E$14)-MAX(Расчет_С_Фондом!S$1,$B371))/IF(MOD(Расчет_С_Фондом!S$4,4)=0,366,365)))+MAX(0,S390-R390)/$B409*(MAX(0,1+MIN(Расчет_С_Фондом!S$2,'Исходные данные'!$E$14)-MAX(Расчет_С_Фондом!S$1,$B371))/IF(MOD(Расчет_С_Фондом!S$4,4)=0,366,365)))*Расчет_С_Фондом!S$36</f>
        <v>0</v>
      </c>
      <c r="T409" s="6">
        <f ca="1">(MIN(S428,S390/$B409*(MAX(0,1+MIN(Расчет_С_Фондом!T$2,'Исходные данные'!$E$14)-MAX(Расчет_С_Фондом!T$1,$B371))/IF(MOD(Расчет_С_Фондом!T$4,4)=0,366,365)))+MAX(0,T390-S390)/$B409*(MAX(0,1+MIN(Расчет_С_Фондом!T$2,'Исходные данные'!$E$14)-MAX(Расчет_С_Фондом!T$1,$B371))/IF(MOD(Расчет_С_Фондом!T$4,4)=0,366,365)))*Расчет_С_Фондом!T$36</f>
        <v>0</v>
      </c>
      <c r="U409" s="6">
        <f ca="1">(MIN(T428,T390/$B409*(MAX(0,1+MIN(Расчет_С_Фондом!U$2,'Исходные данные'!$E$14)-MAX(Расчет_С_Фондом!U$1,$B371))/IF(MOD(Расчет_С_Фондом!U$4,4)=0,366,365)))+MAX(0,U390-T390)/$B409*(MAX(0,1+MIN(Расчет_С_Фондом!U$2,'Исходные данные'!$E$14)-MAX(Расчет_С_Фондом!U$1,$B371))/IF(MOD(Расчет_С_Фондом!U$4,4)=0,366,365)))*Расчет_С_Фондом!U$36</f>
        <v>0</v>
      </c>
      <c r="V409" s="6">
        <f ca="1">(MIN(U428,U390/$B409*(MAX(0,1+MIN(Расчет_С_Фондом!V$2,'Исходные данные'!$E$14)-MAX(Расчет_С_Фондом!V$1,$B371))/IF(MOD(Расчет_С_Фондом!V$4,4)=0,366,365)))+MAX(0,V390-U390)/$B409*(MAX(0,1+MIN(Расчет_С_Фондом!V$2,'Исходные данные'!$E$14)-MAX(Расчет_С_Фондом!V$1,$B371))/IF(MOD(Расчет_С_Фондом!V$4,4)=0,366,365)))*Расчет_С_Фондом!V$36</f>
        <v>0</v>
      </c>
      <c r="W409" s="6">
        <f ca="1">(MIN(V428,V390/$B409*(MAX(0,1+MIN(Расчет_С_Фондом!W$2,'Исходные данные'!$E$14)-MAX(Расчет_С_Фондом!W$1,$B371))/IF(MOD(Расчет_С_Фондом!W$4,4)=0,366,365)))+MAX(0,W390-V390)/$B409*(MAX(0,1+MIN(Расчет_С_Фондом!W$2,'Исходные данные'!$E$14)-MAX(Расчет_С_Фондом!W$1,$B371))/IF(MOD(Расчет_С_Фондом!W$4,4)=0,366,365)))*Расчет_С_Фондом!W$36</f>
        <v>0</v>
      </c>
      <c r="X409" s="6">
        <f ca="1">(MIN(W428,W390/$B409*(MAX(0,1+MIN(Расчет_С_Фондом!X$2,'Исходные данные'!$E$14)-MAX(Расчет_С_Фондом!X$1,$B371))/IF(MOD(Расчет_С_Фондом!X$4,4)=0,366,365)))+MAX(0,X390-W390)/$B409*(MAX(0,1+MIN(Расчет_С_Фондом!X$2,'Исходные данные'!$E$14)-MAX(Расчет_С_Фондом!X$1,$B371))/IF(MOD(Расчет_С_Фондом!X$4,4)=0,366,365)))*Расчет_С_Фондом!X$36</f>
        <v>0</v>
      </c>
      <c r="Y409" s="6">
        <f ca="1">(MIN(X428,X390/$B409*(MAX(0,1+MIN(Расчет_С_Фондом!Y$2,'Исходные данные'!$E$14)-MAX(Расчет_С_Фондом!Y$1,$B371))/IF(MOD(Расчет_С_Фондом!Y$4,4)=0,366,365)))+MAX(0,Y390-X390)/$B409*(MAX(0,1+MIN(Расчет_С_Фондом!Y$2,'Исходные данные'!$E$14)-MAX(Расчет_С_Фондом!Y$1,$B371))/IF(MOD(Расчет_С_Фондом!Y$4,4)=0,366,365)))*Расчет_С_Фондом!Y$36</f>
        <v>0</v>
      </c>
      <c r="Z409" s="6">
        <f ca="1">(MIN(Y428,Y390/$B409*(MAX(0,1+MIN(Расчет_С_Фондом!Z$2,'Исходные данные'!$E$14)-MAX(Расчет_С_Фондом!Z$1,$B371))/IF(MOD(Расчет_С_Фондом!Z$4,4)=0,366,365)))+MAX(0,Z390-Y390)/$B409*(MAX(0,1+MIN(Расчет_С_Фондом!Z$2,'Исходные данные'!$E$14)-MAX(Расчет_С_Фондом!Z$1,$B371))/IF(MOD(Расчет_С_Фондом!Z$4,4)=0,366,365)))*Расчет_С_Фондом!Z$36</f>
        <v>0</v>
      </c>
      <c r="AA409" s="6">
        <f ca="1">(MIN(Z428,Z390/$B409*(MAX(0,1+MIN(Расчет_С_Фондом!AA$2,'Исходные данные'!$E$14)-MAX(Расчет_С_Фондом!AA$1,$B371))/IF(MOD(Расчет_С_Фондом!AA$4,4)=0,366,365)))+MAX(0,AA390-Z390)/$B409*(MAX(0,1+MIN(Расчет_С_Фондом!AA$2,'Исходные данные'!$E$14)-MAX(Расчет_С_Фондом!AA$1,$B371))/IF(MOD(Расчет_С_Фондом!AA$4,4)=0,366,365)))*Расчет_С_Фондом!AA$36</f>
        <v>0</v>
      </c>
      <c r="AB409" s="6">
        <f ca="1">(MIN(AA428,AA390/$B409*(MAX(0,1+MIN(Расчет_С_Фондом!AB$2,'Исходные данные'!$E$14)-MAX(Расчет_С_Фондом!AB$1,$B371))/IF(MOD(Расчет_С_Фондом!AB$4,4)=0,366,365)))+MAX(0,AB390-AA390)/$B409*(MAX(0,1+MIN(Расчет_С_Фондом!AB$2,'Исходные данные'!$E$14)-MAX(Расчет_С_Фондом!AB$1,$B371))/IF(MOD(Расчет_С_Фондом!AB$4,4)=0,366,365)))*Расчет_С_Фондом!AB$36</f>
        <v>0</v>
      </c>
      <c r="AC409" s="6">
        <f ca="1">(MIN(AB428,AB390/$B409*(MAX(0,1+MIN(Расчет_С_Фондом!AC$2,'Исходные данные'!$E$14)-MAX(Расчет_С_Фондом!AC$1,$B371))/IF(MOD(Расчет_С_Фондом!AC$4,4)=0,366,365)))+MAX(0,AC390-AB390)/$B409*(MAX(0,1+MIN(Расчет_С_Фондом!AC$2,'Исходные данные'!$E$14)-MAX(Расчет_С_Фондом!AC$1,$B371))/IF(MOD(Расчет_С_Фондом!AC$4,4)=0,366,365)))*Расчет_С_Фондом!AC$36</f>
        <v>0</v>
      </c>
      <c r="AD409" s="6">
        <f ca="1">(MIN(AC428,AC390/$B409*(MAX(0,1+MIN(Расчет_С_Фондом!AD$2,'Исходные данные'!$E$14)-MAX(Расчет_С_Фондом!AD$1,$B371))/IF(MOD(Расчет_С_Фондом!AD$4,4)=0,366,365)))+MAX(0,AD390-AC390)/$B409*(MAX(0,1+MIN(Расчет_С_Фондом!AD$2,'Исходные данные'!$E$14)-MAX(Расчет_С_Фондом!AD$1,$B371))/IF(MOD(Расчет_С_Фондом!AD$4,4)=0,366,365)))*Расчет_С_Фондом!AD$36</f>
        <v>0</v>
      </c>
      <c r="AE409" s="6">
        <f ca="1">(MIN(AD428,AD390/$B409*(MAX(0,1+MIN(Расчет_С_Фондом!AE$2,'Исходные данные'!$E$14)-MAX(Расчет_С_Фондом!AE$1,$B371))/IF(MOD(Расчет_С_Фондом!AE$4,4)=0,366,365)))+MAX(0,AE390-AD390)/$B409*(MAX(0,1+MIN(Расчет_С_Фондом!AE$2,'Исходные данные'!$E$14)-MAX(Расчет_С_Фондом!AE$1,$B371))/IF(MOD(Расчет_С_Фондом!AE$4,4)=0,366,365)))*Расчет_С_Фондом!AE$36</f>
        <v>0</v>
      </c>
      <c r="AF409" s="6">
        <f ca="1">(MIN(AE428,AE390/$B409*(MAX(0,1+MIN(Расчет_С_Фондом!AF$2,'Исходные данные'!$E$14)-MAX(Расчет_С_Фондом!AF$1,$B371))/IF(MOD(Расчет_С_Фондом!AF$4,4)=0,366,365)))+MAX(0,AF390-AE390)/$B409*(MAX(0,1+MIN(Расчет_С_Фондом!AF$2,'Исходные данные'!$E$14)-MAX(Расчет_С_Фондом!AF$1,$B371))/IF(MOD(Расчет_С_Фондом!AF$4,4)=0,366,365)))*Расчет_С_Фондом!AF$36</f>
        <v>0</v>
      </c>
      <c r="AG409" s="6">
        <f ca="1">(MIN(AF428,AF390/$B409*(MAX(0,1+MIN(Расчет_С_Фондом!AG$2,'Исходные данные'!$E$14)-MAX(Расчет_С_Фондом!AG$1,$B371))/IF(MOD(Расчет_С_Фондом!AG$4,4)=0,366,365)))+MAX(0,AG390-AF390)/$B409*(MAX(0,1+MIN(Расчет_С_Фондом!AG$2,'Исходные данные'!$E$14)-MAX(Расчет_С_Фондом!AG$1,$B371))/IF(MOD(Расчет_С_Фондом!AG$4,4)=0,366,365)))*Расчет_С_Фондом!AG$36</f>
        <v>0</v>
      </c>
      <c r="AH409" s="6">
        <f ca="1">(MIN(AG428,AG390/$B409*(MAX(0,1+MIN(Расчет_С_Фондом!AH$2,'Исходные данные'!$E$14)-MAX(Расчет_С_Фондом!AH$1,$B371))/IF(MOD(Расчет_С_Фондом!AH$4,4)=0,366,365)))+MAX(0,AH390-AG390)/$B409*(MAX(0,1+MIN(Расчет_С_Фондом!AH$2,'Исходные данные'!$E$14)-MAX(Расчет_С_Фондом!AH$1,$B371))/IF(MOD(Расчет_С_Фондом!AH$4,4)=0,366,365)))*Расчет_С_Фондом!AH$36</f>
        <v>0</v>
      </c>
      <c r="AI409" s="6">
        <f ca="1">(MIN(AH428,AH390/$B409*(MAX(0,1+MIN(Расчет_С_Фондом!AI$2,'Исходные данные'!$E$14)-MAX(Расчет_С_Фондом!AI$1,$B371))/IF(MOD(Расчет_С_Фондом!AI$4,4)=0,366,365)))+MAX(0,AI390-AH390)/$B409*(MAX(0,1+MIN(Расчет_С_Фондом!AI$2,'Исходные данные'!$E$14)-MAX(Расчет_С_Фондом!AI$1,$B371))/IF(MOD(Расчет_С_Фондом!AI$4,4)=0,366,365)))*Расчет_С_Фондом!AI$36</f>
        <v>0</v>
      </c>
      <c r="AJ409" s="6">
        <f ca="1">(MIN(AI428,AI390/$B409*(MAX(0,1+MIN(Расчет_С_Фондом!AJ$2,'Исходные данные'!$E$14)-MAX(Расчет_С_Фондом!AJ$1,$B371))/IF(MOD(Расчет_С_Фондом!AJ$4,4)=0,366,365)))+MAX(0,AJ390-AI390)/$B409*(MAX(0,1+MIN(Расчет_С_Фондом!AJ$2,'Исходные данные'!$E$14)-MAX(Расчет_С_Фондом!AJ$1,$B371))/IF(MOD(Расчет_С_Фондом!AJ$4,4)=0,366,365)))*Расчет_С_Фондом!AJ$36</f>
        <v>0</v>
      </c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</row>
    <row r="410" spans="1:124" s="1" customFormat="1" outlineLevel="2">
      <c r="A410" s="5" t="str">
        <f t="shared" si="149"/>
        <v>-</v>
      </c>
      <c r="B410" s="19">
        <f>Расчет_С_Фондом!B270</f>
        <v>30</v>
      </c>
      <c r="C410" s="6"/>
      <c r="D410" s="6"/>
      <c r="E410" s="6">
        <f>(MIN(D429,D391/$B410*(MAX(0,1+MIN(Расчет_С_Фондом!E$2,'Исходные данные'!$E$14)-MAX(Расчет_С_Фондом!E$1,$B372))/IF(MOD(Расчет_С_Фондом!E$4,4)=0,366,365)))+MAX(0,E391-D391)/$B410*(MAX(0,1+MIN(Расчет_С_Фондом!E$2,'Исходные данные'!$E$14)-MAX(Расчет_С_Фондом!E$1,$B372))/IF(MOD(Расчет_С_Фондом!E$4,4)=0,366,365)))*Расчет_С_Фондом!E$36</f>
        <v>0</v>
      </c>
      <c r="F410" s="6">
        <f>(MIN(E429,E391/$B410*(MAX(0,1+MIN(Расчет_С_Фондом!F$2,'Исходные данные'!$E$14)-MAX(Расчет_С_Фондом!F$1,$B372))/IF(MOD(Расчет_С_Фондом!F$4,4)=0,366,365)))+MAX(0,F391-E391)/$B410*(MAX(0,1+MIN(Расчет_С_Фондом!F$2,'Исходные данные'!$E$14)-MAX(Расчет_С_Фондом!F$1,$B372))/IF(MOD(Расчет_С_Фондом!F$4,4)=0,366,365)))*Расчет_С_Фондом!F$36</f>
        <v>0</v>
      </c>
      <c r="G410" s="6">
        <f>(MIN(F429,F391/$B410*(MAX(0,1+MIN(Расчет_С_Фондом!G$2,'Исходные данные'!$E$14)-MAX(Расчет_С_Фондом!G$1,$B372))/IF(MOD(Расчет_С_Фондом!G$4,4)=0,366,365)))+MAX(0,G391-F391)/$B410*(MAX(0,1+MIN(Расчет_С_Фондом!G$2,'Исходные данные'!$E$14)-MAX(Расчет_С_Фондом!G$1,$B372))/IF(MOD(Расчет_С_Фондом!G$4,4)=0,366,365)))*Расчет_С_Фондом!G$36</f>
        <v>0</v>
      </c>
      <c r="H410" s="6">
        <f>(MIN(G429,G391/$B410*(MAX(0,1+MIN(Расчет_С_Фондом!H$2,'Исходные данные'!$E$14)-MAX(Расчет_С_Фондом!H$1,$B372))/IF(MOD(Расчет_С_Фондом!H$4,4)=0,366,365)))+MAX(0,H391-G391)/$B410*(MAX(0,1+MIN(Расчет_С_Фондом!H$2,'Исходные данные'!$E$14)-MAX(Расчет_С_Фондом!H$1,$B372))/IF(MOD(Расчет_С_Фондом!H$4,4)=0,366,365)))*Расчет_С_Фондом!H$36</f>
        <v>0</v>
      </c>
      <c r="I410" s="6">
        <f>(MIN(H429,H391/$B410*(MAX(0,1+MIN(Расчет_С_Фондом!I$2,'Исходные данные'!$E$14)-MAX(Расчет_С_Фондом!I$1,$B372))/IF(MOD(Расчет_С_Фондом!I$4,4)=0,366,365)))+MAX(0,I391-H391)/$B410*(MAX(0,1+MIN(Расчет_С_Фондом!I$2,'Исходные данные'!$E$14)-MAX(Расчет_С_Фондом!I$1,$B372))/IF(MOD(Расчет_С_Фондом!I$4,4)=0,366,365)))*Расчет_С_Фондом!I$36</f>
        <v>0</v>
      </c>
      <c r="J410" s="6">
        <f>(MIN(I429,I391/$B410*(MAX(0,1+MIN(Расчет_С_Фондом!J$2,'Исходные данные'!$E$14)-MAX(Расчет_С_Фондом!J$1,$B372))/IF(MOD(Расчет_С_Фондом!J$4,4)=0,366,365)))+MAX(0,J391-I391)/$B410*(MAX(0,1+MIN(Расчет_С_Фондом!J$2,'Исходные данные'!$E$14)-MAX(Расчет_С_Фондом!J$1,$B372))/IF(MOD(Расчет_С_Фондом!J$4,4)=0,366,365)))*Расчет_С_Фондом!J$36</f>
        <v>0</v>
      </c>
      <c r="K410" s="6">
        <f>(MIN(J429,J391/$B410*(MAX(0,1+MIN(Расчет_С_Фондом!K$2,'Исходные данные'!$E$14)-MAX(Расчет_С_Фондом!K$1,$B372))/IF(MOD(Расчет_С_Фондом!K$4,4)=0,366,365)))+MAX(0,K391-J391)/$B410*(MAX(0,1+MIN(Расчет_С_Фондом!K$2,'Исходные данные'!$E$14)-MAX(Расчет_С_Фондом!K$1,$B372))/IF(MOD(Расчет_С_Фондом!K$4,4)=0,366,365)))*Расчет_С_Фондом!K$36</f>
        <v>0</v>
      </c>
      <c r="L410" s="6">
        <f>(MIN(K429,K391/$B410*(MAX(0,1+MIN(Расчет_С_Фондом!L$2,'Исходные данные'!$E$14)-MAX(Расчет_С_Фондом!L$1,$B372))/IF(MOD(Расчет_С_Фондом!L$4,4)=0,366,365)))+MAX(0,L391-K391)/$B410*(MAX(0,1+MIN(Расчет_С_Фондом!L$2,'Исходные данные'!$E$14)-MAX(Расчет_С_Фондом!L$1,$B372))/IF(MOD(Расчет_С_Фондом!L$4,4)=0,366,365)))*Расчет_С_Фондом!L$36</f>
        <v>0</v>
      </c>
      <c r="M410" s="6">
        <f>(MIN(L429,L391/$B410*(MAX(0,1+MIN(Расчет_С_Фондом!M$2,'Исходные данные'!$E$14)-MAX(Расчет_С_Фондом!M$1,$B372))/IF(MOD(Расчет_С_Фондом!M$4,4)=0,366,365)))+MAX(0,M391-L391)/$B410*(MAX(0,1+MIN(Расчет_С_Фондом!M$2,'Исходные данные'!$E$14)-MAX(Расчет_С_Фондом!M$1,$B372))/IF(MOD(Расчет_С_Фондом!M$4,4)=0,366,365)))*Расчет_С_Фондом!M$36</f>
        <v>0</v>
      </c>
      <c r="N410" s="6">
        <f>(MIN(M429,M391/$B410*(MAX(0,1+MIN(Расчет_С_Фондом!N$2,'Исходные данные'!$E$14)-MAX(Расчет_С_Фондом!N$1,$B372))/IF(MOD(Расчет_С_Фондом!N$4,4)=0,366,365)))+MAX(0,N391-M391)/$B410*(MAX(0,1+MIN(Расчет_С_Фондом!N$2,'Исходные данные'!$E$14)-MAX(Расчет_С_Фондом!N$1,$B372))/IF(MOD(Расчет_С_Фондом!N$4,4)=0,366,365)))*Расчет_С_Фондом!N$36</f>
        <v>0</v>
      </c>
      <c r="O410" s="6">
        <f>(MIN(N429,N391/$B410*(MAX(0,1+MIN(Расчет_С_Фондом!O$2,'Исходные данные'!$E$14)-MAX(Расчет_С_Фондом!O$1,$B372))/IF(MOD(Расчет_С_Фондом!O$4,4)=0,366,365)))+MAX(0,O391-N391)/$B410*(MAX(0,1+MIN(Расчет_С_Фондом!O$2,'Исходные данные'!$E$14)-MAX(Расчет_С_Фондом!O$1,$B372))/IF(MOD(Расчет_С_Фондом!O$4,4)=0,366,365)))*Расчет_С_Фондом!O$36</f>
        <v>0</v>
      </c>
      <c r="P410" s="6">
        <f>(MIN(O429,O391/$B410*(MAX(0,1+MIN(Расчет_С_Фондом!P$2,'Исходные данные'!$E$14)-MAX(Расчет_С_Фондом!P$1,$B372))/IF(MOD(Расчет_С_Фондом!P$4,4)=0,366,365)))+MAX(0,P391-O391)/$B410*(MAX(0,1+MIN(Расчет_С_Фондом!P$2,'Исходные данные'!$E$14)-MAX(Расчет_С_Фондом!P$1,$B372))/IF(MOD(Расчет_С_Фондом!P$4,4)=0,366,365)))*Расчет_С_Фондом!P$36</f>
        <v>0</v>
      </c>
      <c r="Q410" s="6">
        <f>(MIN(P429,P391/$B410*(MAX(0,1+MIN(Расчет_С_Фондом!Q$2,'Исходные данные'!$E$14)-MAX(Расчет_С_Фондом!Q$1,$B372))/IF(MOD(Расчет_С_Фондом!Q$4,4)=0,366,365)))+MAX(0,Q391-P391)/$B410*(MAX(0,1+MIN(Расчет_С_Фондом!Q$2,'Исходные данные'!$E$14)-MAX(Расчет_С_Фондом!Q$1,$B372))/IF(MOD(Расчет_С_Фондом!Q$4,4)=0,366,365)))*Расчет_С_Фондом!Q$36</f>
        <v>0</v>
      </c>
      <c r="R410" s="6">
        <f>(MIN(Q429,Q391/$B410*(MAX(0,1+MIN(Расчет_С_Фондом!R$2,'Исходные данные'!$E$14)-MAX(Расчет_С_Фондом!R$1,$B372))/IF(MOD(Расчет_С_Фондом!R$4,4)=0,366,365)))+MAX(0,R391-Q391)/$B410*(MAX(0,1+MIN(Расчет_С_Фондом!R$2,'Исходные данные'!$E$14)-MAX(Расчет_С_Фондом!R$1,$B372))/IF(MOD(Расчет_С_Фондом!R$4,4)=0,366,365)))*Расчет_С_Фондом!R$36</f>
        <v>0</v>
      </c>
      <c r="S410" s="6">
        <f>(MIN(R429,R391/$B410*(MAX(0,1+MIN(Расчет_С_Фондом!S$2,'Исходные данные'!$E$14)-MAX(Расчет_С_Фондом!S$1,$B372))/IF(MOD(Расчет_С_Фондом!S$4,4)=0,366,365)))+MAX(0,S391-R391)/$B410*(MAX(0,1+MIN(Расчет_С_Фондом!S$2,'Исходные данные'!$E$14)-MAX(Расчет_С_Фондом!S$1,$B372))/IF(MOD(Расчет_С_Фондом!S$4,4)=0,366,365)))*Расчет_С_Фондом!S$36</f>
        <v>0</v>
      </c>
      <c r="T410" s="6">
        <f>(MIN(S429,S391/$B410*(MAX(0,1+MIN(Расчет_С_Фондом!T$2,'Исходные данные'!$E$14)-MAX(Расчет_С_Фондом!T$1,$B372))/IF(MOD(Расчет_С_Фондом!T$4,4)=0,366,365)))+MAX(0,T391-S391)/$B410*(MAX(0,1+MIN(Расчет_С_Фондом!T$2,'Исходные данные'!$E$14)-MAX(Расчет_С_Фондом!T$1,$B372))/IF(MOD(Расчет_С_Фондом!T$4,4)=0,366,365)))*Расчет_С_Фондом!T$36</f>
        <v>0</v>
      </c>
      <c r="U410" s="6">
        <f>(MIN(T429,T391/$B410*(MAX(0,1+MIN(Расчет_С_Фондом!U$2,'Исходные данные'!$E$14)-MAX(Расчет_С_Фондом!U$1,$B372))/IF(MOD(Расчет_С_Фондом!U$4,4)=0,366,365)))+MAX(0,U391-T391)/$B410*(MAX(0,1+MIN(Расчет_С_Фондом!U$2,'Исходные данные'!$E$14)-MAX(Расчет_С_Фондом!U$1,$B372))/IF(MOD(Расчет_С_Фондом!U$4,4)=0,366,365)))*Расчет_С_Фондом!U$36</f>
        <v>0</v>
      </c>
      <c r="V410" s="6">
        <f>(MIN(U429,U391/$B410*(MAX(0,1+MIN(Расчет_С_Фондом!V$2,'Исходные данные'!$E$14)-MAX(Расчет_С_Фондом!V$1,$B372))/IF(MOD(Расчет_С_Фондом!V$4,4)=0,366,365)))+MAX(0,V391-U391)/$B410*(MAX(0,1+MIN(Расчет_С_Фондом!V$2,'Исходные данные'!$E$14)-MAX(Расчет_С_Фондом!V$1,$B372))/IF(MOD(Расчет_С_Фондом!V$4,4)=0,366,365)))*Расчет_С_Фондом!V$36</f>
        <v>0</v>
      </c>
      <c r="W410" s="6">
        <f>(MIN(V429,V391/$B410*(MAX(0,1+MIN(Расчет_С_Фондом!W$2,'Исходные данные'!$E$14)-MAX(Расчет_С_Фондом!W$1,$B372))/IF(MOD(Расчет_С_Фондом!W$4,4)=0,366,365)))+MAX(0,W391-V391)/$B410*(MAX(0,1+MIN(Расчет_С_Фондом!W$2,'Исходные данные'!$E$14)-MAX(Расчет_С_Фондом!W$1,$B372))/IF(MOD(Расчет_С_Фондом!W$4,4)=0,366,365)))*Расчет_С_Фондом!W$36</f>
        <v>0</v>
      </c>
      <c r="X410" s="6">
        <f>(MIN(W429,W391/$B410*(MAX(0,1+MIN(Расчет_С_Фондом!X$2,'Исходные данные'!$E$14)-MAX(Расчет_С_Фондом!X$1,$B372))/IF(MOD(Расчет_С_Фондом!X$4,4)=0,366,365)))+MAX(0,X391-W391)/$B410*(MAX(0,1+MIN(Расчет_С_Фондом!X$2,'Исходные данные'!$E$14)-MAX(Расчет_С_Фондом!X$1,$B372))/IF(MOD(Расчет_С_Фондом!X$4,4)=0,366,365)))*Расчет_С_Фондом!X$36</f>
        <v>0</v>
      </c>
      <c r="Y410" s="6">
        <f>(MIN(X429,X391/$B410*(MAX(0,1+MIN(Расчет_С_Фондом!Y$2,'Исходные данные'!$E$14)-MAX(Расчет_С_Фондом!Y$1,$B372))/IF(MOD(Расчет_С_Фондом!Y$4,4)=0,366,365)))+MAX(0,Y391-X391)/$B410*(MAX(0,1+MIN(Расчет_С_Фондом!Y$2,'Исходные данные'!$E$14)-MAX(Расчет_С_Фондом!Y$1,$B372))/IF(MOD(Расчет_С_Фондом!Y$4,4)=0,366,365)))*Расчет_С_Фондом!Y$36</f>
        <v>0</v>
      </c>
      <c r="Z410" s="6">
        <f>(MIN(Y429,Y391/$B410*(MAX(0,1+MIN(Расчет_С_Фондом!Z$2,'Исходные данные'!$E$14)-MAX(Расчет_С_Фондом!Z$1,$B372))/IF(MOD(Расчет_С_Фондом!Z$4,4)=0,366,365)))+MAX(0,Z391-Y391)/$B410*(MAX(0,1+MIN(Расчет_С_Фондом!Z$2,'Исходные данные'!$E$14)-MAX(Расчет_С_Фондом!Z$1,$B372))/IF(MOD(Расчет_С_Фондом!Z$4,4)=0,366,365)))*Расчет_С_Фондом!Z$36</f>
        <v>0</v>
      </c>
      <c r="AA410" s="6">
        <f>(MIN(Z429,Z391/$B410*(MAX(0,1+MIN(Расчет_С_Фондом!AA$2,'Исходные данные'!$E$14)-MAX(Расчет_С_Фондом!AA$1,$B372))/IF(MOD(Расчет_С_Фондом!AA$4,4)=0,366,365)))+MAX(0,AA391-Z391)/$B410*(MAX(0,1+MIN(Расчет_С_Фондом!AA$2,'Исходные данные'!$E$14)-MAX(Расчет_С_Фондом!AA$1,$B372))/IF(MOD(Расчет_С_Фондом!AA$4,4)=0,366,365)))*Расчет_С_Фондом!AA$36</f>
        <v>0</v>
      </c>
      <c r="AB410" s="6">
        <f>(MIN(AA429,AA391/$B410*(MAX(0,1+MIN(Расчет_С_Фондом!AB$2,'Исходные данные'!$E$14)-MAX(Расчет_С_Фондом!AB$1,$B372))/IF(MOD(Расчет_С_Фондом!AB$4,4)=0,366,365)))+MAX(0,AB391-AA391)/$B410*(MAX(0,1+MIN(Расчет_С_Фондом!AB$2,'Исходные данные'!$E$14)-MAX(Расчет_С_Фондом!AB$1,$B372))/IF(MOD(Расчет_С_Фондом!AB$4,4)=0,366,365)))*Расчет_С_Фондом!AB$36</f>
        <v>0</v>
      </c>
      <c r="AC410" s="6">
        <f>(MIN(AB429,AB391/$B410*(MAX(0,1+MIN(Расчет_С_Фондом!AC$2,'Исходные данные'!$E$14)-MAX(Расчет_С_Фондом!AC$1,$B372))/IF(MOD(Расчет_С_Фондом!AC$4,4)=0,366,365)))+MAX(0,AC391-AB391)/$B410*(MAX(0,1+MIN(Расчет_С_Фондом!AC$2,'Исходные данные'!$E$14)-MAX(Расчет_С_Фондом!AC$1,$B372))/IF(MOD(Расчет_С_Фондом!AC$4,4)=0,366,365)))*Расчет_С_Фондом!AC$36</f>
        <v>0</v>
      </c>
      <c r="AD410" s="6">
        <f>(MIN(AC429,AC391/$B410*(MAX(0,1+MIN(Расчет_С_Фондом!AD$2,'Исходные данные'!$E$14)-MAX(Расчет_С_Фондом!AD$1,$B372))/IF(MOD(Расчет_С_Фондом!AD$4,4)=0,366,365)))+MAX(0,AD391-AC391)/$B410*(MAX(0,1+MIN(Расчет_С_Фондом!AD$2,'Исходные данные'!$E$14)-MAX(Расчет_С_Фондом!AD$1,$B372))/IF(MOD(Расчет_С_Фондом!AD$4,4)=0,366,365)))*Расчет_С_Фондом!AD$36</f>
        <v>0</v>
      </c>
      <c r="AE410" s="6">
        <f>(MIN(AD429,AD391/$B410*(MAX(0,1+MIN(Расчет_С_Фондом!AE$2,'Исходные данные'!$E$14)-MAX(Расчет_С_Фондом!AE$1,$B372))/IF(MOD(Расчет_С_Фондом!AE$4,4)=0,366,365)))+MAX(0,AE391-AD391)/$B410*(MAX(0,1+MIN(Расчет_С_Фондом!AE$2,'Исходные данные'!$E$14)-MAX(Расчет_С_Фондом!AE$1,$B372))/IF(MOD(Расчет_С_Фондом!AE$4,4)=0,366,365)))*Расчет_С_Фондом!AE$36</f>
        <v>0</v>
      </c>
      <c r="AF410" s="6">
        <f>(MIN(AE429,AE391/$B410*(MAX(0,1+MIN(Расчет_С_Фондом!AF$2,'Исходные данные'!$E$14)-MAX(Расчет_С_Фондом!AF$1,$B372))/IF(MOD(Расчет_С_Фондом!AF$4,4)=0,366,365)))+MAX(0,AF391-AE391)/$B410*(MAX(0,1+MIN(Расчет_С_Фондом!AF$2,'Исходные данные'!$E$14)-MAX(Расчет_С_Фондом!AF$1,$B372))/IF(MOD(Расчет_С_Фондом!AF$4,4)=0,366,365)))*Расчет_С_Фондом!AF$36</f>
        <v>0</v>
      </c>
      <c r="AG410" s="6">
        <f>(MIN(AF429,AF391/$B410*(MAX(0,1+MIN(Расчет_С_Фондом!AG$2,'Исходные данные'!$E$14)-MAX(Расчет_С_Фондом!AG$1,$B372))/IF(MOD(Расчет_С_Фондом!AG$4,4)=0,366,365)))+MAX(0,AG391-AF391)/$B410*(MAX(0,1+MIN(Расчет_С_Фондом!AG$2,'Исходные данные'!$E$14)-MAX(Расчет_С_Фондом!AG$1,$B372))/IF(MOD(Расчет_С_Фондом!AG$4,4)=0,366,365)))*Расчет_С_Фондом!AG$36</f>
        <v>0</v>
      </c>
      <c r="AH410" s="6">
        <f>(MIN(AG429,AG391/$B410*(MAX(0,1+MIN(Расчет_С_Фондом!AH$2,'Исходные данные'!$E$14)-MAX(Расчет_С_Фондом!AH$1,$B372))/IF(MOD(Расчет_С_Фондом!AH$4,4)=0,366,365)))+MAX(0,AH391-AG391)/$B410*(MAX(0,1+MIN(Расчет_С_Фондом!AH$2,'Исходные данные'!$E$14)-MAX(Расчет_С_Фондом!AH$1,$B372))/IF(MOD(Расчет_С_Фондом!AH$4,4)=0,366,365)))*Расчет_С_Фондом!AH$36</f>
        <v>0</v>
      </c>
      <c r="AI410" s="6">
        <f>(MIN(AH429,AH391/$B410*(MAX(0,1+MIN(Расчет_С_Фондом!AI$2,'Исходные данные'!$E$14)-MAX(Расчет_С_Фондом!AI$1,$B372))/IF(MOD(Расчет_С_Фондом!AI$4,4)=0,366,365)))+MAX(0,AI391-AH391)/$B410*(MAX(0,1+MIN(Расчет_С_Фондом!AI$2,'Исходные данные'!$E$14)-MAX(Расчет_С_Фондом!AI$1,$B372))/IF(MOD(Расчет_С_Фондом!AI$4,4)=0,366,365)))*Расчет_С_Фондом!AI$36</f>
        <v>0</v>
      </c>
      <c r="AJ410" s="6">
        <f>(MIN(AI429,AI391/$B410*(MAX(0,1+MIN(Расчет_С_Фондом!AJ$2,'Исходные данные'!$E$14)-MAX(Расчет_С_Фондом!AJ$1,$B372))/IF(MOD(Расчет_С_Фондом!AJ$4,4)=0,366,365)))+MAX(0,AJ391-AI391)/$B410*(MAX(0,1+MIN(Расчет_С_Фондом!AJ$2,'Исходные данные'!$E$14)-MAX(Расчет_С_Фондом!AJ$1,$B372))/IF(MOD(Расчет_С_Фондом!AJ$4,4)=0,366,365)))*Расчет_С_Фондом!AJ$36</f>
        <v>0</v>
      </c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</row>
    <row r="411" spans="1:124" s="1" customFormat="1" outlineLevel="2">
      <c r="A411" s="5" t="str">
        <f t="shared" si="149"/>
        <v>-</v>
      </c>
      <c r="B411" s="19">
        <f>Расчет_С_Фондом!B271</f>
        <v>30</v>
      </c>
      <c r="C411" s="6"/>
      <c r="D411" s="6"/>
      <c r="E411" s="6">
        <f ca="1">(MIN(D430,D392/$B411*(MAX(0,1+MIN(Расчет_С_Фондом!E$2,'Исходные данные'!$E$14)-MAX(Расчет_С_Фондом!E$1,$B373))/IF(MOD(Расчет_С_Фондом!E$4,4)=0,366,365)))+MAX(0,E392-D392)/$B411*(MAX(0,1+MIN(Расчет_С_Фондом!E$2,'Исходные данные'!$E$14)-MAX(Расчет_С_Фондом!E$1,$B373))/IF(MOD(Расчет_С_Фондом!E$4,4)=0,366,365)))*Расчет_С_Фондом!E$36</f>
        <v>0</v>
      </c>
      <c r="F411" s="6">
        <f ca="1">(MIN(E430,E392/$B411*(MAX(0,1+MIN(Расчет_С_Фондом!F$2,'Исходные данные'!$E$14)-MAX(Расчет_С_Фондом!F$1,$B373))/IF(MOD(Расчет_С_Фондом!F$4,4)=0,366,365)))+MAX(0,F392-E392)/$B411*(MAX(0,1+MIN(Расчет_С_Фондом!F$2,'Исходные данные'!$E$14)-MAX(Расчет_С_Фондом!F$1,$B373))/IF(MOD(Расчет_С_Фондом!F$4,4)=0,366,365)))*Расчет_С_Фондом!F$36</f>
        <v>0</v>
      </c>
      <c r="G411" s="6">
        <f ca="1">(MIN(F430,F392/$B411*(MAX(0,1+MIN(Расчет_С_Фондом!G$2,'Исходные данные'!$E$14)-MAX(Расчет_С_Фондом!G$1,$B373))/IF(MOD(Расчет_С_Фондом!G$4,4)=0,366,365)))+MAX(0,G392-F392)/$B411*(MAX(0,1+MIN(Расчет_С_Фондом!G$2,'Исходные данные'!$E$14)-MAX(Расчет_С_Фондом!G$1,$B373))/IF(MOD(Расчет_С_Фондом!G$4,4)=0,366,365)))*Расчет_С_Фондом!G$36</f>
        <v>0</v>
      </c>
      <c r="H411" s="6">
        <f ca="1">(MIN(G430,G392/$B411*(MAX(0,1+MIN(Расчет_С_Фондом!H$2,'Исходные данные'!$E$14)-MAX(Расчет_С_Фондом!H$1,$B373))/IF(MOD(Расчет_С_Фондом!H$4,4)=0,366,365)))+MAX(0,H392-G392)/$B411*(MAX(0,1+MIN(Расчет_С_Фондом!H$2,'Исходные данные'!$E$14)-MAX(Расчет_С_Фондом!H$1,$B373))/IF(MOD(Расчет_С_Фондом!H$4,4)=0,366,365)))*Расчет_С_Фондом!H$36</f>
        <v>0</v>
      </c>
      <c r="I411" s="6">
        <f ca="1">(MIN(H430,H392/$B411*(MAX(0,1+MIN(Расчет_С_Фондом!I$2,'Исходные данные'!$E$14)-MAX(Расчет_С_Фондом!I$1,$B373))/IF(MOD(Расчет_С_Фондом!I$4,4)=0,366,365)))+MAX(0,I392-H392)/$B411*(MAX(0,1+MIN(Расчет_С_Фондом!I$2,'Исходные данные'!$E$14)-MAX(Расчет_С_Фондом!I$1,$B373))/IF(MOD(Расчет_С_Фондом!I$4,4)=0,366,365)))*Расчет_С_Фондом!I$36</f>
        <v>0</v>
      </c>
      <c r="J411" s="6">
        <f ca="1">(MIN(I430,I392/$B411*(MAX(0,1+MIN(Расчет_С_Фондом!J$2,'Исходные данные'!$E$14)-MAX(Расчет_С_Фондом!J$1,$B373))/IF(MOD(Расчет_С_Фондом!J$4,4)=0,366,365)))+MAX(0,J392-I392)/$B411*(MAX(0,1+MIN(Расчет_С_Фондом!J$2,'Исходные данные'!$E$14)-MAX(Расчет_С_Фондом!J$1,$B373))/IF(MOD(Расчет_С_Фондом!J$4,4)=0,366,365)))*Расчет_С_Фондом!J$36</f>
        <v>0</v>
      </c>
      <c r="K411" s="6">
        <f ca="1">(MIN(J430,J392/$B411*(MAX(0,1+MIN(Расчет_С_Фондом!K$2,'Исходные данные'!$E$14)-MAX(Расчет_С_Фондом!K$1,$B373))/IF(MOD(Расчет_С_Фондом!K$4,4)=0,366,365)))+MAX(0,K392-J392)/$B411*(MAX(0,1+MIN(Расчет_С_Фондом!K$2,'Исходные данные'!$E$14)-MAX(Расчет_С_Фондом!K$1,$B373))/IF(MOD(Расчет_С_Фондом!K$4,4)=0,366,365)))*Расчет_С_Фондом!K$36</f>
        <v>0</v>
      </c>
      <c r="L411" s="6">
        <f ca="1">(MIN(K430,K392/$B411*(MAX(0,1+MIN(Расчет_С_Фондом!L$2,'Исходные данные'!$E$14)-MAX(Расчет_С_Фондом!L$1,$B373))/IF(MOD(Расчет_С_Фондом!L$4,4)=0,366,365)))+MAX(0,L392-K392)/$B411*(MAX(0,1+MIN(Расчет_С_Фондом!L$2,'Исходные данные'!$E$14)-MAX(Расчет_С_Фондом!L$1,$B373))/IF(MOD(Расчет_С_Фондом!L$4,4)=0,366,365)))*Расчет_С_Фондом!L$36</f>
        <v>0</v>
      </c>
      <c r="M411" s="6">
        <f ca="1">(MIN(L430,L392/$B411*(MAX(0,1+MIN(Расчет_С_Фондом!M$2,'Исходные данные'!$E$14)-MAX(Расчет_С_Фондом!M$1,$B373))/IF(MOD(Расчет_С_Фондом!M$4,4)=0,366,365)))+MAX(0,M392-L392)/$B411*(MAX(0,1+MIN(Расчет_С_Фондом!M$2,'Исходные данные'!$E$14)-MAX(Расчет_С_Фондом!M$1,$B373))/IF(MOD(Расчет_С_Фондом!M$4,4)=0,366,365)))*Расчет_С_Фондом!M$36</f>
        <v>0</v>
      </c>
      <c r="N411" s="6">
        <f ca="1">(MIN(M430,M392/$B411*(MAX(0,1+MIN(Расчет_С_Фондом!N$2,'Исходные данные'!$E$14)-MAX(Расчет_С_Фондом!N$1,$B373))/IF(MOD(Расчет_С_Фондом!N$4,4)=0,366,365)))+MAX(0,N392-M392)/$B411*(MAX(0,1+MIN(Расчет_С_Фондом!N$2,'Исходные данные'!$E$14)-MAX(Расчет_С_Фондом!N$1,$B373))/IF(MOD(Расчет_С_Фондом!N$4,4)=0,366,365)))*Расчет_С_Фондом!N$36</f>
        <v>0</v>
      </c>
      <c r="O411" s="6">
        <f ca="1">(MIN(N430,N392/$B411*(MAX(0,1+MIN(Расчет_С_Фондом!O$2,'Исходные данные'!$E$14)-MAX(Расчет_С_Фондом!O$1,$B373))/IF(MOD(Расчет_С_Фондом!O$4,4)=0,366,365)))+MAX(0,O392-N392)/$B411*(MAX(0,1+MIN(Расчет_С_Фондом!O$2,'Исходные данные'!$E$14)-MAX(Расчет_С_Фондом!O$1,$B373))/IF(MOD(Расчет_С_Фондом!O$4,4)=0,366,365)))*Расчет_С_Фондом!O$36</f>
        <v>0</v>
      </c>
      <c r="P411" s="6">
        <f ca="1">(MIN(O430,O392/$B411*(MAX(0,1+MIN(Расчет_С_Фондом!P$2,'Исходные данные'!$E$14)-MAX(Расчет_С_Фондом!P$1,$B373))/IF(MOD(Расчет_С_Фондом!P$4,4)=0,366,365)))+MAX(0,P392-O392)/$B411*(MAX(0,1+MIN(Расчет_С_Фондом!P$2,'Исходные данные'!$E$14)-MAX(Расчет_С_Фондом!P$1,$B373))/IF(MOD(Расчет_С_Фондом!P$4,4)=0,366,365)))*Расчет_С_Фондом!P$36</f>
        <v>0</v>
      </c>
      <c r="Q411" s="6">
        <f ca="1">(MIN(P430,P392/$B411*(MAX(0,1+MIN(Расчет_С_Фондом!Q$2,'Исходные данные'!$E$14)-MAX(Расчет_С_Фондом!Q$1,$B373))/IF(MOD(Расчет_С_Фондом!Q$4,4)=0,366,365)))+MAX(0,Q392-P392)/$B411*(MAX(0,1+MIN(Расчет_С_Фондом!Q$2,'Исходные данные'!$E$14)-MAX(Расчет_С_Фондом!Q$1,$B373))/IF(MOD(Расчет_С_Фондом!Q$4,4)=0,366,365)))*Расчет_С_Фондом!Q$36</f>
        <v>0</v>
      </c>
      <c r="R411" s="6">
        <f ca="1">(MIN(Q430,Q392/$B411*(MAX(0,1+MIN(Расчет_С_Фондом!R$2,'Исходные данные'!$E$14)-MAX(Расчет_С_Фондом!R$1,$B373))/IF(MOD(Расчет_С_Фондом!R$4,4)=0,366,365)))+MAX(0,R392-Q392)/$B411*(MAX(0,1+MIN(Расчет_С_Фондом!R$2,'Исходные данные'!$E$14)-MAX(Расчет_С_Фондом!R$1,$B373))/IF(MOD(Расчет_С_Фондом!R$4,4)=0,366,365)))*Расчет_С_Фондом!R$36</f>
        <v>0</v>
      </c>
      <c r="S411" s="6">
        <f ca="1">(MIN(R430,R392/$B411*(MAX(0,1+MIN(Расчет_С_Фондом!S$2,'Исходные данные'!$E$14)-MAX(Расчет_С_Фондом!S$1,$B373))/IF(MOD(Расчет_С_Фондом!S$4,4)=0,366,365)))+MAX(0,S392-R392)/$B411*(MAX(0,1+MIN(Расчет_С_Фондом!S$2,'Исходные данные'!$E$14)-MAX(Расчет_С_Фондом!S$1,$B373))/IF(MOD(Расчет_С_Фондом!S$4,4)=0,366,365)))*Расчет_С_Фондом!S$36</f>
        <v>0</v>
      </c>
      <c r="T411" s="6">
        <f ca="1">(MIN(S430,S392/$B411*(MAX(0,1+MIN(Расчет_С_Фондом!T$2,'Исходные данные'!$E$14)-MAX(Расчет_С_Фондом!T$1,$B373))/IF(MOD(Расчет_С_Фондом!T$4,4)=0,366,365)))+MAX(0,T392-S392)/$B411*(MAX(0,1+MIN(Расчет_С_Фондом!T$2,'Исходные данные'!$E$14)-MAX(Расчет_С_Фондом!T$1,$B373))/IF(MOD(Расчет_С_Фондом!T$4,4)=0,366,365)))*Расчет_С_Фондом!T$36</f>
        <v>0</v>
      </c>
      <c r="U411" s="6">
        <f ca="1">(MIN(T430,T392/$B411*(MAX(0,1+MIN(Расчет_С_Фондом!U$2,'Исходные данные'!$E$14)-MAX(Расчет_С_Фондом!U$1,$B373))/IF(MOD(Расчет_С_Фондом!U$4,4)=0,366,365)))+MAX(0,U392-T392)/$B411*(MAX(0,1+MIN(Расчет_С_Фондом!U$2,'Исходные данные'!$E$14)-MAX(Расчет_С_Фондом!U$1,$B373))/IF(MOD(Расчет_С_Фондом!U$4,4)=0,366,365)))*Расчет_С_Фондом!U$36</f>
        <v>0</v>
      </c>
      <c r="V411" s="6">
        <f ca="1">(MIN(U430,U392/$B411*(MAX(0,1+MIN(Расчет_С_Фондом!V$2,'Исходные данные'!$E$14)-MAX(Расчет_С_Фондом!V$1,$B373))/IF(MOD(Расчет_С_Фондом!V$4,4)=0,366,365)))+MAX(0,V392-U392)/$B411*(MAX(0,1+MIN(Расчет_С_Фондом!V$2,'Исходные данные'!$E$14)-MAX(Расчет_С_Фондом!V$1,$B373))/IF(MOD(Расчет_С_Фондом!V$4,4)=0,366,365)))*Расчет_С_Фондом!V$36</f>
        <v>0</v>
      </c>
      <c r="W411" s="6">
        <f ca="1">(MIN(V430,V392/$B411*(MAX(0,1+MIN(Расчет_С_Фондом!W$2,'Исходные данные'!$E$14)-MAX(Расчет_С_Фондом!W$1,$B373))/IF(MOD(Расчет_С_Фондом!W$4,4)=0,366,365)))+MAX(0,W392-V392)/$B411*(MAX(0,1+MIN(Расчет_С_Фондом!W$2,'Исходные данные'!$E$14)-MAX(Расчет_С_Фондом!W$1,$B373))/IF(MOD(Расчет_С_Фондом!W$4,4)=0,366,365)))*Расчет_С_Фондом!W$36</f>
        <v>0</v>
      </c>
      <c r="X411" s="6">
        <f ca="1">(MIN(W430,W392/$B411*(MAX(0,1+MIN(Расчет_С_Фондом!X$2,'Исходные данные'!$E$14)-MAX(Расчет_С_Фондом!X$1,$B373))/IF(MOD(Расчет_С_Фондом!X$4,4)=0,366,365)))+MAX(0,X392-W392)/$B411*(MAX(0,1+MIN(Расчет_С_Фондом!X$2,'Исходные данные'!$E$14)-MAX(Расчет_С_Фондом!X$1,$B373))/IF(MOD(Расчет_С_Фондом!X$4,4)=0,366,365)))*Расчет_С_Фондом!X$36</f>
        <v>0</v>
      </c>
      <c r="Y411" s="6">
        <f ca="1">(MIN(X430,X392/$B411*(MAX(0,1+MIN(Расчет_С_Фондом!Y$2,'Исходные данные'!$E$14)-MAX(Расчет_С_Фондом!Y$1,$B373))/IF(MOD(Расчет_С_Фондом!Y$4,4)=0,366,365)))+MAX(0,Y392-X392)/$B411*(MAX(0,1+MIN(Расчет_С_Фондом!Y$2,'Исходные данные'!$E$14)-MAX(Расчет_С_Фондом!Y$1,$B373))/IF(MOD(Расчет_С_Фондом!Y$4,4)=0,366,365)))*Расчет_С_Фондом!Y$36</f>
        <v>0</v>
      </c>
      <c r="Z411" s="6">
        <f ca="1">(MIN(Y430,Y392/$B411*(MAX(0,1+MIN(Расчет_С_Фондом!Z$2,'Исходные данные'!$E$14)-MAX(Расчет_С_Фондом!Z$1,$B373))/IF(MOD(Расчет_С_Фондом!Z$4,4)=0,366,365)))+MAX(0,Z392-Y392)/$B411*(MAX(0,1+MIN(Расчет_С_Фондом!Z$2,'Исходные данные'!$E$14)-MAX(Расчет_С_Фондом!Z$1,$B373))/IF(MOD(Расчет_С_Фондом!Z$4,4)=0,366,365)))*Расчет_С_Фондом!Z$36</f>
        <v>0</v>
      </c>
      <c r="AA411" s="6">
        <f ca="1">(MIN(Z430,Z392/$B411*(MAX(0,1+MIN(Расчет_С_Фондом!AA$2,'Исходные данные'!$E$14)-MAX(Расчет_С_Фондом!AA$1,$B373))/IF(MOD(Расчет_С_Фондом!AA$4,4)=0,366,365)))+MAX(0,AA392-Z392)/$B411*(MAX(0,1+MIN(Расчет_С_Фондом!AA$2,'Исходные данные'!$E$14)-MAX(Расчет_С_Фондом!AA$1,$B373))/IF(MOD(Расчет_С_Фондом!AA$4,4)=0,366,365)))*Расчет_С_Фондом!AA$36</f>
        <v>0</v>
      </c>
      <c r="AB411" s="6">
        <f ca="1">(MIN(AA430,AA392/$B411*(MAX(0,1+MIN(Расчет_С_Фондом!AB$2,'Исходные данные'!$E$14)-MAX(Расчет_С_Фондом!AB$1,$B373))/IF(MOD(Расчет_С_Фондом!AB$4,4)=0,366,365)))+MAX(0,AB392-AA392)/$B411*(MAX(0,1+MIN(Расчет_С_Фондом!AB$2,'Исходные данные'!$E$14)-MAX(Расчет_С_Фондом!AB$1,$B373))/IF(MOD(Расчет_С_Фондом!AB$4,4)=0,366,365)))*Расчет_С_Фондом!AB$36</f>
        <v>0</v>
      </c>
      <c r="AC411" s="6">
        <f ca="1">(MIN(AB430,AB392/$B411*(MAX(0,1+MIN(Расчет_С_Фондом!AC$2,'Исходные данные'!$E$14)-MAX(Расчет_С_Фондом!AC$1,$B373))/IF(MOD(Расчет_С_Фондом!AC$4,4)=0,366,365)))+MAX(0,AC392-AB392)/$B411*(MAX(0,1+MIN(Расчет_С_Фондом!AC$2,'Исходные данные'!$E$14)-MAX(Расчет_С_Фондом!AC$1,$B373))/IF(MOD(Расчет_С_Фондом!AC$4,4)=0,366,365)))*Расчет_С_Фондом!AC$36</f>
        <v>0</v>
      </c>
      <c r="AD411" s="6">
        <f ca="1">(MIN(AC430,AC392/$B411*(MAX(0,1+MIN(Расчет_С_Фондом!AD$2,'Исходные данные'!$E$14)-MAX(Расчет_С_Фондом!AD$1,$B373))/IF(MOD(Расчет_С_Фондом!AD$4,4)=0,366,365)))+MAX(0,AD392-AC392)/$B411*(MAX(0,1+MIN(Расчет_С_Фондом!AD$2,'Исходные данные'!$E$14)-MAX(Расчет_С_Фондом!AD$1,$B373))/IF(MOD(Расчет_С_Фондом!AD$4,4)=0,366,365)))*Расчет_С_Фондом!AD$36</f>
        <v>0</v>
      </c>
      <c r="AE411" s="6">
        <f ca="1">(MIN(AD430,AD392/$B411*(MAX(0,1+MIN(Расчет_С_Фондом!AE$2,'Исходные данные'!$E$14)-MAX(Расчет_С_Фондом!AE$1,$B373))/IF(MOD(Расчет_С_Фондом!AE$4,4)=0,366,365)))+MAX(0,AE392-AD392)/$B411*(MAX(0,1+MIN(Расчет_С_Фондом!AE$2,'Исходные данные'!$E$14)-MAX(Расчет_С_Фондом!AE$1,$B373))/IF(MOD(Расчет_С_Фондом!AE$4,4)=0,366,365)))*Расчет_С_Фондом!AE$36</f>
        <v>0</v>
      </c>
      <c r="AF411" s="6">
        <f ca="1">(MIN(AE430,AE392/$B411*(MAX(0,1+MIN(Расчет_С_Фондом!AF$2,'Исходные данные'!$E$14)-MAX(Расчет_С_Фондом!AF$1,$B373))/IF(MOD(Расчет_С_Фондом!AF$4,4)=0,366,365)))+MAX(0,AF392-AE392)/$B411*(MAX(0,1+MIN(Расчет_С_Фондом!AF$2,'Исходные данные'!$E$14)-MAX(Расчет_С_Фондом!AF$1,$B373))/IF(MOD(Расчет_С_Фондом!AF$4,4)=0,366,365)))*Расчет_С_Фондом!AF$36</f>
        <v>0</v>
      </c>
      <c r="AG411" s="6">
        <f ca="1">(MIN(AF430,AF392/$B411*(MAX(0,1+MIN(Расчет_С_Фондом!AG$2,'Исходные данные'!$E$14)-MAX(Расчет_С_Фондом!AG$1,$B373))/IF(MOD(Расчет_С_Фондом!AG$4,4)=0,366,365)))+MAX(0,AG392-AF392)/$B411*(MAX(0,1+MIN(Расчет_С_Фондом!AG$2,'Исходные данные'!$E$14)-MAX(Расчет_С_Фондом!AG$1,$B373))/IF(MOD(Расчет_С_Фондом!AG$4,4)=0,366,365)))*Расчет_С_Фондом!AG$36</f>
        <v>0</v>
      </c>
      <c r="AH411" s="6">
        <f ca="1">(MIN(AG430,AG392/$B411*(MAX(0,1+MIN(Расчет_С_Фондом!AH$2,'Исходные данные'!$E$14)-MAX(Расчет_С_Фондом!AH$1,$B373))/IF(MOD(Расчет_С_Фондом!AH$4,4)=0,366,365)))+MAX(0,AH392-AG392)/$B411*(MAX(0,1+MIN(Расчет_С_Фондом!AH$2,'Исходные данные'!$E$14)-MAX(Расчет_С_Фондом!AH$1,$B373))/IF(MOD(Расчет_С_Фондом!AH$4,4)=0,366,365)))*Расчет_С_Фондом!AH$36</f>
        <v>0</v>
      </c>
      <c r="AI411" s="6">
        <f ca="1">(MIN(AH430,AH392/$B411*(MAX(0,1+MIN(Расчет_С_Фондом!AI$2,'Исходные данные'!$E$14)-MAX(Расчет_С_Фондом!AI$1,$B373))/IF(MOD(Расчет_С_Фондом!AI$4,4)=0,366,365)))+MAX(0,AI392-AH392)/$B411*(MAX(0,1+MIN(Расчет_С_Фондом!AI$2,'Исходные данные'!$E$14)-MAX(Расчет_С_Фондом!AI$1,$B373))/IF(MOD(Расчет_С_Фондом!AI$4,4)=0,366,365)))*Расчет_С_Фондом!AI$36</f>
        <v>0</v>
      </c>
      <c r="AJ411" s="6">
        <f ca="1">(MIN(AI430,AI392/$B411*(MAX(0,1+MIN(Расчет_С_Фондом!AJ$2,'Исходные данные'!$E$14)-MAX(Расчет_С_Фондом!AJ$1,$B373))/IF(MOD(Расчет_С_Фондом!AJ$4,4)=0,366,365)))+MAX(0,AJ392-AI392)/$B411*(MAX(0,1+MIN(Расчет_С_Фондом!AJ$2,'Исходные данные'!$E$14)-MAX(Расчет_С_Фондом!AJ$1,$B373))/IF(MOD(Расчет_С_Фондом!AJ$4,4)=0,366,365)))*Расчет_С_Фондом!AJ$36</f>
        <v>0</v>
      </c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</row>
    <row r="412" spans="1:124" s="1" customFormat="1" outlineLevel="2">
      <c r="A412" s="5" t="str">
        <f t="shared" si="149"/>
        <v>-</v>
      </c>
      <c r="B412" s="19">
        <f>Расчет_С_Фондом!B272</f>
        <v>30</v>
      </c>
      <c r="C412" s="6"/>
      <c r="D412" s="6"/>
      <c r="E412" s="6">
        <f>(MIN(D431,D393/$B412*(MAX(0,1+MIN(Расчет_С_Фондом!E$2,'Исходные данные'!$E$14)-MAX(Расчет_С_Фондом!E$1,$B374))/IF(MOD(Расчет_С_Фондом!E$4,4)=0,366,365)))+MAX(0,E393-D393)/$B412*(MAX(0,1+MIN(Расчет_С_Фондом!E$2,'Исходные данные'!$E$14)-MAX(Расчет_С_Фондом!E$1,$B374))/IF(MOD(Расчет_С_Фондом!E$4,4)=0,366,365)))*Расчет_С_Фондом!E$36</f>
        <v>0</v>
      </c>
      <c r="F412" s="6">
        <f>(MIN(E431,E393/$B412*(MAX(0,1+MIN(Расчет_С_Фондом!F$2,'Исходные данные'!$E$14)-MAX(Расчет_С_Фондом!F$1,$B374))/IF(MOD(Расчет_С_Фондом!F$4,4)=0,366,365)))+MAX(0,F393-E393)/$B412*(MAX(0,1+MIN(Расчет_С_Фондом!F$2,'Исходные данные'!$E$14)-MAX(Расчет_С_Фондом!F$1,$B374))/IF(MOD(Расчет_С_Фондом!F$4,4)=0,366,365)))*Расчет_С_Фондом!F$36</f>
        <v>0</v>
      </c>
      <c r="G412" s="6">
        <f>(MIN(F431,F393/$B412*(MAX(0,1+MIN(Расчет_С_Фондом!G$2,'Исходные данные'!$E$14)-MAX(Расчет_С_Фондом!G$1,$B374))/IF(MOD(Расчет_С_Фондом!G$4,4)=0,366,365)))+MAX(0,G393-F393)/$B412*(MAX(0,1+MIN(Расчет_С_Фондом!G$2,'Исходные данные'!$E$14)-MAX(Расчет_С_Фондом!G$1,$B374))/IF(MOD(Расчет_С_Фондом!G$4,4)=0,366,365)))*Расчет_С_Фондом!G$36</f>
        <v>0</v>
      </c>
      <c r="H412" s="6">
        <f>(MIN(G431,G393/$B412*(MAX(0,1+MIN(Расчет_С_Фондом!H$2,'Исходные данные'!$E$14)-MAX(Расчет_С_Фондом!H$1,$B374))/IF(MOD(Расчет_С_Фондом!H$4,4)=0,366,365)))+MAX(0,H393-G393)/$B412*(MAX(0,1+MIN(Расчет_С_Фондом!H$2,'Исходные данные'!$E$14)-MAX(Расчет_С_Фондом!H$1,$B374))/IF(MOD(Расчет_С_Фондом!H$4,4)=0,366,365)))*Расчет_С_Фондом!H$36</f>
        <v>0</v>
      </c>
      <c r="I412" s="6">
        <f>(MIN(H431,H393/$B412*(MAX(0,1+MIN(Расчет_С_Фондом!I$2,'Исходные данные'!$E$14)-MAX(Расчет_С_Фондом!I$1,$B374))/IF(MOD(Расчет_С_Фондом!I$4,4)=0,366,365)))+MAX(0,I393-H393)/$B412*(MAX(0,1+MIN(Расчет_С_Фондом!I$2,'Исходные данные'!$E$14)-MAX(Расчет_С_Фондом!I$1,$B374))/IF(MOD(Расчет_С_Фондом!I$4,4)=0,366,365)))*Расчет_С_Фондом!I$36</f>
        <v>0</v>
      </c>
      <c r="J412" s="6">
        <f>(MIN(I431,I393/$B412*(MAX(0,1+MIN(Расчет_С_Фондом!J$2,'Исходные данные'!$E$14)-MAX(Расчет_С_Фондом!J$1,$B374))/IF(MOD(Расчет_С_Фондом!J$4,4)=0,366,365)))+MAX(0,J393-I393)/$B412*(MAX(0,1+MIN(Расчет_С_Фондом!J$2,'Исходные данные'!$E$14)-MAX(Расчет_С_Фондом!J$1,$B374))/IF(MOD(Расчет_С_Фондом!J$4,4)=0,366,365)))*Расчет_С_Фондом!J$36</f>
        <v>0</v>
      </c>
      <c r="K412" s="6">
        <f>(MIN(J431,J393/$B412*(MAX(0,1+MIN(Расчет_С_Фондом!K$2,'Исходные данные'!$E$14)-MAX(Расчет_С_Фондом!K$1,$B374))/IF(MOD(Расчет_С_Фондом!K$4,4)=0,366,365)))+MAX(0,K393-J393)/$B412*(MAX(0,1+MIN(Расчет_С_Фондом!K$2,'Исходные данные'!$E$14)-MAX(Расчет_С_Фондом!K$1,$B374))/IF(MOD(Расчет_С_Фондом!K$4,4)=0,366,365)))*Расчет_С_Фондом!K$36</f>
        <v>0</v>
      </c>
      <c r="L412" s="6">
        <f>(MIN(K431,K393/$B412*(MAX(0,1+MIN(Расчет_С_Фондом!L$2,'Исходные данные'!$E$14)-MAX(Расчет_С_Фондом!L$1,$B374))/IF(MOD(Расчет_С_Фондом!L$4,4)=0,366,365)))+MAX(0,L393-K393)/$B412*(MAX(0,1+MIN(Расчет_С_Фондом!L$2,'Исходные данные'!$E$14)-MAX(Расчет_С_Фондом!L$1,$B374))/IF(MOD(Расчет_С_Фондом!L$4,4)=0,366,365)))*Расчет_С_Фондом!L$36</f>
        <v>0</v>
      </c>
      <c r="M412" s="6">
        <f>(MIN(L431,L393/$B412*(MAX(0,1+MIN(Расчет_С_Фондом!M$2,'Исходные данные'!$E$14)-MAX(Расчет_С_Фондом!M$1,$B374))/IF(MOD(Расчет_С_Фондом!M$4,4)=0,366,365)))+MAX(0,M393-L393)/$B412*(MAX(0,1+MIN(Расчет_С_Фондом!M$2,'Исходные данные'!$E$14)-MAX(Расчет_С_Фондом!M$1,$B374))/IF(MOD(Расчет_С_Фондом!M$4,4)=0,366,365)))*Расчет_С_Фондом!M$36</f>
        <v>0</v>
      </c>
      <c r="N412" s="6">
        <f>(MIN(M431,M393/$B412*(MAX(0,1+MIN(Расчет_С_Фондом!N$2,'Исходные данные'!$E$14)-MAX(Расчет_С_Фондом!N$1,$B374))/IF(MOD(Расчет_С_Фондом!N$4,4)=0,366,365)))+MAX(0,N393-M393)/$B412*(MAX(0,1+MIN(Расчет_С_Фондом!N$2,'Исходные данные'!$E$14)-MAX(Расчет_С_Фондом!N$1,$B374))/IF(MOD(Расчет_С_Фондом!N$4,4)=0,366,365)))*Расчет_С_Фондом!N$36</f>
        <v>0</v>
      </c>
      <c r="O412" s="6">
        <f>(MIN(N431,N393/$B412*(MAX(0,1+MIN(Расчет_С_Фондом!O$2,'Исходные данные'!$E$14)-MAX(Расчет_С_Фондом!O$1,$B374))/IF(MOD(Расчет_С_Фондом!O$4,4)=0,366,365)))+MAX(0,O393-N393)/$B412*(MAX(0,1+MIN(Расчет_С_Фондом!O$2,'Исходные данные'!$E$14)-MAX(Расчет_С_Фондом!O$1,$B374))/IF(MOD(Расчет_С_Фондом!O$4,4)=0,366,365)))*Расчет_С_Фондом!O$36</f>
        <v>0</v>
      </c>
      <c r="P412" s="6">
        <f>(MIN(O431,O393/$B412*(MAX(0,1+MIN(Расчет_С_Фондом!P$2,'Исходные данные'!$E$14)-MAX(Расчет_С_Фондом!P$1,$B374))/IF(MOD(Расчет_С_Фондом!P$4,4)=0,366,365)))+MAX(0,P393-O393)/$B412*(MAX(0,1+MIN(Расчет_С_Фондом!P$2,'Исходные данные'!$E$14)-MAX(Расчет_С_Фондом!P$1,$B374))/IF(MOD(Расчет_С_Фондом!P$4,4)=0,366,365)))*Расчет_С_Фондом!P$36</f>
        <v>0</v>
      </c>
      <c r="Q412" s="6">
        <f>(MIN(P431,P393/$B412*(MAX(0,1+MIN(Расчет_С_Фондом!Q$2,'Исходные данные'!$E$14)-MAX(Расчет_С_Фондом!Q$1,$B374))/IF(MOD(Расчет_С_Фондом!Q$4,4)=0,366,365)))+MAX(0,Q393-P393)/$B412*(MAX(0,1+MIN(Расчет_С_Фондом!Q$2,'Исходные данные'!$E$14)-MAX(Расчет_С_Фондом!Q$1,$B374))/IF(MOD(Расчет_С_Фондом!Q$4,4)=0,366,365)))*Расчет_С_Фондом!Q$36</f>
        <v>0</v>
      </c>
      <c r="R412" s="6">
        <f>(MIN(Q431,Q393/$B412*(MAX(0,1+MIN(Расчет_С_Фондом!R$2,'Исходные данные'!$E$14)-MAX(Расчет_С_Фондом!R$1,$B374))/IF(MOD(Расчет_С_Фондом!R$4,4)=0,366,365)))+MAX(0,R393-Q393)/$B412*(MAX(0,1+MIN(Расчет_С_Фондом!R$2,'Исходные данные'!$E$14)-MAX(Расчет_С_Фондом!R$1,$B374))/IF(MOD(Расчет_С_Фондом!R$4,4)=0,366,365)))*Расчет_С_Фондом!R$36</f>
        <v>0</v>
      </c>
      <c r="S412" s="6">
        <f>(MIN(R431,R393/$B412*(MAX(0,1+MIN(Расчет_С_Фондом!S$2,'Исходные данные'!$E$14)-MAX(Расчет_С_Фондом!S$1,$B374))/IF(MOD(Расчет_С_Фондом!S$4,4)=0,366,365)))+MAX(0,S393-R393)/$B412*(MAX(0,1+MIN(Расчет_С_Фондом!S$2,'Исходные данные'!$E$14)-MAX(Расчет_С_Фондом!S$1,$B374))/IF(MOD(Расчет_С_Фондом!S$4,4)=0,366,365)))*Расчет_С_Фондом!S$36</f>
        <v>0</v>
      </c>
      <c r="T412" s="6">
        <f>(MIN(S431,S393/$B412*(MAX(0,1+MIN(Расчет_С_Фондом!T$2,'Исходные данные'!$E$14)-MAX(Расчет_С_Фондом!T$1,$B374))/IF(MOD(Расчет_С_Фондом!T$4,4)=0,366,365)))+MAX(0,T393-S393)/$B412*(MAX(0,1+MIN(Расчет_С_Фондом!T$2,'Исходные данные'!$E$14)-MAX(Расчет_С_Фондом!T$1,$B374))/IF(MOD(Расчет_С_Фондом!T$4,4)=0,366,365)))*Расчет_С_Фондом!T$36</f>
        <v>0</v>
      </c>
      <c r="U412" s="6">
        <f>(MIN(T431,T393/$B412*(MAX(0,1+MIN(Расчет_С_Фондом!U$2,'Исходные данные'!$E$14)-MAX(Расчет_С_Фондом!U$1,$B374))/IF(MOD(Расчет_С_Фондом!U$4,4)=0,366,365)))+MAX(0,U393-T393)/$B412*(MAX(0,1+MIN(Расчет_С_Фондом!U$2,'Исходные данные'!$E$14)-MAX(Расчет_С_Фондом!U$1,$B374))/IF(MOD(Расчет_С_Фондом!U$4,4)=0,366,365)))*Расчет_С_Фондом!U$36</f>
        <v>0</v>
      </c>
      <c r="V412" s="6">
        <f>(MIN(U431,U393/$B412*(MAX(0,1+MIN(Расчет_С_Фондом!V$2,'Исходные данные'!$E$14)-MAX(Расчет_С_Фондом!V$1,$B374))/IF(MOD(Расчет_С_Фондом!V$4,4)=0,366,365)))+MAX(0,V393-U393)/$B412*(MAX(0,1+MIN(Расчет_С_Фондом!V$2,'Исходные данные'!$E$14)-MAX(Расчет_С_Фондом!V$1,$B374))/IF(MOD(Расчет_С_Фондом!V$4,4)=0,366,365)))*Расчет_С_Фондом!V$36</f>
        <v>0</v>
      </c>
      <c r="W412" s="6">
        <f>(MIN(V431,V393/$B412*(MAX(0,1+MIN(Расчет_С_Фондом!W$2,'Исходные данные'!$E$14)-MAX(Расчет_С_Фондом!W$1,$B374))/IF(MOD(Расчет_С_Фондом!W$4,4)=0,366,365)))+MAX(0,W393-V393)/$B412*(MAX(0,1+MIN(Расчет_С_Фондом!W$2,'Исходные данные'!$E$14)-MAX(Расчет_С_Фондом!W$1,$B374))/IF(MOD(Расчет_С_Фондом!W$4,4)=0,366,365)))*Расчет_С_Фондом!W$36</f>
        <v>0</v>
      </c>
      <c r="X412" s="6">
        <f>(MIN(W431,W393/$B412*(MAX(0,1+MIN(Расчет_С_Фондом!X$2,'Исходные данные'!$E$14)-MAX(Расчет_С_Фондом!X$1,$B374))/IF(MOD(Расчет_С_Фондом!X$4,4)=0,366,365)))+MAX(0,X393-W393)/$B412*(MAX(0,1+MIN(Расчет_С_Фондом!X$2,'Исходные данные'!$E$14)-MAX(Расчет_С_Фондом!X$1,$B374))/IF(MOD(Расчет_С_Фондом!X$4,4)=0,366,365)))*Расчет_С_Фондом!X$36</f>
        <v>0</v>
      </c>
      <c r="Y412" s="6">
        <f>(MIN(X431,X393/$B412*(MAX(0,1+MIN(Расчет_С_Фондом!Y$2,'Исходные данные'!$E$14)-MAX(Расчет_С_Фондом!Y$1,$B374))/IF(MOD(Расчет_С_Фондом!Y$4,4)=0,366,365)))+MAX(0,Y393-X393)/$B412*(MAX(0,1+MIN(Расчет_С_Фондом!Y$2,'Исходные данные'!$E$14)-MAX(Расчет_С_Фондом!Y$1,$B374))/IF(MOD(Расчет_С_Фондом!Y$4,4)=0,366,365)))*Расчет_С_Фондом!Y$36</f>
        <v>0</v>
      </c>
      <c r="Z412" s="6">
        <f>(MIN(Y431,Y393/$B412*(MAX(0,1+MIN(Расчет_С_Фондом!Z$2,'Исходные данные'!$E$14)-MAX(Расчет_С_Фондом!Z$1,$B374))/IF(MOD(Расчет_С_Фондом!Z$4,4)=0,366,365)))+MAX(0,Z393-Y393)/$B412*(MAX(0,1+MIN(Расчет_С_Фондом!Z$2,'Исходные данные'!$E$14)-MAX(Расчет_С_Фондом!Z$1,$B374))/IF(MOD(Расчет_С_Фондом!Z$4,4)=0,366,365)))*Расчет_С_Фондом!Z$36</f>
        <v>0</v>
      </c>
      <c r="AA412" s="6">
        <f>(MIN(Z431,Z393/$B412*(MAX(0,1+MIN(Расчет_С_Фондом!AA$2,'Исходные данные'!$E$14)-MAX(Расчет_С_Фондом!AA$1,$B374))/IF(MOD(Расчет_С_Фондом!AA$4,4)=0,366,365)))+MAX(0,AA393-Z393)/$B412*(MAX(0,1+MIN(Расчет_С_Фондом!AA$2,'Исходные данные'!$E$14)-MAX(Расчет_С_Фондом!AA$1,$B374))/IF(MOD(Расчет_С_Фондом!AA$4,4)=0,366,365)))*Расчет_С_Фондом!AA$36</f>
        <v>0</v>
      </c>
      <c r="AB412" s="6">
        <f>(MIN(AA431,AA393/$B412*(MAX(0,1+MIN(Расчет_С_Фондом!AB$2,'Исходные данные'!$E$14)-MAX(Расчет_С_Фондом!AB$1,$B374))/IF(MOD(Расчет_С_Фондом!AB$4,4)=0,366,365)))+MAX(0,AB393-AA393)/$B412*(MAX(0,1+MIN(Расчет_С_Фондом!AB$2,'Исходные данные'!$E$14)-MAX(Расчет_С_Фондом!AB$1,$B374))/IF(MOD(Расчет_С_Фондом!AB$4,4)=0,366,365)))*Расчет_С_Фондом!AB$36</f>
        <v>0</v>
      </c>
      <c r="AC412" s="6">
        <f>(MIN(AB431,AB393/$B412*(MAX(0,1+MIN(Расчет_С_Фондом!AC$2,'Исходные данные'!$E$14)-MAX(Расчет_С_Фондом!AC$1,$B374))/IF(MOD(Расчет_С_Фондом!AC$4,4)=0,366,365)))+MAX(0,AC393-AB393)/$B412*(MAX(0,1+MIN(Расчет_С_Фондом!AC$2,'Исходные данные'!$E$14)-MAX(Расчет_С_Фондом!AC$1,$B374))/IF(MOD(Расчет_С_Фондом!AC$4,4)=0,366,365)))*Расчет_С_Фондом!AC$36</f>
        <v>0</v>
      </c>
      <c r="AD412" s="6">
        <f>(MIN(AC431,AC393/$B412*(MAX(0,1+MIN(Расчет_С_Фондом!AD$2,'Исходные данные'!$E$14)-MAX(Расчет_С_Фондом!AD$1,$B374))/IF(MOD(Расчет_С_Фондом!AD$4,4)=0,366,365)))+MAX(0,AD393-AC393)/$B412*(MAX(0,1+MIN(Расчет_С_Фондом!AD$2,'Исходные данные'!$E$14)-MAX(Расчет_С_Фондом!AD$1,$B374))/IF(MOD(Расчет_С_Фондом!AD$4,4)=0,366,365)))*Расчет_С_Фондом!AD$36</f>
        <v>0</v>
      </c>
      <c r="AE412" s="6">
        <f>(MIN(AD431,AD393/$B412*(MAX(0,1+MIN(Расчет_С_Фондом!AE$2,'Исходные данные'!$E$14)-MAX(Расчет_С_Фондом!AE$1,$B374))/IF(MOD(Расчет_С_Фондом!AE$4,4)=0,366,365)))+MAX(0,AE393-AD393)/$B412*(MAX(0,1+MIN(Расчет_С_Фондом!AE$2,'Исходные данные'!$E$14)-MAX(Расчет_С_Фондом!AE$1,$B374))/IF(MOD(Расчет_С_Фондом!AE$4,4)=0,366,365)))*Расчет_С_Фондом!AE$36</f>
        <v>0</v>
      </c>
      <c r="AF412" s="6">
        <f>(MIN(AE431,AE393/$B412*(MAX(0,1+MIN(Расчет_С_Фондом!AF$2,'Исходные данные'!$E$14)-MAX(Расчет_С_Фондом!AF$1,$B374))/IF(MOD(Расчет_С_Фондом!AF$4,4)=0,366,365)))+MAX(0,AF393-AE393)/$B412*(MAX(0,1+MIN(Расчет_С_Фондом!AF$2,'Исходные данные'!$E$14)-MAX(Расчет_С_Фондом!AF$1,$B374))/IF(MOD(Расчет_С_Фондом!AF$4,4)=0,366,365)))*Расчет_С_Фондом!AF$36</f>
        <v>0</v>
      </c>
      <c r="AG412" s="6">
        <f>(MIN(AF431,AF393/$B412*(MAX(0,1+MIN(Расчет_С_Фондом!AG$2,'Исходные данные'!$E$14)-MAX(Расчет_С_Фондом!AG$1,$B374))/IF(MOD(Расчет_С_Фондом!AG$4,4)=0,366,365)))+MAX(0,AG393-AF393)/$B412*(MAX(0,1+MIN(Расчет_С_Фондом!AG$2,'Исходные данные'!$E$14)-MAX(Расчет_С_Фондом!AG$1,$B374))/IF(MOD(Расчет_С_Фондом!AG$4,4)=0,366,365)))*Расчет_С_Фондом!AG$36</f>
        <v>0</v>
      </c>
      <c r="AH412" s="6">
        <f>(MIN(AG431,AG393/$B412*(MAX(0,1+MIN(Расчет_С_Фондом!AH$2,'Исходные данные'!$E$14)-MAX(Расчет_С_Фондом!AH$1,$B374))/IF(MOD(Расчет_С_Фондом!AH$4,4)=0,366,365)))+MAX(0,AH393-AG393)/$B412*(MAX(0,1+MIN(Расчет_С_Фондом!AH$2,'Исходные данные'!$E$14)-MAX(Расчет_С_Фондом!AH$1,$B374))/IF(MOD(Расчет_С_Фондом!AH$4,4)=0,366,365)))*Расчет_С_Фондом!AH$36</f>
        <v>0</v>
      </c>
      <c r="AI412" s="6">
        <f>(MIN(AH431,AH393/$B412*(MAX(0,1+MIN(Расчет_С_Фондом!AI$2,'Исходные данные'!$E$14)-MAX(Расчет_С_Фондом!AI$1,$B374))/IF(MOD(Расчет_С_Фондом!AI$4,4)=0,366,365)))+MAX(0,AI393-AH393)/$B412*(MAX(0,1+MIN(Расчет_С_Фондом!AI$2,'Исходные данные'!$E$14)-MAX(Расчет_С_Фондом!AI$1,$B374))/IF(MOD(Расчет_С_Фондом!AI$4,4)=0,366,365)))*Расчет_С_Фондом!AI$36</f>
        <v>0</v>
      </c>
      <c r="AJ412" s="6">
        <f>(MIN(AI431,AI393/$B412*(MAX(0,1+MIN(Расчет_С_Фондом!AJ$2,'Исходные данные'!$E$14)-MAX(Расчет_С_Фондом!AJ$1,$B374))/IF(MOD(Расчет_С_Фондом!AJ$4,4)=0,366,365)))+MAX(0,AJ393-AI393)/$B412*(MAX(0,1+MIN(Расчет_С_Фондом!AJ$2,'Исходные данные'!$E$14)-MAX(Расчет_С_Фондом!AJ$1,$B374))/IF(MOD(Расчет_С_Фондом!AJ$4,4)=0,366,365)))*Расчет_С_Фондом!AJ$36</f>
        <v>0</v>
      </c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</row>
    <row r="413" spans="1:124" s="1" customFormat="1" outlineLevel="2">
      <c r="A413" s="5" t="str">
        <f t="shared" si="149"/>
        <v>-</v>
      </c>
      <c r="B413" s="19">
        <f>Расчет_С_Фондом!B273</f>
        <v>30</v>
      </c>
      <c r="C413" s="6"/>
      <c r="D413" s="6"/>
      <c r="E413" s="6">
        <f ca="1">(MIN(D432,D394/$B413*(MAX(0,1+MIN(Расчет_С_Фондом!E$2,'Исходные данные'!$E$14)-MAX(Расчет_С_Фондом!E$1,$B375))/IF(MOD(Расчет_С_Фондом!E$4,4)=0,366,365)))+MAX(0,E394-D394)/$B413*(MAX(0,1+MIN(Расчет_С_Фондом!E$2,'Исходные данные'!$E$14)-MAX(Расчет_С_Фондом!E$1,$B375))/IF(MOD(Расчет_С_Фондом!E$4,4)=0,366,365)))*Расчет_С_Фондом!E$36</f>
        <v>0</v>
      </c>
      <c r="F413" s="6">
        <f ca="1">(MIN(E432,E394/$B413*(MAX(0,1+MIN(Расчет_С_Фондом!F$2,'Исходные данные'!$E$14)-MAX(Расчет_С_Фондом!F$1,$B375))/IF(MOD(Расчет_С_Фондом!F$4,4)=0,366,365)))+MAX(0,F394-E394)/$B413*(MAX(0,1+MIN(Расчет_С_Фондом!F$2,'Исходные данные'!$E$14)-MAX(Расчет_С_Фондом!F$1,$B375))/IF(MOD(Расчет_С_Фондом!F$4,4)=0,366,365)))*Расчет_С_Фондом!F$36</f>
        <v>0</v>
      </c>
      <c r="G413" s="6">
        <f ca="1">(MIN(F432,F394/$B413*(MAX(0,1+MIN(Расчет_С_Фондом!G$2,'Исходные данные'!$E$14)-MAX(Расчет_С_Фондом!G$1,$B375))/IF(MOD(Расчет_С_Фондом!G$4,4)=0,366,365)))+MAX(0,G394-F394)/$B413*(MAX(0,1+MIN(Расчет_С_Фондом!G$2,'Исходные данные'!$E$14)-MAX(Расчет_С_Фондом!G$1,$B375))/IF(MOD(Расчет_С_Фондом!G$4,4)=0,366,365)))*Расчет_С_Фондом!G$36</f>
        <v>0</v>
      </c>
      <c r="H413" s="6">
        <f ca="1">(MIN(G432,G394/$B413*(MAX(0,1+MIN(Расчет_С_Фондом!H$2,'Исходные данные'!$E$14)-MAX(Расчет_С_Фондом!H$1,$B375))/IF(MOD(Расчет_С_Фондом!H$4,4)=0,366,365)))+MAX(0,H394-G394)/$B413*(MAX(0,1+MIN(Расчет_С_Фондом!H$2,'Исходные данные'!$E$14)-MAX(Расчет_С_Фондом!H$1,$B375))/IF(MOD(Расчет_С_Фондом!H$4,4)=0,366,365)))*Расчет_С_Фондом!H$36</f>
        <v>0</v>
      </c>
      <c r="I413" s="6">
        <f ca="1">(MIN(H432,H394/$B413*(MAX(0,1+MIN(Расчет_С_Фондом!I$2,'Исходные данные'!$E$14)-MAX(Расчет_С_Фондом!I$1,$B375))/IF(MOD(Расчет_С_Фондом!I$4,4)=0,366,365)))+MAX(0,I394-H394)/$B413*(MAX(0,1+MIN(Расчет_С_Фондом!I$2,'Исходные данные'!$E$14)-MAX(Расчет_С_Фондом!I$1,$B375))/IF(MOD(Расчет_С_Фондом!I$4,4)=0,366,365)))*Расчет_С_Фондом!I$36</f>
        <v>0</v>
      </c>
      <c r="J413" s="6">
        <f ca="1">(MIN(I432,I394/$B413*(MAX(0,1+MIN(Расчет_С_Фондом!J$2,'Исходные данные'!$E$14)-MAX(Расчет_С_Фондом!J$1,$B375))/IF(MOD(Расчет_С_Фондом!J$4,4)=0,366,365)))+MAX(0,J394-I394)/$B413*(MAX(0,1+MIN(Расчет_С_Фондом!J$2,'Исходные данные'!$E$14)-MAX(Расчет_С_Фондом!J$1,$B375))/IF(MOD(Расчет_С_Фондом!J$4,4)=0,366,365)))*Расчет_С_Фондом!J$36</f>
        <v>0</v>
      </c>
      <c r="K413" s="6">
        <f ca="1">(MIN(J432,J394/$B413*(MAX(0,1+MIN(Расчет_С_Фондом!K$2,'Исходные данные'!$E$14)-MAX(Расчет_С_Фондом!K$1,$B375))/IF(MOD(Расчет_С_Фондом!K$4,4)=0,366,365)))+MAX(0,K394-J394)/$B413*(MAX(0,1+MIN(Расчет_С_Фондом!K$2,'Исходные данные'!$E$14)-MAX(Расчет_С_Фондом!K$1,$B375))/IF(MOD(Расчет_С_Фондом!K$4,4)=0,366,365)))*Расчет_С_Фондом!K$36</f>
        <v>0</v>
      </c>
      <c r="L413" s="6">
        <f ca="1">(MIN(K432,K394/$B413*(MAX(0,1+MIN(Расчет_С_Фондом!L$2,'Исходные данные'!$E$14)-MAX(Расчет_С_Фондом!L$1,$B375))/IF(MOD(Расчет_С_Фондом!L$4,4)=0,366,365)))+MAX(0,L394-K394)/$B413*(MAX(0,1+MIN(Расчет_С_Фондом!L$2,'Исходные данные'!$E$14)-MAX(Расчет_С_Фондом!L$1,$B375))/IF(MOD(Расчет_С_Фондом!L$4,4)=0,366,365)))*Расчет_С_Фондом!L$36</f>
        <v>0</v>
      </c>
      <c r="M413" s="6">
        <f ca="1">(MIN(L432,L394/$B413*(MAX(0,1+MIN(Расчет_С_Фондом!M$2,'Исходные данные'!$E$14)-MAX(Расчет_С_Фондом!M$1,$B375))/IF(MOD(Расчет_С_Фондом!M$4,4)=0,366,365)))+MAX(0,M394-L394)/$B413*(MAX(0,1+MIN(Расчет_С_Фондом!M$2,'Исходные данные'!$E$14)-MAX(Расчет_С_Фондом!M$1,$B375))/IF(MOD(Расчет_С_Фондом!M$4,4)=0,366,365)))*Расчет_С_Фондом!M$36</f>
        <v>0</v>
      </c>
      <c r="N413" s="6">
        <f ca="1">(MIN(M432,M394/$B413*(MAX(0,1+MIN(Расчет_С_Фондом!N$2,'Исходные данные'!$E$14)-MAX(Расчет_С_Фондом!N$1,$B375))/IF(MOD(Расчет_С_Фондом!N$4,4)=0,366,365)))+MAX(0,N394-M394)/$B413*(MAX(0,1+MIN(Расчет_С_Фондом!N$2,'Исходные данные'!$E$14)-MAX(Расчет_С_Фондом!N$1,$B375))/IF(MOD(Расчет_С_Фондом!N$4,4)=0,366,365)))*Расчет_С_Фондом!N$36</f>
        <v>0</v>
      </c>
      <c r="O413" s="6">
        <f ca="1">(MIN(N432,N394/$B413*(MAX(0,1+MIN(Расчет_С_Фондом!O$2,'Исходные данные'!$E$14)-MAX(Расчет_С_Фондом!O$1,$B375))/IF(MOD(Расчет_С_Фондом!O$4,4)=0,366,365)))+MAX(0,O394-N394)/$B413*(MAX(0,1+MIN(Расчет_С_Фондом!O$2,'Исходные данные'!$E$14)-MAX(Расчет_С_Фондом!O$1,$B375))/IF(MOD(Расчет_С_Фондом!O$4,4)=0,366,365)))*Расчет_С_Фондом!O$36</f>
        <v>0</v>
      </c>
      <c r="P413" s="6">
        <f ca="1">(MIN(O432,O394/$B413*(MAX(0,1+MIN(Расчет_С_Фондом!P$2,'Исходные данные'!$E$14)-MAX(Расчет_С_Фондом!P$1,$B375))/IF(MOD(Расчет_С_Фондом!P$4,4)=0,366,365)))+MAX(0,P394-O394)/$B413*(MAX(0,1+MIN(Расчет_С_Фондом!P$2,'Исходные данные'!$E$14)-MAX(Расчет_С_Фондом!P$1,$B375))/IF(MOD(Расчет_С_Фондом!P$4,4)=0,366,365)))*Расчет_С_Фондом!P$36</f>
        <v>0</v>
      </c>
      <c r="Q413" s="6">
        <f ca="1">(MIN(P432,P394/$B413*(MAX(0,1+MIN(Расчет_С_Фондом!Q$2,'Исходные данные'!$E$14)-MAX(Расчет_С_Фондом!Q$1,$B375))/IF(MOD(Расчет_С_Фондом!Q$4,4)=0,366,365)))+MAX(0,Q394-P394)/$B413*(MAX(0,1+MIN(Расчет_С_Фондом!Q$2,'Исходные данные'!$E$14)-MAX(Расчет_С_Фондом!Q$1,$B375))/IF(MOD(Расчет_С_Фондом!Q$4,4)=0,366,365)))*Расчет_С_Фондом!Q$36</f>
        <v>0</v>
      </c>
      <c r="R413" s="6">
        <f ca="1">(MIN(Q432,Q394/$B413*(MAX(0,1+MIN(Расчет_С_Фондом!R$2,'Исходные данные'!$E$14)-MAX(Расчет_С_Фондом!R$1,$B375))/IF(MOD(Расчет_С_Фондом!R$4,4)=0,366,365)))+MAX(0,R394-Q394)/$B413*(MAX(0,1+MIN(Расчет_С_Фондом!R$2,'Исходные данные'!$E$14)-MAX(Расчет_С_Фондом!R$1,$B375))/IF(MOD(Расчет_С_Фондом!R$4,4)=0,366,365)))*Расчет_С_Фондом!R$36</f>
        <v>0</v>
      </c>
      <c r="S413" s="6">
        <f ca="1">(MIN(R432,R394/$B413*(MAX(0,1+MIN(Расчет_С_Фондом!S$2,'Исходные данные'!$E$14)-MAX(Расчет_С_Фондом!S$1,$B375))/IF(MOD(Расчет_С_Фондом!S$4,4)=0,366,365)))+MAX(0,S394-R394)/$B413*(MAX(0,1+MIN(Расчет_С_Фондом!S$2,'Исходные данные'!$E$14)-MAX(Расчет_С_Фондом!S$1,$B375))/IF(MOD(Расчет_С_Фондом!S$4,4)=0,366,365)))*Расчет_С_Фондом!S$36</f>
        <v>0</v>
      </c>
      <c r="T413" s="6">
        <f ca="1">(MIN(S432,S394/$B413*(MAX(0,1+MIN(Расчет_С_Фондом!T$2,'Исходные данные'!$E$14)-MAX(Расчет_С_Фондом!T$1,$B375))/IF(MOD(Расчет_С_Фондом!T$4,4)=0,366,365)))+MAX(0,T394-S394)/$B413*(MAX(0,1+MIN(Расчет_С_Фондом!T$2,'Исходные данные'!$E$14)-MAX(Расчет_С_Фондом!T$1,$B375))/IF(MOD(Расчет_С_Фондом!T$4,4)=0,366,365)))*Расчет_С_Фондом!T$36</f>
        <v>0</v>
      </c>
      <c r="U413" s="6">
        <f ca="1">(MIN(T432,T394/$B413*(MAX(0,1+MIN(Расчет_С_Фондом!U$2,'Исходные данные'!$E$14)-MAX(Расчет_С_Фондом!U$1,$B375))/IF(MOD(Расчет_С_Фондом!U$4,4)=0,366,365)))+MAX(0,U394-T394)/$B413*(MAX(0,1+MIN(Расчет_С_Фондом!U$2,'Исходные данные'!$E$14)-MAX(Расчет_С_Фондом!U$1,$B375))/IF(MOD(Расчет_С_Фондом!U$4,4)=0,366,365)))*Расчет_С_Фондом!U$36</f>
        <v>0</v>
      </c>
      <c r="V413" s="6">
        <f ca="1">(MIN(U432,U394/$B413*(MAX(0,1+MIN(Расчет_С_Фондом!V$2,'Исходные данные'!$E$14)-MAX(Расчет_С_Фондом!V$1,$B375))/IF(MOD(Расчет_С_Фондом!V$4,4)=0,366,365)))+MAX(0,V394-U394)/$B413*(MAX(0,1+MIN(Расчет_С_Фондом!V$2,'Исходные данные'!$E$14)-MAX(Расчет_С_Фондом!V$1,$B375))/IF(MOD(Расчет_С_Фондом!V$4,4)=0,366,365)))*Расчет_С_Фондом!V$36</f>
        <v>0</v>
      </c>
      <c r="W413" s="6">
        <f ca="1">(MIN(V432,V394/$B413*(MAX(0,1+MIN(Расчет_С_Фондом!W$2,'Исходные данные'!$E$14)-MAX(Расчет_С_Фондом!W$1,$B375))/IF(MOD(Расчет_С_Фондом!W$4,4)=0,366,365)))+MAX(0,W394-V394)/$B413*(MAX(0,1+MIN(Расчет_С_Фондом!W$2,'Исходные данные'!$E$14)-MAX(Расчет_С_Фондом!W$1,$B375))/IF(MOD(Расчет_С_Фондом!W$4,4)=0,366,365)))*Расчет_С_Фондом!W$36</f>
        <v>0</v>
      </c>
      <c r="X413" s="6">
        <f ca="1">(MIN(W432,W394/$B413*(MAX(0,1+MIN(Расчет_С_Фондом!X$2,'Исходные данные'!$E$14)-MAX(Расчет_С_Фондом!X$1,$B375))/IF(MOD(Расчет_С_Фондом!X$4,4)=0,366,365)))+MAX(0,X394-W394)/$B413*(MAX(0,1+MIN(Расчет_С_Фондом!X$2,'Исходные данные'!$E$14)-MAX(Расчет_С_Фондом!X$1,$B375))/IF(MOD(Расчет_С_Фондом!X$4,4)=0,366,365)))*Расчет_С_Фондом!X$36</f>
        <v>0</v>
      </c>
      <c r="Y413" s="6">
        <f ca="1">(MIN(X432,X394/$B413*(MAX(0,1+MIN(Расчет_С_Фондом!Y$2,'Исходные данные'!$E$14)-MAX(Расчет_С_Фондом!Y$1,$B375))/IF(MOD(Расчет_С_Фондом!Y$4,4)=0,366,365)))+MAX(0,Y394-X394)/$B413*(MAX(0,1+MIN(Расчет_С_Фондом!Y$2,'Исходные данные'!$E$14)-MAX(Расчет_С_Фондом!Y$1,$B375))/IF(MOD(Расчет_С_Фондом!Y$4,4)=0,366,365)))*Расчет_С_Фондом!Y$36</f>
        <v>0</v>
      </c>
      <c r="Z413" s="6">
        <f ca="1">(MIN(Y432,Y394/$B413*(MAX(0,1+MIN(Расчет_С_Фондом!Z$2,'Исходные данные'!$E$14)-MAX(Расчет_С_Фондом!Z$1,$B375))/IF(MOD(Расчет_С_Фондом!Z$4,4)=0,366,365)))+MAX(0,Z394-Y394)/$B413*(MAX(0,1+MIN(Расчет_С_Фондом!Z$2,'Исходные данные'!$E$14)-MAX(Расчет_С_Фондом!Z$1,$B375))/IF(MOD(Расчет_С_Фондом!Z$4,4)=0,366,365)))*Расчет_С_Фондом!Z$36</f>
        <v>0</v>
      </c>
      <c r="AA413" s="6">
        <f ca="1">(MIN(Z432,Z394/$B413*(MAX(0,1+MIN(Расчет_С_Фондом!AA$2,'Исходные данные'!$E$14)-MAX(Расчет_С_Фондом!AA$1,$B375))/IF(MOD(Расчет_С_Фондом!AA$4,4)=0,366,365)))+MAX(0,AA394-Z394)/$B413*(MAX(0,1+MIN(Расчет_С_Фондом!AA$2,'Исходные данные'!$E$14)-MAX(Расчет_С_Фондом!AA$1,$B375))/IF(MOD(Расчет_С_Фондом!AA$4,4)=0,366,365)))*Расчет_С_Фондом!AA$36</f>
        <v>0</v>
      </c>
      <c r="AB413" s="6">
        <f ca="1">(MIN(AA432,AA394/$B413*(MAX(0,1+MIN(Расчет_С_Фондом!AB$2,'Исходные данные'!$E$14)-MAX(Расчет_С_Фондом!AB$1,$B375))/IF(MOD(Расчет_С_Фондом!AB$4,4)=0,366,365)))+MAX(0,AB394-AA394)/$B413*(MAX(0,1+MIN(Расчет_С_Фондом!AB$2,'Исходные данные'!$E$14)-MAX(Расчет_С_Фондом!AB$1,$B375))/IF(MOD(Расчет_С_Фондом!AB$4,4)=0,366,365)))*Расчет_С_Фондом!AB$36</f>
        <v>0</v>
      </c>
      <c r="AC413" s="6">
        <f ca="1">(MIN(AB432,AB394/$B413*(MAX(0,1+MIN(Расчет_С_Фондом!AC$2,'Исходные данные'!$E$14)-MAX(Расчет_С_Фондом!AC$1,$B375))/IF(MOD(Расчет_С_Фондом!AC$4,4)=0,366,365)))+MAX(0,AC394-AB394)/$B413*(MAX(0,1+MIN(Расчет_С_Фондом!AC$2,'Исходные данные'!$E$14)-MAX(Расчет_С_Фондом!AC$1,$B375))/IF(MOD(Расчет_С_Фондом!AC$4,4)=0,366,365)))*Расчет_С_Фондом!AC$36</f>
        <v>0</v>
      </c>
      <c r="AD413" s="6">
        <f ca="1">(MIN(AC432,AC394/$B413*(MAX(0,1+MIN(Расчет_С_Фондом!AD$2,'Исходные данные'!$E$14)-MAX(Расчет_С_Фондом!AD$1,$B375))/IF(MOD(Расчет_С_Фондом!AD$4,4)=0,366,365)))+MAX(0,AD394-AC394)/$B413*(MAX(0,1+MIN(Расчет_С_Фондом!AD$2,'Исходные данные'!$E$14)-MAX(Расчет_С_Фондом!AD$1,$B375))/IF(MOD(Расчет_С_Фондом!AD$4,4)=0,366,365)))*Расчет_С_Фондом!AD$36</f>
        <v>0</v>
      </c>
      <c r="AE413" s="6">
        <f ca="1">(MIN(AD432,AD394/$B413*(MAX(0,1+MIN(Расчет_С_Фондом!AE$2,'Исходные данные'!$E$14)-MAX(Расчет_С_Фондом!AE$1,$B375))/IF(MOD(Расчет_С_Фондом!AE$4,4)=0,366,365)))+MAX(0,AE394-AD394)/$B413*(MAX(0,1+MIN(Расчет_С_Фондом!AE$2,'Исходные данные'!$E$14)-MAX(Расчет_С_Фондом!AE$1,$B375))/IF(MOD(Расчет_С_Фондом!AE$4,4)=0,366,365)))*Расчет_С_Фондом!AE$36</f>
        <v>0</v>
      </c>
      <c r="AF413" s="6">
        <f ca="1">(MIN(AE432,AE394/$B413*(MAX(0,1+MIN(Расчет_С_Фондом!AF$2,'Исходные данные'!$E$14)-MAX(Расчет_С_Фондом!AF$1,$B375))/IF(MOD(Расчет_С_Фондом!AF$4,4)=0,366,365)))+MAX(0,AF394-AE394)/$B413*(MAX(0,1+MIN(Расчет_С_Фондом!AF$2,'Исходные данные'!$E$14)-MAX(Расчет_С_Фондом!AF$1,$B375))/IF(MOD(Расчет_С_Фондом!AF$4,4)=0,366,365)))*Расчет_С_Фондом!AF$36</f>
        <v>0</v>
      </c>
      <c r="AG413" s="6">
        <f ca="1">(MIN(AF432,AF394/$B413*(MAX(0,1+MIN(Расчет_С_Фондом!AG$2,'Исходные данные'!$E$14)-MAX(Расчет_С_Фондом!AG$1,$B375))/IF(MOD(Расчет_С_Фондом!AG$4,4)=0,366,365)))+MAX(0,AG394-AF394)/$B413*(MAX(0,1+MIN(Расчет_С_Фондом!AG$2,'Исходные данные'!$E$14)-MAX(Расчет_С_Фондом!AG$1,$B375))/IF(MOD(Расчет_С_Фондом!AG$4,4)=0,366,365)))*Расчет_С_Фондом!AG$36</f>
        <v>0</v>
      </c>
      <c r="AH413" s="6">
        <f ca="1">(MIN(AG432,AG394/$B413*(MAX(0,1+MIN(Расчет_С_Фондом!AH$2,'Исходные данные'!$E$14)-MAX(Расчет_С_Фондом!AH$1,$B375))/IF(MOD(Расчет_С_Фондом!AH$4,4)=0,366,365)))+MAX(0,AH394-AG394)/$B413*(MAX(0,1+MIN(Расчет_С_Фондом!AH$2,'Исходные данные'!$E$14)-MAX(Расчет_С_Фондом!AH$1,$B375))/IF(MOD(Расчет_С_Фондом!AH$4,4)=0,366,365)))*Расчет_С_Фондом!AH$36</f>
        <v>0</v>
      </c>
      <c r="AI413" s="6">
        <f ca="1">(MIN(AH432,AH394/$B413*(MAX(0,1+MIN(Расчет_С_Фондом!AI$2,'Исходные данные'!$E$14)-MAX(Расчет_С_Фондом!AI$1,$B375))/IF(MOD(Расчет_С_Фондом!AI$4,4)=0,366,365)))+MAX(0,AI394-AH394)/$B413*(MAX(0,1+MIN(Расчет_С_Фондом!AI$2,'Исходные данные'!$E$14)-MAX(Расчет_С_Фондом!AI$1,$B375))/IF(MOD(Расчет_С_Фондом!AI$4,4)=0,366,365)))*Расчет_С_Фондом!AI$36</f>
        <v>0</v>
      </c>
      <c r="AJ413" s="6">
        <f ca="1">(MIN(AI432,AI394/$B413*(MAX(0,1+MIN(Расчет_С_Фондом!AJ$2,'Исходные данные'!$E$14)-MAX(Расчет_С_Фондом!AJ$1,$B375))/IF(MOD(Расчет_С_Фондом!AJ$4,4)=0,366,365)))+MAX(0,AJ394-AI394)/$B413*(MAX(0,1+MIN(Расчет_С_Фондом!AJ$2,'Исходные данные'!$E$14)-MAX(Расчет_С_Фондом!AJ$1,$B375))/IF(MOD(Расчет_С_Фондом!AJ$4,4)=0,366,365)))*Расчет_С_Фондом!AJ$36</f>
        <v>0</v>
      </c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</row>
    <row r="414" spans="1:124" s="1" customFormat="1" outlineLevel="2">
      <c r="A414" s="5" t="str">
        <f t="shared" si="149"/>
        <v>-</v>
      </c>
      <c r="B414" s="19">
        <f>Расчет_С_Фондом!B274</f>
        <v>30</v>
      </c>
      <c r="C414" s="6"/>
      <c r="D414" s="6"/>
      <c r="E414" s="6">
        <f ca="1">(MIN(D433,D395/$B414*(MAX(0,1+MIN(Расчет_С_Фондом!E$2,'Исходные данные'!$E$14)-MAX(Расчет_С_Фондом!E$1,$B376))/IF(MOD(Расчет_С_Фондом!E$4,4)=0,366,365)))+MAX(0,E395-D395)/$B414*(MAX(0,1+MIN(Расчет_С_Фондом!E$2,'Исходные данные'!$E$14)-MAX(Расчет_С_Фондом!E$1,$B376))/IF(MOD(Расчет_С_Фондом!E$4,4)=0,366,365)))*Расчет_С_Фондом!E$36</f>
        <v>0</v>
      </c>
      <c r="F414" s="6">
        <f ca="1">(MIN(E433,E395/$B414*(MAX(0,1+MIN(Расчет_С_Фондом!F$2,'Исходные данные'!$E$14)-MAX(Расчет_С_Фондом!F$1,$B376))/IF(MOD(Расчет_С_Фондом!F$4,4)=0,366,365)))+MAX(0,F395-E395)/$B414*(MAX(0,1+MIN(Расчет_С_Фондом!F$2,'Исходные данные'!$E$14)-MAX(Расчет_С_Фондом!F$1,$B376))/IF(MOD(Расчет_С_Фондом!F$4,4)=0,366,365)))*Расчет_С_Фондом!F$36</f>
        <v>0</v>
      </c>
      <c r="G414" s="6">
        <f ca="1">(MIN(F433,F395/$B414*(MAX(0,1+MIN(Расчет_С_Фондом!G$2,'Исходные данные'!$E$14)-MAX(Расчет_С_Фондом!G$1,$B376))/IF(MOD(Расчет_С_Фондом!G$4,4)=0,366,365)))+MAX(0,G395-F395)/$B414*(MAX(0,1+MIN(Расчет_С_Фондом!G$2,'Исходные данные'!$E$14)-MAX(Расчет_С_Фондом!G$1,$B376))/IF(MOD(Расчет_С_Фондом!G$4,4)=0,366,365)))*Расчет_С_Фондом!G$36</f>
        <v>0</v>
      </c>
      <c r="H414" s="6">
        <f ca="1">(MIN(G433,G395/$B414*(MAX(0,1+MIN(Расчет_С_Фондом!H$2,'Исходные данные'!$E$14)-MAX(Расчет_С_Фондом!H$1,$B376))/IF(MOD(Расчет_С_Фондом!H$4,4)=0,366,365)))+MAX(0,H395-G395)/$B414*(MAX(0,1+MIN(Расчет_С_Фондом!H$2,'Исходные данные'!$E$14)-MAX(Расчет_С_Фондом!H$1,$B376))/IF(MOD(Расчет_С_Фондом!H$4,4)=0,366,365)))*Расчет_С_Фондом!H$36</f>
        <v>0</v>
      </c>
      <c r="I414" s="6">
        <f ca="1">(MIN(H433,H395/$B414*(MAX(0,1+MIN(Расчет_С_Фондом!I$2,'Исходные данные'!$E$14)-MAX(Расчет_С_Фондом!I$1,$B376))/IF(MOD(Расчет_С_Фондом!I$4,4)=0,366,365)))+MAX(0,I395-H395)/$B414*(MAX(0,1+MIN(Расчет_С_Фондом!I$2,'Исходные данные'!$E$14)-MAX(Расчет_С_Фондом!I$1,$B376))/IF(MOD(Расчет_С_Фондом!I$4,4)=0,366,365)))*Расчет_С_Фондом!I$36</f>
        <v>0</v>
      </c>
      <c r="J414" s="6">
        <f ca="1">(MIN(I433,I395/$B414*(MAX(0,1+MIN(Расчет_С_Фондом!J$2,'Исходные данные'!$E$14)-MAX(Расчет_С_Фондом!J$1,$B376))/IF(MOD(Расчет_С_Фондом!J$4,4)=0,366,365)))+MAX(0,J395-I395)/$B414*(MAX(0,1+MIN(Расчет_С_Фондом!J$2,'Исходные данные'!$E$14)-MAX(Расчет_С_Фондом!J$1,$B376))/IF(MOD(Расчет_С_Фондом!J$4,4)=0,366,365)))*Расчет_С_Фондом!J$36</f>
        <v>0</v>
      </c>
      <c r="K414" s="6">
        <f ca="1">(MIN(J433,J395/$B414*(MAX(0,1+MIN(Расчет_С_Фондом!K$2,'Исходные данные'!$E$14)-MAX(Расчет_С_Фондом!K$1,$B376))/IF(MOD(Расчет_С_Фондом!K$4,4)=0,366,365)))+MAX(0,K395-J395)/$B414*(MAX(0,1+MIN(Расчет_С_Фондом!K$2,'Исходные данные'!$E$14)-MAX(Расчет_С_Фондом!K$1,$B376))/IF(MOD(Расчет_С_Фондом!K$4,4)=0,366,365)))*Расчет_С_Фондом!K$36</f>
        <v>0</v>
      </c>
      <c r="L414" s="6">
        <f ca="1">(MIN(K433,K395/$B414*(MAX(0,1+MIN(Расчет_С_Фондом!L$2,'Исходные данные'!$E$14)-MAX(Расчет_С_Фондом!L$1,$B376))/IF(MOD(Расчет_С_Фондом!L$4,4)=0,366,365)))+MAX(0,L395-K395)/$B414*(MAX(0,1+MIN(Расчет_С_Фондом!L$2,'Исходные данные'!$E$14)-MAX(Расчет_С_Фондом!L$1,$B376))/IF(MOD(Расчет_С_Фондом!L$4,4)=0,366,365)))*Расчет_С_Фондом!L$36</f>
        <v>0</v>
      </c>
      <c r="M414" s="6">
        <f ca="1">(MIN(L433,L395/$B414*(MAX(0,1+MIN(Расчет_С_Фондом!M$2,'Исходные данные'!$E$14)-MAX(Расчет_С_Фондом!M$1,$B376))/IF(MOD(Расчет_С_Фондом!M$4,4)=0,366,365)))+MAX(0,M395-L395)/$B414*(MAX(0,1+MIN(Расчет_С_Фондом!M$2,'Исходные данные'!$E$14)-MAX(Расчет_С_Фондом!M$1,$B376))/IF(MOD(Расчет_С_Фондом!M$4,4)=0,366,365)))*Расчет_С_Фондом!M$36</f>
        <v>0</v>
      </c>
      <c r="N414" s="6">
        <f ca="1">(MIN(M433,M395/$B414*(MAX(0,1+MIN(Расчет_С_Фондом!N$2,'Исходные данные'!$E$14)-MAX(Расчет_С_Фондом!N$1,$B376))/IF(MOD(Расчет_С_Фондом!N$4,4)=0,366,365)))+MAX(0,N395-M395)/$B414*(MAX(0,1+MIN(Расчет_С_Фондом!N$2,'Исходные данные'!$E$14)-MAX(Расчет_С_Фондом!N$1,$B376))/IF(MOD(Расчет_С_Фондом!N$4,4)=0,366,365)))*Расчет_С_Фондом!N$36</f>
        <v>0</v>
      </c>
      <c r="O414" s="6">
        <f ca="1">(MIN(N433,N395/$B414*(MAX(0,1+MIN(Расчет_С_Фондом!O$2,'Исходные данные'!$E$14)-MAX(Расчет_С_Фондом!O$1,$B376))/IF(MOD(Расчет_С_Фондом!O$4,4)=0,366,365)))+MAX(0,O395-N395)/$B414*(MAX(0,1+MIN(Расчет_С_Фондом!O$2,'Исходные данные'!$E$14)-MAX(Расчет_С_Фондом!O$1,$B376))/IF(MOD(Расчет_С_Фондом!O$4,4)=0,366,365)))*Расчет_С_Фондом!O$36</f>
        <v>0</v>
      </c>
      <c r="P414" s="6">
        <f ca="1">(MIN(O433,O395/$B414*(MAX(0,1+MIN(Расчет_С_Фондом!P$2,'Исходные данные'!$E$14)-MAX(Расчет_С_Фондом!P$1,$B376))/IF(MOD(Расчет_С_Фондом!P$4,4)=0,366,365)))+MAX(0,P395-O395)/$B414*(MAX(0,1+MIN(Расчет_С_Фондом!P$2,'Исходные данные'!$E$14)-MAX(Расчет_С_Фондом!P$1,$B376))/IF(MOD(Расчет_С_Фондом!P$4,4)=0,366,365)))*Расчет_С_Фондом!P$36</f>
        <v>0</v>
      </c>
      <c r="Q414" s="6">
        <f ca="1">(MIN(P433,P395/$B414*(MAX(0,1+MIN(Расчет_С_Фондом!Q$2,'Исходные данные'!$E$14)-MAX(Расчет_С_Фондом!Q$1,$B376))/IF(MOD(Расчет_С_Фондом!Q$4,4)=0,366,365)))+MAX(0,Q395-P395)/$B414*(MAX(0,1+MIN(Расчет_С_Фондом!Q$2,'Исходные данные'!$E$14)-MAX(Расчет_С_Фондом!Q$1,$B376))/IF(MOD(Расчет_С_Фондом!Q$4,4)=0,366,365)))*Расчет_С_Фондом!Q$36</f>
        <v>0</v>
      </c>
      <c r="R414" s="6">
        <f ca="1">(MIN(Q433,Q395/$B414*(MAX(0,1+MIN(Расчет_С_Фондом!R$2,'Исходные данные'!$E$14)-MAX(Расчет_С_Фондом!R$1,$B376))/IF(MOD(Расчет_С_Фондом!R$4,4)=0,366,365)))+MAX(0,R395-Q395)/$B414*(MAX(0,1+MIN(Расчет_С_Фондом!R$2,'Исходные данные'!$E$14)-MAX(Расчет_С_Фондом!R$1,$B376))/IF(MOD(Расчет_С_Фондом!R$4,4)=0,366,365)))*Расчет_С_Фондом!R$36</f>
        <v>0</v>
      </c>
      <c r="S414" s="6">
        <f ca="1">(MIN(R433,R395/$B414*(MAX(0,1+MIN(Расчет_С_Фондом!S$2,'Исходные данные'!$E$14)-MAX(Расчет_С_Фондом!S$1,$B376))/IF(MOD(Расчет_С_Фондом!S$4,4)=0,366,365)))+MAX(0,S395-R395)/$B414*(MAX(0,1+MIN(Расчет_С_Фондом!S$2,'Исходные данные'!$E$14)-MAX(Расчет_С_Фондом!S$1,$B376))/IF(MOD(Расчет_С_Фондом!S$4,4)=0,366,365)))*Расчет_С_Фондом!S$36</f>
        <v>0</v>
      </c>
      <c r="T414" s="6">
        <f ca="1">(MIN(S433,S395/$B414*(MAX(0,1+MIN(Расчет_С_Фондом!T$2,'Исходные данные'!$E$14)-MAX(Расчет_С_Фондом!T$1,$B376))/IF(MOD(Расчет_С_Фондом!T$4,4)=0,366,365)))+MAX(0,T395-S395)/$B414*(MAX(0,1+MIN(Расчет_С_Фондом!T$2,'Исходные данные'!$E$14)-MAX(Расчет_С_Фондом!T$1,$B376))/IF(MOD(Расчет_С_Фондом!T$4,4)=0,366,365)))*Расчет_С_Фондом!T$36</f>
        <v>0</v>
      </c>
      <c r="U414" s="6">
        <f ca="1">(MIN(T433,T395/$B414*(MAX(0,1+MIN(Расчет_С_Фондом!U$2,'Исходные данные'!$E$14)-MAX(Расчет_С_Фондом!U$1,$B376))/IF(MOD(Расчет_С_Фондом!U$4,4)=0,366,365)))+MAX(0,U395-T395)/$B414*(MAX(0,1+MIN(Расчет_С_Фондом!U$2,'Исходные данные'!$E$14)-MAX(Расчет_С_Фондом!U$1,$B376))/IF(MOD(Расчет_С_Фондом!U$4,4)=0,366,365)))*Расчет_С_Фондом!U$36</f>
        <v>0</v>
      </c>
      <c r="V414" s="6">
        <f ca="1">(MIN(U433,U395/$B414*(MAX(0,1+MIN(Расчет_С_Фондом!V$2,'Исходные данные'!$E$14)-MAX(Расчет_С_Фондом!V$1,$B376))/IF(MOD(Расчет_С_Фондом!V$4,4)=0,366,365)))+MAX(0,V395-U395)/$B414*(MAX(0,1+MIN(Расчет_С_Фондом!V$2,'Исходные данные'!$E$14)-MAX(Расчет_С_Фондом!V$1,$B376))/IF(MOD(Расчет_С_Фондом!V$4,4)=0,366,365)))*Расчет_С_Фондом!V$36</f>
        <v>0</v>
      </c>
      <c r="W414" s="6">
        <f ca="1">(MIN(V433,V395/$B414*(MAX(0,1+MIN(Расчет_С_Фондом!W$2,'Исходные данные'!$E$14)-MAX(Расчет_С_Фондом!W$1,$B376))/IF(MOD(Расчет_С_Фондом!W$4,4)=0,366,365)))+MAX(0,W395-V395)/$B414*(MAX(0,1+MIN(Расчет_С_Фондом!W$2,'Исходные данные'!$E$14)-MAX(Расчет_С_Фондом!W$1,$B376))/IF(MOD(Расчет_С_Фондом!W$4,4)=0,366,365)))*Расчет_С_Фондом!W$36</f>
        <v>0</v>
      </c>
      <c r="X414" s="6">
        <f ca="1">(MIN(W433,W395/$B414*(MAX(0,1+MIN(Расчет_С_Фондом!X$2,'Исходные данные'!$E$14)-MAX(Расчет_С_Фондом!X$1,$B376))/IF(MOD(Расчет_С_Фондом!X$4,4)=0,366,365)))+MAX(0,X395-W395)/$B414*(MAX(0,1+MIN(Расчет_С_Фондом!X$2,'Исходные данные'!$E$14)-MAX(Расчет_С_Фондом!X$1,$B376))/IF(MOD(Расчет_С_Фондом!X$4,4)=0,366,365)))*Расчет_С_Фондом!X$36</f>
        <v>0</v>
      </c>
      <c r="Y414" s="6">
        <f ca="1">(MIN(X433,X395/$B414*(MAX(0,1+MIN(Расчет_С_Фондом!Y$2,'Исходные данные'!$E$14)-MAX(Расчет_С_Фондом!Y$1,$B376))/IF(MOD(Расчет_С_Фондом!Y$4,4)=0,366,365)))+MAX(0,Y395-X395)/$B414*(MAX(0,1+MIN(Расчет_С_Фондом!Y$2,'Исходные данные'!$E$14)-MAX(Расчет_С_Фондом!Y$1,$B376))/IF(MOD(Расчет_С_Фондом!Y$4,4)=0,366,365)))*Расчет_С_Фондом!Y$36</f>
        <v>0</v>
      </c>
      <c r="Z414" s="6">
        <f ca="1">(MIN(Y433,Y395/$B414*(MAX(0,1+MIN(Расчет_С_Фондом!Z$2,'Исходные данные'!$E$14)-MAX(Расчет_С_Фондом!Z$1,$B376))/IF(MOD(Расчет_С_Фондом!Z$4,4)=0,366,365)))+MAX(0,Z395-Y395)/$B414*(MAX(0,1+MIN(Расчет_С_Фондом!Z$2,'Исходные данные'!$E$14)-MAX(Расчет_С_Фондом!Z$1,$B376))/IF(MOD(Расчет_С_Фондом!Z$4,4)=0,366,365)))*Расчет_С_Фондом!Z$36</f>
        <v>0</v>
      </c>
      <c r="AA414" s="6">
        <f ca="1">(MIN(Z433,Z395/$B414*(MAX(0,1+MIN(Расчет_С_Фондом!AA$2,'Исходные данные'!$E$14)-MAX(Расчет_С_Фондом!AA$1,$B376))/IF(MOD(Расчет_С_Фондом!AA$4,4)=0,366,365)))+MAX(0,AA395-Z395)/$B414*(MAX(0,1+MIN(Расчет_С_Фондом!AA$2,'Исходные данные'!$E$14)-MAX(Расчет_С_Фондом!AA$1,$B376))/IF(MOD(Расчет_С_Фондом!AA$4,4)=0,366,365)))*Расчет_С_Фондом!AA$36</f>
        <v>0</v>
      </c>
      <c r="AB414" s="6">
        <f ca="1">(MIN(AA433,AA395/$B414*(MAX(0,1+MIN(Расчет_С_Фондом!AB$2,'Исходные данные'!$E$14)-MAX(Расчет_С_Фондом!AB$1,$B376))/IF(MOD(Расчет_С_Фондом!AB$4,4)=0,366,365)))+MAX(0,AB395-AA395)/$B414*(MAX(0,1+MIN(Расчет_С_Фондом!AB$2,'Исходные данные'!$E$14)-MAX(Расчет_С_Фондом!AB$1,$B376))/IF(MOD(Расчет_С_Фондом!AB$4,4)=0,366,365)))*Расчет_С_Фондом!AB$36</f>
        <v>0</v>
      </c>
      <c r="AC414" s="6">
        <f ca="1">(MIN(AB433,AB395/$B414*(MAX(0,1+MIN(Расчет_С_Фондом!AC$2,'Исходные данные'!$E$14)-MAX(Расчет_С_Фондом!AC$1,$B376))/IF(MOD(Расчет_С_Фондом!AC$4,4)=0,366,365)))+MAX(0,AC395-AB395)/$B414*(MAX(0,1+MIN(Расчет_С_Фондом!AC$2,'Исходные данные'!$E$14)-MAX(Расчет_С_Фондом!AC$1,$B376))/IF(MOD(Расчет_С_Фондом!AC$4,4)=0,366,365)))*Расчет_С_Фондом!AC$36</f>
        <v>0</v>
      </c>
      <c r="AD414" s="6">
        <f ca="1">(MIN(AC433,AC395/$B414*(MAX(0,1+MIN(Расчет_С_Фондом!AD$2,'Исходные данные'!$E$14)-MAX(Расчет_С_Фондом!AD$1,$B376))/IF(MOD(Расчет_С_Фондом!AD$4,4)=0,366,365)))+MAX(0,AD395-AC395)/$B414*(MAX(0,1+MIN(Расчет_С_Фондом!AD$2,'Исходные данные'!$E$14)-MAX(Расчет_С_Фондом!AD$1,$B376))/IF(MOD(Расчет_С_Фондом!AD$4,4)=0,366,365)))*Расчет_С_Фондом!AD$36</f>
        <v>0</v>
      </c>
      <c r="AE414" s="6">
        <f ca="1">(MIN(AD433,AD395/$B414*(MAX(0,1+MIN(Расчет_С_Фондом!AE$2,'Исходные данные'!$E$14)-MAX(Расчет_С_Фондом!AE$1,$B376))/IF(MOD(Расчет_С_Фондом!AE$4,4)=0,366,365)))+MAX(0,AE395-AD395)/$B414*(MAX(0,1+MIN(Расчет_С_Фондом!AE$2,'Исходные данные'!$E$14)-MAX(Расчет_С_Фондом!AE$1,$B376))/IF(MOD(Расчет_С_Фондом!AE$4,4)=0,366,365)))*Расчет_С_Фондом!AE$36</f>
        <v>0</v>
      </c>
      <c r="AF414" s="6">
        <f ca="1">(MIN(AE433,AE395/$B414*(MAX(0,1+MIN(Расчет_С_Фондом!AF$2,'Исходные данные'!$E$14)-MAX(Расчет_С_Фондом!AF$1,$B376))/IF(MOD(Расчет_С_Фондом!AF$4,4)=0,366,365)))+MAX(0,AF395-AE395)/$B414*(MAX(0,1+MIN(Расчет_С_Фондом!AF$2,'Исходные данные'!$E$14)-MAX(Расчет_С_Фондом!AF$1,$B376))/IF(MOD(Расчет_С_Фондом!AF$4,4)=0,366,365)))*Расчет_С_Фондом!AF$36</f>
        <v>0</v>
      </c>
      <c r="AG414" s="6">
        <f ca="1">(MIN(AF433,AF395/$B414*(MAX(0,1+MIN(Расчет_С_Фондом!AG$2,'Исходные данные'!$E$14)-MAX(Расчет_С_Фондом!AG$1,$B376))/IF(MOD(Расчет_С_Фондом!AG$4,4)=0,366,365)))+MAX(0,AG395-AF395)/$B414*(MAX(0,1+MIN(Расчет_С_Фондом!AG$2,'Исходные данные'!$E$14)-MAX(Расчет_С_Фондом!AG$1,$B376))/IF(MOD(Расчет_С_Фондом!AG$4,4)=0,366,365)))*Расчет_С_Фондом!AG$36</f>
        <v>0</v>
      </c>
      <c r="AH414" s="6">
        <f ca="1">(MIN(AG433,AG395/$B414*(MAX(0,1+MIN(Расчет_С_Фондом!AH$2,'Исходные данные'!$E$14)-MAX(Расчет_С_Фондом!AH$1,$B376))/IF(MOD(Расчет_С_Фондом!AH$4,4)=0,366,365)))+MAX(0,AH395-AG395)/$B414*(MAX(0,1+MIN(Расчет_С_Фондом!AH$2,'Исходные данные'!$E$14)-MAX(Расчет_С_Фондом!AH$1,$B376))/IF(MOD(Расчет_С_Фондом!AH$4,4)=0,366,365)))*Расчет_С_Фондом!AH$36</f>
        <v>0</v>
      </c>
      <c r="AI414" s="6">
        <f ca="1">(MIN(AH433,AH395/$B414*(MAX(0,1+MIN(Расчет_С_Фондом!AI$2,'Исходные данные'!$E$14)-MAX(Расчет_С_Фондом!AI$1,$B376))/IF(MOD(Расчет_С_Фондом!AI$4,4)=0,366,365)))+MAX(0,AI395-AH395)/$B414*(MAX(0,1+MIN(Расчет_С_Фондом!AI$2,'Исходные данные'!$E$14)-MAX(Расчет_С_Фондом!AI$1,$B376))/IF(MOD(Расчет_С_Фондом!AI$4,4)=0,366,365)))*Расчет_С_Фондом!AI$36</f>
        <v>0</v>
      </c>
      <c r="AJ414" s="6">
        <f ca="1">(MIN(AI433,AI395/$B414*(MAX(0,1+MIN(Расчет_С_Фондом!AJ$2,'Исходные данные'!$E$14)-MAX(Расчет_С_Фондом!AJ$1,$B376))/IF(MOD(Расчет_С_Фондом!AJ$4,4)=0,366,365)))+MAX(0,AJ395-AI395)/$B414*(MAX(0,1+MIN(Расчет_С_Фондом!AJ$2,'Исходные данные'!$E$14)-MAX(Расчет_С_Фондом!AJ$1,$B376))/IF(MOD(Расчет_С_Фондом!AJ$4,4)=0,366,365)))*Расчет_С_Фондом!AJ$36</f>
        <v>0</v>
      </c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</row>
    <row r="415" spans="1:124" s="1" customFormat="1" outlineLevel="2">
      <c r="A415" s="5" t="str">
        <f t="shared" si="149"/>
        <v>-</v>
      </c>
      <c r="B415" s="19">
        <f>Расчет_С_Фондом!B275</f>
        <v>30</v>
      </c>
      <c r="C415" s="6"/>
      <c r="D415" s="6"/>
      <c r="E415" s="6">
        <f ca="1">(MIN(D434,D396/$B415*(MAX(0,1+MIN(Расчет_С_Фондом!E$2,'Исходные данные'!$E$14)-MAX(Расчет_С_Фондом!E$1,$B377))/IF(MOD(Расчет_С_Фондом!E$4,4)=0,366,365)))+MAX(0,E396-D396)/$B415*(MAX(0,1+MIN(Расчет_С_Фондом!E$2,'Исходные данные'!$E$14)-MAX(Расчет_С_Фондом!E$1,$B377))/IF(MOD(Расчет_С_Фондом!E$4,4)=0,366,365)))*Расчет_С_Фондом!E$36</f>
        <v>0</v>
      </c>
      <c r="F415" s="6">
        <f ca="1">(MIN(E434,E396/$B415*(MAX(0,1+MIN(Расчет_С_Фондом!F$2,'Исходные данные'!$E$14)-MAX(Расчет_С_Фондом!F$1,$B377))/IF(MOD(Расчет_С_Фондом!F$4,4)=0,366,365)))+MAX(0,F396-E396)/$B415*(MAX(0,1+MIN(Расчет_С_Фондом!F$2,'Исходные данные'!$E$14)-MAX(Расчет_С_Фондом!F$1,$B377))/IF(MOD(Расчет_С_Фондом!F$4,4)=0,366,365)))*Расчет_С_Фондом!F$36</f>
        <v>0</v>
      </c>
      <c r="G415" s="6">
        <f ca="1">(MIN(F434,F396/$B415*(MAX(0,1+MIN(Расчет_С_Фондом!G$2,'Исходные данные'!$E$14)-MAX(Расчет_С_Фондом!G$1,$B377))/IF(MOD(Расчет_С_Фондом!G$4,4)=0,366,365)))+MAX(0,G396-F396)/$B415*(MAX(0,1+MIN(Расчет_С_Фондом!G$2,'Исходные данные'!$E$14)-MAX(Расчет_С_Фондом!G$1,$B377))/IF(MOD(Расчет_С_Фондом!G$4,4)=0,366,365)))*Расчет_С_Фондом!G$36</f>
        <v>0</v>
      </c>
      <c r="H415" s="6">
        <f ca="1">(MIN(G434,G396/$B415*(MAX(0,1+MIN(Расчет_С_Фондом!H$2,'Исходные данные'!$E$14)-MAX(Расчет_С_Фондом!H$1,$B377))/IF(MOD(Расчет_С_Фондом!H$4,4)=0,366,365)))+MAX(0,H396-G396)/$B415*(MAX(0,1+MIN(Расчет_С_Фондом!H$2,'Исходные данные'!$E$14)-MAX(Расчет_С_Фондом!H$1,$B377))/IF(MOD(Расчет_С_Фондом!H$4,4)=0,366,365)))*Расчет_С_Фондом!H$36</f>
        <v>0</v>
      </c>
      <c r="I415" s="6">
        <f ca="1">(MIN(H434,H396/$B415*(MAX(0,1+MIN(Расчет_С_Фондом!I$2,'Исходные данные'!$E$14)-MAX(Расчет_С_Фондом!I$1,$B377))/IF(MOD(Расчет_С_Фондом!I$4,4)=0,366,365)))+MAX(0,I396-H396)/$B415*(MAX(0,1+MIN(Расчет_С_Фондом!I$2,'Исходные данные'!$E$14)-MAX(Расчет_С_Фондом!I$1,$B377))/IF(MOD(Расчет_С_Фондом!I$4,4)=0,366,365)))*Расчет_С_Фондом!I$36</f>
        <v>0</v>
      </c>
      <c r="J415" s="6">
        <f ca="1">(MIN(I434,I396/$B415*(MAX(0,1+MIN(Расчет_С_Фондом!J$2,'Исходные данные'!$E$14)-MAX(Расчет_С_Фондом!J$1,$B377))/IF(MOD(Расчет_С_Фондом!J$4,4)=0,366,365)))+MAX(0,J396-I396)/$B415*(MAX(0,1+MIN(Расчет_С_Фондом!J$2,'Исходные данные'!$E$14)-MAX(Расчет_С_Фондом!J$1,$B377))/IF(MOD(Расчет_С_Фондом!J$4,4)=0,366,365)))*Расчет_С_Фондом!J$36</f>
        <v>0</v>
      </c>
      <c r="K415" s="6">
        <f ca="1">(MIN(J434,J396/$B415*(MAX(0,1+MIN(Расчет_С_Фондом!K$2,'Исходные данные'!$E$14)-MAX(Расчет_С_Фондом!K$1,$B377))/IF(MOD(Расчет_С_Фондом!K$4,4)=0,366,365)))+MAX(0,K396-J396)/$B415*(MAX(0,1+MIN(Расчет_С_Фондом!K$2,'Исходные данные'!$E$14)-MAX(Расчет_С_Фондом!K$1,$B377))/IF(MOD(Расчет_С_Фондом!K$4,4)=0,366,365)))*Расчет_С_Фондом!K$36</f>
        <v>0</v>
      </c>
      <c r="L415" s="6">
        <f ca="1">(MIN(K434,K396/$B415*(MAX(0,1+MIN(Расчет_С_Фондом!L$2,'Исходные данные'!$E$14)-MAX(Расчет_С_Фондом!L$1,$B377))/IF(MOD(Расчет_С_Фондом!L$4,4)=0,366,365)))+MAX(0,L396-K396)/$B415*(MAX(0,1+MIN(Расчет_С_Фондом!L$2,'Исходные данные'!$E$14)-MAX(Расчет_С_Фондом!L$1,$B377))/IF(MOD(Расчет_С_Фондом!L$4,4)=0,366,365)))*Расчет_С_Фондом!L$36</f>
        <v>0</v>
      </c>
      <c r="M415" s="6">
        <f ca="1">(MIN(L434,L396/$B415*(MAX(0,1+MIN(Расчет_С_Фондом!M$2,'Исходные данные'!$E$14)-MAX(Расчет_С_Фондом!M$1,$B377))/IF(MOD(Расчет_С_Фондом!M$4,4)=0,366,365)))+MAX(0,M396-L396)/$B415*(MAX(0,1+MIN(Расчет_С_Фондом!M$2,'Исходные данные'!$E$14)-MAX(Расчет_С_Фондом!M$1,$B377))/IF(MOD(Расчет_С_Фондом!M$4,4)=0,366,365)))*Расчет_С_Фондом!M$36</f>
        <v>0</v>
      </c>
      <c r="N415" s="6">
        <f ca="1">(MIN(M434,M396/$B415*(MAX(0,1+MIN(Расчет_С_Фондом!N$2,'Исходные данные'!$E$14)-MAX(Расчет_С_Фондом!N$1,$B377))/IF(MOD(Расчет_С_Фондом!N$4,4)=0,366,365)))+MAX(0,N396-M396)/$B415*(MAX(0,1+MIN(Расчет_С_Фондом!N$2,'Исходные данные'!$E$14)-MAX(Расчет_С_Фондом!N$1,$B377))/IF(MOD(Расчет_С_Фондом!N$4,4)=0,366,365)))*Расчет_С_Фондом!N$36</f>
        <v>0</v>
      </c>
      <c r="O415" s="6">
        <f ca="1">(MIN(N434,N396/$B415*(MAX(0,1+MIN(Расчет_С_Фондом!O$2,'Исходные данные'!$E$14)-MAX(Расчет_С_Фондом!O$1,$B377))/IF(MOD(Расчет_С_Фондом!O$4,4)=0,366,365)))+MAX(0,O396-N396)/$B415*(MAX(0,1+MIN(Расчет_С_Фондом!O$2,'Исходные данные'!$E$14)-MAX(Расчет_С_Фондом!O$1,$B377))/IF(MOD(Расчет_С_Фондом!O$4,4)=0,366,365)))*Расчет_С_Фондом!O$36</f>
        <v>0</v>
      </c>
      <c r="P415" s="6">
        <f ca="1">(MIN(O434,O396/$B415*(MAX(0,1+MIN(Расчет_С_Фондом!P$2,'Исходные данные'!$E$14)-MAX(Расчет_С_Фондом!P$1,$B377))/IF(MOD(Расчет_С_Фондом!P$4,4)=0,366,365)))+MAX(0,P396-O396)/$B415*(MAX(0,1+MIN(Расчет_С_Фондом!P$2,'Исходные данные'!$E$14)-MAX(Расчет_С_Фондом!P$1,$B377))/IF(MOD(Расчет_С_Фондом!P$4,4)=0,366,365)))*Расчет_С_Фондом!P$36</f>
        <v>0</v>
      </c>
      <c r="Q415" s="6">
        <f ca="1">(MIN(P434,P396/$B415*(MAX(0,1+MIN(Расчет_С_Фондом!Q$2,'Исходные данные'!$E$14)-MAX(Расчет_С_Фондом!Q$1,$B377))/IF(MOD(Расчет_С_Фондом!Q$4,4)=0,366,365)))+MAX(0,Q396-P396)/$B415*(MAX(0,1+MIN(Расчет_С_Фондом!Q$2,'Исходные данные'!$E$14)-MAX(Расчет_С_Фондом!Q$1,$B377))/IF(MOD(Расчет_С_Фондом!Q$4,4)=0,366,365)))*Расчет_С_Фондом!Q$36</f>
        <v>0</v>
      </c>
      <c r="R415" s="6">
        <f ca="1">(MIN(Q434,Q396/$B415*(MAX(0,1+MIN(Расчет_С_Фондом!R$2,'Исходные данные'!$E$14)-MAX(Расчет_С_Фондом!R$1,$B377))/IF(MOD(Расчет_С_Фондом!R$4,4)=0,366,365)))+MAX(0,R396-Q396)/$B415*(MAX(0,1+MIN(Расчет_С_Фондом!R$2,'Исходные данные'!$E$14)-MAX(Расчет_С_Фондом!R$1,$B377))/IF(MOD(Расчет_С_Фондом!R$4,4)=0,366,365)))*Расчет_С_Фондом!R$36</f>
        <v>0</v>
      </c>
      <c r="S415" s="6">
        <f ca="1">(MIN(R434,R396/$B415*(MAX(0,1+MIN(Расчет_С_Фондом!S$2,'Исходные данные'!$E$14)-MAX(Расчет_С_Фондом!S$1,$B377))/IF(MOD(Расчет_С_Фондом!S$4,4)=0,366,365)))+MAX(0,S396-R396)/$B415*(MAX(0,1+MIN(Расчет_С_Фондом!S$2,'Исходные данные'!$E$14)-MAX(Расчет_С_Фондом!S$1,$B377))/IF(MOD(Расчет_С_Фондом!S$4,4)=0,366,365)))*Расчет_С_Фондом!S$36</f>
        <v>0</v>
      </c>
      <c r="T415" s="6">
        <f ca="1">(MIN(S434,S396/$B415*(MAX(0,1+MIN(Расчет_С_Фондом!T$2,'Исходные данные'!$E$14)-MAX(Расчет_С_Фондом!T$1,$B377))/IF(MOD(Расчет_С_Фондом!T$4,4)=0,366,365)))+MAX(0,T396-S396)/$B415*(MAX(0,1+MIN(Расчет_С_Фондом!T$2,'Исходные данные'!$E$14)-MAX(Расчет_С_Фондом!T$1,$B377))/IF(MOD(Расчет_С_Фондом!T$4,4)=0,366,365)))*Расчет_С_Фондом!T$36</f>
        <v>0</v>
      </c>
      <c r="U415" s="6">
        <f ca="1">(MIN(T434,T396/$B415*(MAX(0,1+MIN(Расчет_С_Фондом!U$2,'Исходные данные'!$E$14)-MAX(Расчет_С_Фондом!U$1,$B377))/IF(MOD(Расчет_С_Фондом!U$4,4)=0,366,365)))+MAX(0,U396-T396)/$B415*(MAX(0,1+MIN(Расчет_С_Фондом!U$2,'Исходные данные'!$E$14)-MAX(Расчет_С_Фондом!U$1,$B377))/IF(MOD(Расчет_С_Фондом!U$4,4)=0,366,365)))*Расчет_С_Фондом!U$36</f>
        <v>0</v>
      </c>
      <c r="V415" s="6">
        <f ca="1">(MIN(U434,U396/$B415*(MAX(0,1+MIN(Расчет_С_Фондом!V$2,'Исходные данные'!$E$14)-MAX(Расчет_С_Фондом!V$1,$B377))/IF(MOD(Расчет_С_Фондом!V$4,4)=0,366,365)))+MAX(0,V396-U396)/$B415*(MAX(0,1+MIN(Расчет_С_Фондом!V$2,'Исходные данные'!$E$14)-MAX(Расчет_С_Фондом!V$1,$B377))/IF(MOD(Расчет_С_Фондом!V$4,4)=0,366,365)))*Расчет_С_Фондом!V$36</f>
        <v>0</v>
      </c>
      <c r="W415" s="6">
        <f ca="1">(MIN(V434,V396/$B415*(MAX(0,1+MIN(Расчет_С_Фондом!W$2,'Исходные данные'!$E$14)-MAX(Расчет_С_Фондом!W$1,$B377))/IF(MOD(Расчет_С_Фондом!W$4,4)=0,366,365)))+MAX(0,W396-V396)/$B415*(MAX(0,1+MIN(Расчет_С_Фондом!W$2,'Исходные данные'!$E$14)-MAX(Расчет_С_Фондом!W$1,$B377))/IF(MOD(Расчет_С_Фондом!W$4,4)=0,366,365)))*Расчет_С_Фондом!W$36</f>
        <v>0</v>
      </c>
      <c r="X415" s="6">
        <f ca="1">(MIN(W434,W396/$B415*(MAX(0,1+MIN(Расчет_С_Фондом!X$2,'Исходные данные'!$E$14)-MAX(Расчет_С_Фондом!X$1,$B377))/IF(MOD(Расчет_С_Фондом!X$4,4)=0,366,365)))+MAX(0,X396-W396)/$B415*(MAX(0,1+MIN(Расчет_С_Фондом!X$2,'Исходные данные'!$E$14)-MAX(Расчет_С_Фондом!X$1,$B377))/IF(MOD(Расчет_С_Фондом!X$4,4)=0,366,365)))*Расчет_С_Фондом!X$36</f>
        <v>0</v>
      </c>
      <c r="Y415" s="6">
        <f ca="1">(MIN(X434,X396/$B415*(MAX(0,1+MIN(Расчет_С_Фондом!Y$2,'Исходные данные'!$E$14)-MAX(Расчет_С_Фондом!Y$1,$B377))/IF(MOD(Расчет_С_Фондом!Y$4,4)=0,366,365)))+MAX(0,Y396-X396)/$B415*(MAX(0,1+MIN(Расчет_С_Фондом!Y$2,'Исходные данные'!$E$14)-MAX(Расчет_С_Фондом!Y$1,$B377))/IF(MOD(Расчет_С_Фондом!Y$4,4)=0,366,365)))*Расчет_С_Фондом!Y$36</f>
        <v>0</v>
      </c>
      <c r="Z415" s="6">
        <f ca="1">(MIN(Y434,Y396/$B415*(MAX(0,1+MIN(Расчет_С_Фондом!Z$2,'Исходные данные'!$E$14)-MAX(Расчет_С_Фондом!Z$1,$B377))/IF(MOD(Расчет_С_Фондом!Z$4,4)=0,366,365)))+MAX(0,Z396-Y396)/$B415*(MAX(0,1+MIN(Расчет_С_Фондом!Z$2,'Исходные данные'!$E$14)-MAX(Расчет_С_Фондом!Z$1,$B377))/IF(MOD(Расчет_С_Фондом!Z$4,4)=0,366,365)))*Расчет_С_Фондом!Z$36</f>
        <v>0</v>
      </c>
      <c r="AA415" s="6">
        <f ca="1">(MIN(Z434,Z396/$B415*(MAX(0,1+MIN(Расчет_С_Фондом!AA$2,'Исходные данные'!$E$14)-MAX(Расчет_С_Фондом!AA$1,$B377))/IF(MOD(Расчет_С_Фондом!AA$4,4)=0,366,365)))+MAX(0,AA396-Z396)/$B415*(MAX(0,1+MIN(Расчет_С_Фондом!AA$2,'Исходные данные'!$E$14)-MAX(Расчет_С_Фондом!AA$1,$B377))/IF(MOD(Расчет_С_Фондом!AA$4,4)=0,366,365)))*Расчет_С_Фондом!AA$36</f>
        <v>0</v>
      </c>
      <c r="AB415" s="6">
        <f ca="1">(MIN(AA434,AA396/$B415*(MAX(0,1+MIN(Расчет_С_Фондом!AB$2,'Исходные данные'!$E$14)-MAX(Расчет_С_Фондом!AB$1,$B377))/IF(MOD(Расчет_С_Фондом!AB$4,4)=0,366,365)))+MAX(0,AB396-AA396)/$B415*(MAX(0,1+MIN(Расчет_С_Фондом!AB$2,'Исходные данные'!$E$14)-MAX(Расчет_С_Фондом!AB$1,$B377))/IF(MOD(Расчет_С_Фондом!AB$4,4)=0,366,365)))*Расчет_С_Фондом!AB$36</f>
        <v>0</v>
      </c>
      <c r="AC415" s="6">
        <f ca="1">(MIN(AB434,AB396/$B415*(MAX(0,1+MIN(Расчет_С_Фондом!AC$2,'Исходные данные'!$E$14)-MAX(Расчет_С_Фондом!AC$1,$B377))/IF(MOD(Расчет_С_Фондом!AC$4,4)=0,366,365)))+MAX(0,AC396-AB396)/$B415*(MAX(0,1+MIN(Расчет_С_Фондом!AC$2,'Исходные данные'!$E$14)-MAX(Расчет_С_Фондом!AC$1,$B377))/IF(MOD(Расчет_С_Фондом!AC$4,4)=0,366,365)))*Расчет_С_Фондом!AC$36</f>
        <v>0</v>
      </c>
      <c r="AD415" s="6">
        <f ca="1">(MIN(AC434,AC396/$B415*(MAX(0,1+MIN(Расчет_С_Фондом!AD$2,'Исходные данные'!$E$14)-MAX(Расчет_С_Фондом!AD$1,$B377))/IF(MOD(Расчет_С_Фондом!AD$4,4)=0,366,365)))+MAX(0,AD396-AC396)/$B415*(MAX(0,1+MIN(Расчет_С_Фондом!AD$2,'Исходные данные'!$E$14)-MAX(Расчет_С_Фондом!AD$1,$B377))/IF(MOD(Расчет_С_Фондом!AD$4,4)=0,366,365)))*Расчет_С_Фондом!AD$36</f>
        <v>0</v>
      </c>
      <c r="AE415" s="6">
        <f ca="1">(MIN(AD434,AD396/$B415*(MAX(0,1+MIN(Расчет_С_Фондом!AE$2,'Исходные данные'!$E$14)-MAX(Расчет_С_Фондом!AE$1,$B377))/IF(MOD(Расчет_С_Фондом!AE$4,4)=0,366,365)))+MAX(0,AE396-AD396)/$B415*(MAX(0,1+MIN(Расчет_С_Фондом!AE$2,'Исходные данные'!$E$14)-MAX(Расчет_С_Фондом!AE$1,$B377))/IF(MOD(Расчет_С_Фондом!AE$4,4)=0,366,365)))*Расчет_С_Фондом!AE$36</f>
        <v>0</v>
      </c>
      <c r="AF415" s="6">
        <f ca="1">(MIN(AE434,AE396/$B415*(MAX(0,1+MIN(Расчет_С_Фондом!AF$2,'Исходные данные'!$E$14)-MAX(Расчет_С_Фондом!AF$1,$B377))/IF(MOD(Расчет_С_Фондом!AF$4,4)=0,366,365)))+MAX(0,AF396-AE396)/$B415*(MAX(0,1+MIN(Расчет_С_Фондом!AF$2,'Исходные данные'!$E$14)-MAX(Расчет_С_Фондом!AF$1,$B377))/IF(MOD(Расчет_С_Фондом!AF$4,4)=0,366,365)))*Расчет_С_Фондом!AF$36</f>
        <v>0</v>
      </c>
      <c r="AG415" s="6">
        <f ca="1">(MIN(AF434,AF396/$B415*(MAX(0,1+MIN(Расчет_С_Фондом!AG$2,'Исходные данные'!$E$14)-MAX(Расчет_С_Фондом!AG$1,$B377))/IF(MOD(Расчет_С_Фондом!AG$4,4)=0,366,365)))+MAX(0,AG396-AF396)/$B415*(MAX(0,1+MIN(Расчет_С_Фондом!AG$2,'Исходные данные'!$E$14)-MAX(Расчет_С_Фондом!AG$1,$B377))/IF(MOD(Расчет_С_Фондом!AG$4,4)=0,366,365)))*Расчет_С_Фондом!AG$36</f>
        <v>0</v>
      </c>
      <c r="AH415" s="6">
        <f ca="1">(MIN(AG434,AG396/$B415*(MAX(0,1+MIN(Расчет_С_Фондом!AH$2,'Исходные данные'!$E$14)-MAX(Расчет_С_Фондом!AH$1,$B377))/IF(MOD(Расчет_С_Фондом!AH$4,4)=0,366,365)))+MAX(0,AH396-AG396)/$B415*(MAX(0,1+MIN(Расчет_С_Фондом!AH$2,'Исходные данные'!$E$14)-MAX(Расчет_С_Фондом!AH$1,$B377))/IF(MOD(Расчет_С_Фондом!AH$4,4)=0,366,365)))*Расчет_С_Фондом!AH$36</f>
        <v>0</v>
      </c>
      <c r="AI415" s="6">
        <f ca="1">(MIN(AH434,AH396/$B415*(MAX(0,1+MIN(Расчет_С_Фондом!AI$2,'Исходные данные'!$E$14)-MAX(Расчет_С_Фондом!AI$1,$B377))/IF(MOD(Расчет_С_Фондом!AI$4,4)=0,366,365)))+MAX(0,AI396-AH396)/$B415*(MAX(0,1+MIN(Расчет_С_Фондом!AI$2,'Исходные данные'!$E$14)-MAX(Расчет_С_Фондом!AI$1,$B377))/IF(MOD(Расчет_С_Фондом!AI$4,4)=0,366,365)))*Расчет_С_Фондом!AI$36</f>
        <v>0</v>
      </c>
      <c r="AJ415" s="6">
        <f ca="1">(MIN(AI434,AI396/$B415*(MAX(0,1+MIN(Расчет_С_Фондом!AJ$2,'Исходные данные'!$E$14)-MAX(Расчет_С_Фондом!AJ$1,$B377))/IF(MOD(Расчет_С_Фондом!AJ$4,4)=0,366,365)))+MAX(0,AJ396-AI396)/$B415*(MAX(0,1+MIN(Расчет_С_Фондом!AJ$2,'Исходные данные'!$E$14)-MAX(Расчет_С_Фондом!AJ$1,$B377))/IF(MOD(Расчет_С_Фондом!AJ$4,4)=0,366,365)))*Расчет_С_Фондом!AJ$36</f>
        <v>0</v>
      </c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</row>
    <row r="416" spans="1:124" s="1" customFormat="1" outlineLevel="2">
      <c r="A416" s="5" t="str">
        <f t="shared" si="149"/>
        <v>-</v>
      </c>
      <c r="B416" s="19">
        <f>Расчет_С_Фондом!B276</f>
        <v>30</v>
      </c>
      <c r="C416" s="6"/>
      <c r="D416" s="6"/>
      <c r="E416" s="6">
        <f ca="1">(MIN(D435,D397/$B416*(MAX(0,1+MIN(Расчет_С_Фондом!E$2,'Исходные данные'!$E$14)-MAX(Расчет_С_Фондом!E$1,$B378))/IF(MOD(Расчет_С_Фондом!E$4,4)=0,366,365)))+MAX(0,E397-D397)/$B416*(MAX(0,1+MIN(Расчет_С_Фондом!E$2,'Исходные данные'!$E$14)-MAX(Расчет_С_Фондом!E$1,$B378))/IF(MOD(Расчет_С_Фондом!E$4,4)=0,366,365)))*Расчет_С_Фондом!E$36</f>
        <v>0</v>
      </c>
      <c r="F416" s="6">
        <f ca="1">(MIN(E435,E397/$B416*(MAX(0,1+MIN(Расчет_С_Фондом!F$2,'Исходные данные'!$E$14)-MAX(Расчет_С_Фондом!F$1,$B378))/IF(MOD(Расчет_С_Фондом!F$4,4)=0,366,365)))+MAX(0,F397-E397)/$B416*(MAX(0,1+MIN(Расчет_С_Фондом!F$2,'Исходные данные'!$E$14)-MAX(Расчет_С_Фондом!F$1,$B378))/IF(MOD(Расчет_С_Фондом!F$4,4)=0,366,365)))*Расчет_С_Фондом!F$36</f>
        <v>0</v>
      </c>
      <c r="G416" s="6">
        <f ca="1">(MIN(F435,F397/$B416*(MAX(0,1+MIN(Расчет_С_Фондом!G$2,'Исходные данные'!$E$14)-MAX(Расчет_С_Фондом!G$1,$B378))/IF(MOD(Расчет_С_Фондом!G$4,4)=0,366,365)))+MAX(0,G397-F397)/$B416*(MAX(0,1+MIN(Расчет_С_Фондом!G$2,'Исходные данные'!$E$14)-MAX(Расчет_С_Фондом!G$1,$B378))/IF(MOD(Расчет_С_Фондом!G$4,4)=0,366,365)))*Расчет_С_Фондом!G$36</f>
        <v>0</v>
      </c>
      <c r="H416" s="6">
        <f ca="1">(MIN(G435,G397/$B416*(MAX(0,1+MIN(Расчет_С_Фондом!H$2,'Исходные данные'!$E$14)-MAX(Расчет_С_Фондом!H$1,$B378))/IF(MOD(Расчет_С_Фондом!H$4,4)=0,366,365)))+MAX(0,H397-G397)/$B416*(MAX(0,1+MIN(Расчет_С_Фондом!H$2,'Исходные данные'!$E$14)-MAX(Расчет_С_Фондом!H$1,$B378))/IF(MOD(Расчет_С_Фондом!H$4,4)=0,366,365)))*Расчет_С_Фондом!H$36</f>
        <v>0</v>
      </c>
      <c r="I416" s="6">
        <f ca="1">(MIN(H435,H397/$B416*(MAX(0,1+MIN(Расчет_С_Фондом!I$2,'Исходные данные'!$E$14)-MAX(Расчет_С_Фондом!I$1,$B378))/IF(MOD(Расчет_С_Фондом!I$4,4)=0,366,365)))+MAX(0,I397-H397)/$B416*(MAX(0,1+MIN(Расчет_С_Фондом!I$2,'Исходные данные'!$E$14)-MAX(Расчет_С_Фондом!I$1,$B378))/IF(MOD(Расчет_С_Фондом!I$4,4)=0,366,365)))*Расчет_С_Фондом!I$36</f>
        <v>0</v>
      </c>
      <c r="J416" s="6">
        <f ca="1">(MIN(I435,I397/$B416*(MAX(0,1+MIN(Расчет_С_Фондом!J$2,'Исходные данные'!$E$14)-MAX(Расчет_С_Фондом!J$1,$B378))/IF(MOD(Расчет_С_Фондом!J$4,4)=0,366,365)))+MAX(0,J397-I397)/$B416*(MAX(0,1+MIN(Расчет_С_Фондом!J$2,'Исходные данные'!$E$14)-MAX(Расчет_С_Фондом!J$1,$B378))/IF(MOD(Расчет_С_Фондом!J$4,4)=0,366,365)))*Расчет_С_Фондом!J$36</f>
        <v>0</v>
      </c>
      <c r="K416" s="6">
        <f ca="1">(MIN(J435,J397/$B416*(MAX(0,1+MIN(Расчет_С_Фондом!K$2,'Исходные данные'!$E$14)-MAX(Расчет_С_Фондом!K$1,$B378))/IF(MOD(Расчет_С_Фондом!K$4,4)=0,366,365)))+MAX(0,K397-J397)/$B416*(MAX(0,1+MIN(Расчет_С_Фондом!K$2,'Исходные данные'!$E$14)-MAX(Расчет_С_Фондом!K$1,$B378))/IF(MOD(Расчет_С_Фондом!K$4,4)=0,366,365)))*Расчет_С_Фондом!K$36</f>
        <v>0</v>
      </c>
      <c r="L416" s="6">
        <f ca="1">(MIN(K435,K397/$B416*(MAX(0,1+MIN(Расчет_С_Фондом!L$2,'Исходные данные'!$E$14)-MAX(Расчет_С_Фондом!L$1,$B378))/IF(MOD(Расчет_С_Фондом!L$4,4)=0,366,365)))+MAX(0,L397-K397)/$B416*(MAX(0,1+MIN(Расчет_С_Фондом!L$2,'Исходные данные'!$E$14)-MAX(Расчет_С_Фондом!L$1,$B378))/IF(MOD(Расчет_С_Фондом!L$4,4)=0,366,365)))*Расчет_С_Фондом!L$36</f>
        <v>0</v>
      </c>
      <c r="M416" s="6">
        <f ca="1">(MIN(L435,L397/$B416*(MAX(0,1+MIN(Расчет_С_Фондом!M$2,'Исходные данные'!$E$14)-MAX(Расчет_С_Фондом!M$1,$B378))/IF(MOD(Расчет_С_Фондом!M$4,4)=0,366,365)))+MAX(0,M397-L397)/$B416*(MAX(0,1+MIN(Расчет_С_Фондом!M$2,'Исходные данные'!$E$14)-MAX(Расчет_С_Фондом!M$1,$B378))/IF(MOD(Расчет_С_Фондом!M$4,4)=0,366,365)))*Расчет_С_Фондом!M$36</f>
        <v>0</v>
      </c>
      <c r="N416" s="6">
        <f ca="1">(MIN(M435,M397/$B416*(MAX(0,1+MIN(Расчет_С_Фондом!N$2,'Исходные данные'!$E$14)-MAX(Расчет_С_Фондом!N$1,$B378))/IF(MOD(Расчет_С_Фондом!N$4,4)=0,366,365)))+MAX(0,N397-M397)/$B416*(MAX(0,1+MIN(Расчет_С_Фондом!N$2,'Исходные данные'!$E$14)-MAX(Расчет_С_Фондом!N$1,$B378))/IF(MOD(Расчет_С_Фондом!N$4,4)=0,366,365)))*Расчет_С_Фондом!N$36</f>
        <v>0</v>
      </c>
      <c r="O416" s="6">
        <f ca="1">(MIN(N435,N397/$B416*(MAX(0,1+MIN(Расчет_С_Фондом!O$2,'Исходные данные'!$E$14)-MAX(Расчет_С_Фондом!O$1,$B378))/IF(MOD(Расчет_С_Фондом!O$4,4)=0,366,365)))+MAX(0,O397-N397)/$B416*(MAX(0,1+MIN(Расчет_С_Фондом!O$2,'Исходные данные'!$E$14)-MAX(Расчет_С_Фондом!O$1,$B378))/IF(MOD(Расчет_С_Фондом!O$4,4)=0,366,365)))*Расчет_С_Фондом!O$36</f>
        <v>0</v>
      </c>
      <c r="P416" s="6">
        <f ca="1">(MIN(O435,O397/$B416*(MAX(0,1+MIN(Расчет_С_Фондом!P$2,'Исходные данные'!$E$14)-MAX(Расчет_С_Фондом!P$1,$B378))/IF(MOD(Расчет_С_Фондом!P$4,4)=0,366,365)))+MAX(0,P397-O397)/$B416*(MAX(0,1+MIN(Расчет_С_Фондом!P$2,'Исходные данные'!$E$14)-MAX(Расчет_С_Фондом!P$1,$B378))/IF(MOD(Расчет_С_Фондом!P$4,4)=0,366,365)))*Расчет_С_Фондом!P$36</f>
        <v>0</v>
      </c>
      <c r="Q416" s="6">
        <f ca="1">(MIN(P435,P397/$B416*(MAX(0,1+MIN(Расчет_С_Фондом!Q$2,'Исходные данные'!$E$14)-MAX(Расчет_С_Фондом!Q$1,$B378))/IF(MOD(Расчет_С_Фондом!Q$4,4)=0,366,365)))+MAX(0,Q397-P397)/$B416*(MAX(0,1+MIN(Расчет_С_Фондом!Q$2,'Исходные данные'!$E$14)-MAX(Расчет_С_Фондом!Q$1,$B378))/IF(MOD(Расчет_С_Фондом!Q$4,4)=0,366,365)))*Расчет_С_Фондом!Q$36</f>
        <v>0</v>
      </c>
      <c r="R416" s="6">
        <f ca="1">(MIN(Q435,Q397/$B416*(MAX(0,1+MIN(Расчет_С_Фондом!R$2,'Исходные данные'!$E$14)-MAX(Расчет_С_Фондом!R$1,$B378))/IF(MOD(Расчет_С_Фондом!R$4,4)=0,366,365)))+MAX(0,R397-Q397)/$B416*(MAX(0,1+MIN(Расчет_С_Фондом!R$2,'Исходные данные'!$E$14)-MAX(Расчет_С_Фондом!R$1,$B378))/IF(MOD(Расчет_С_Фондом!R$4,4)=0,366,365)))*Расчет_С_Фондом!R$36</f>
        <v>0</v>
      </c>
      <c r="S416" s="6">
        <f ca="1">(MIN(R435,R397/$B416*(MAX(0,1+MIN(Расчет_С_Фондом!S$2,'Исходные данные'!$E$14)-MAX(Расчет_С_Фондом!S$1,$B378))/IF(MOD(Расчет_С_Фондом!S$4,4)=0,366,365)))+MAX(0,S397-R397)/$B416*(MAX(0,1+MIN(Расчет_С_Фондом!S$2,'Исходные данные'!$E$14)-MAX(Расчет_С_Фондом!S$1,$B378))/IF(MOD(Расчет_С_Фондом!S$4,4)=0,366,365)))*Расчет_С_Фондом!S$36</f>
        <v>0</v>
      </c>
      <c r="T416" s="6">
        <f ca="1">(MIN(S435,S397/$B416*(MAX(0,1+MIN(Расчет_С_Фондом!T$2,'Исходные данные'!$E$14)-MAX(Расчет_С_Фондом!T$1,$B378))/IF(MOD(Расчет_С_Фондом!T$4,4)=0,366,365)))+MAX(0,T397-S397)/$B416*(MAX(0,1+MIN(Расчет_С_Фондом!T$2,'Исходные данные'!$E$14)-MAX(Расчет_С_Фондом!T$1,$B378))/IF(MOD(Расчет_С_Фондом!T$4,4)=0,366,365)))*Расчет_С_Фондом!T$36</f>
        <v>0</v>
      </c>
      <c r="U416" s="6">
        <f ca="1">(MIN(T435,T397/$B416*(MAX(0,1+MIN(Расчет_С_Фондом!U$2,'Исходные данные'!$E$14)-MAX(Расчет_С_Фондом!U$1,$B378))/IF(MOD(Расчет_С_Фондом!U$4,4)=0,366,365)))+MAX(0,U397-T397)/$B416*(MAX(0,1+MIN(Расчет_С_Фондом!U$2,'Исходные данные'!$E$14)-MAX(Расчет_С_Фондом!U$1,$B378))/IF(MOD(Расчет_С_Фондом!U$4,4)=0,366,365)))*Расчет_С_Фондом!U$36</f>
        <v>0</v>
      </c>
      <c r="V416" s="6">
        <f ca="1">(MIN(U435,U397/$B416*(MAX(0,1+MIN(Расчет_С_Фондом!V$2,'Исходные данные'!$E$14)-MAX(Расчет_С_Фондом!V$1,$B378))/IF(MOD(Расчет_С_Фондом!V$4,4)=0,366,365)))+MAX(0,V397-U397)/$B416*(MAX(0,1+MIN(Расчет_С_Фондом!V$2,'Исходные данные'!$E$14)-MAX(Расчет_С_Фондом!V$1,$B378))/IF(MOD(Расчет_С_Фондом!V$4,4)=0,366,365)))*Расчет_С_Фондом!V$36</f>
        <v>0</v>
      </c>
      <c r="W416" s="6">
        <f ca="1">(MIN(V435,V397/$B416*(MAX(0,1+MIN(Расчет_С_Фондом!W$2,'Исходные данные'!$E$14)-MAX(Расчет_С_Фондом!W$1,$B378))/IF(MOD(Расчет_С_Фондом!W$4,4)=0,366,365)))+MAX(0,W397-V397)/$B416*(MAX(0,1+MIN(Расчет_С_Фондом!W$2,'Исходные данные'!$E$14)-MAX(Расчет_С_Фондом!W$1,$B378))/IF(MOD(Расчет_С_Фондом!W$4,4)=0,366,365)))*Расчет_С_Фондом!W$36</f>
        <v>0</v>
      </c>
      <c r="X416" s="6">
        <f ca="1">(MIN(W435,W397/$B416*(MAX(0,1+MIN(Расчет_С_Фондом!X$2,'Исходные данные'!$E$14)-MAX(Расчет_С_Фондом!X$1,$B378))/IF(MOD(Расчет_С_Фондом!X$4,4)=0,366,365)))+MAX(0,X397-W397)/$B416*(MAX(0,1+MIN(Расчет_С_Фондом!X$2,'Исходные данные'!$E$14)-MAX(Расчет_С_Фондом!X$1,$B378))/IF(MOD(Расчет_С_Фондом!X$4,4)=0,366,365)))*Расчет_С_Фондом!X$36</f>
        <v>0</v>
      </c>
      <c r="Y416" s="6">
        <f ca="1">(MIN(X435,X397/$B416*(MAX(0,1+MIN(Расчет_С_Фондом!Y$2,'Исходные данные'!$E$14)-MAX(Расчет_С_Фондом!Y$1,$B378))/IF(MOD(Расчет_С_Фондом!Y$4,4)=0,366,365)))+MAX(0,Y397-X397)/$B416*(MAX(0,1+MIN(Расчет_С_Фондом!Y$2,'Исходные данные'!$E$14)-MAX(Расчет_С_Фондом!Y$1,$B378))/IF(MOD(Расчет_С_Фондом!Y$4,4)=0,366,365)))*Расчет_С_Фондом!Y$36</f>
        <v>0</v>
      </c>
      <c r="Z416" s="6">
        <f ca="1">(MIN(Y435,Y397/$B416*(MAX(0,1+MIN(Расчет_С_Фондом!Z$2,'Исходные данные'!$E$14)-MAX(Расчет_С_Фондом!Z$1,$B378))/IF(MOD(Расчет_С_Фондом!Z$4,4)=0,366,365)))+MAX(0,Z397-Y397)/$B416*(MAX(0,1+MIN(Расчет_С_Фондом!Z$2,'Исходные данные'!$E$14)-MAX(Расчет_С_Фондом!Z$1,$B378))/IF(MOD(Расчет_С_Фондом!Z$4,4)=0,366,365)))*Расчет_С_Фондом!Z$36</f>
        <v>0</v>
      </c>
      <c r="AA416" s="6">
        <f ca="1">(MIN(Z435,Z397/$B416*(MAX(0,1+MIN(Расчет_С_Фондом!AA$2,'Исходные данные'!$E$14)-MAX(Расчет_С_Фондом!AA$1,$B378))/IF(MOD(Расчет_С_Фондом!AA$4,4)=0,366,365)))+MAX(0,AA397-Z397)/$B416*(MAX(0,1+MIN(Расчет_С_Фондом!AA$2,'Исходные данные'!$E$14)-MAX(Расчет_С_Фондом!AA$1,$B378))/IF(MOD(Расчет_С_Фондом!AA$4,4)=0,366,365)))*Расчет_С_Фондом!AA$36</f>
        <v>0</v>
      </c>
      <c r="AB416" s="6">
        <f ca="1">(MIN(AA435,AA397/$B416*(MAX(0,1+MIN(Расчет_С_Фондом!AB$2,'Исходные данные'!$E$14)-MAX(Расчет_С_Фондом!AB$1,$B378))/IF(MOD(Расчет_С_Фондом!AB$4,4)=0,366,365)))+MAX(0,AB397-AA397)/$B416*(MAX(0,1+MIN(Расчет_С_Фондом!AB$2,'Исходные данные'!$E$14)-MAX(Расчет_С_Фондом!AB$1,$B378))/IF(MOD(Расчет_С_Фондом!AB$4,4)=0,366,365)))*Расчет_С_Фондом!AB$36</f>
        <v>0</v>
      </c>
      <c r="AC416" s="6">
        <f ca="1">(MIN(AB435,AB397/$B416*(MAX(0,1+MIN(Расчет_С_Фондом!AC$2,'Исходные данные'!$E$14)-MAX(Расчет_С_Фондом!AC$1,$B378))/IF(MOD(Расчет_С_Фондом!AC$4,4)=0,366,365)))+MAX(0,AC397-AB397)/$B416*(MAX(0,1+MIN(Расчет_С_Фондом!AC$2,'Исходные данные'!$E$14)-MAX(Расчет_С_Фондом!AC$1,$B378))/IF(MOD(Расчет_С_Фондом!AC$4,4)=0,366,365)))*Расчет_С_Фондом!AC$36</f>
        <v>0</v>
      </c>
      <c r="AD416" s="6">
        <f ca="1">(MIN(AC435,AC397/$B416*(MAX(0,1+MIN(Расчет_С_Фондом!AD$2,'Исходные данные'!$E$14)-MAX(Расчет_С_Фондом!AD$1,$B378))/IF(MOD(Расчет_С_Фондом!AD$4,4)=0,366,365)))+MAX(0,AD397-AC397)/$B416*(MAX(0,1+MIN(Расчет_С_Фондом!AD$2,'Исходные данные'!$E$14)-MAX(Расчет_С_Фондом!AD$1,$B378))/IF(MOD(Расчет_С_Фондом!AD$4,4)=0,366,365)))*Расчет_С_Фондом!AD$36</f>
        <v>0</v>
      </c>
      <c r="AE416" s="6">
        <f ca="1">(MIN(AD435,AD397/$B416*(MAX(0,1+MIN(Расчет_С_Фондом!AE$2,'Исходные данные'!$E$14)-MAX(Расчет_С_Фондом!AE$1,$B378))/IF(MOD(Расчет_С_Фондом!AE$4,4)=0,366,365)))+MAX(0,AE397-AD397)/$B416*(MAX(0,1+MIN(Расчет_С_Фондом!AE$2,'Исходные данные'!$E$14)-MAX(Расчет_С_Фондом!AE$1,$B378))/IF(MOD(Расчет_С_Фондом!AE$4,4)=0,366,365)))*Расчет_С_Фондом!AE$36</f>
        <v>0</v>
      </c>
      <c r="AF416" s="6">
        <f ca="1">(MIN(AE435,AE397/$B416*(MAX(0,1+MIN(Расчет_С_Фондом!AF$2,'Исходные данные'!$E$14)-MAX(Расчет_С_Фондом!AF$1,$B378))/IF(MOD(Расчет_С_Фондом!AF$4,4)=0,366,365)))+MAX(0,AF397-AE397)/$B416*(MAX(0,1+MIN(Расчет_С_Фондом!AF$2,'Исходные данные'!$E$14)-MAX(Расчет_С_Фондом!AF$1,$B378))/IF(MOD(Расчет_С_Фондом!AF$4,4)=0,366,365)))*Расчет_С_Фондом!AF$36</f>
        <v>0</v>
      </c>
      <c r="AG416" s="6">
        <f ca="1">(MIN(AF435,AF397/$B416*(MAX(0,1+MIN(Расчет_С_Фондом!AG$2,'Исходные данные'!$E$14)-MAX(Расчет_С_Фондом!AG$1,$B378))/IF(MOD(Расчет_С_Фондом!AG$4,4)=0,366,365)))+MAX(0,AG397-AF397)/$B416*(MAX(0,1+MIN(Расчет_С_Фондом!AG$2,'Исходные данные'!$E$14)-MAX(Расчет_С_Фондом!AG$1,$B378))/IF(MOD(Расчет_С_Фондом!AG$4,4)=0,366,365)))*Расчет_С_Фондом!AG$36</f>
        <v>0</v>
      </c>
      <c r="AH416" s="6">
        <f ca="1">(MIN(AG435,AG397/$B416*(MAX(0,1+MIN(Расчет_С_Фондом!AH$2,'Исходные данные'!$E$14)-MAX(Расчет_С_Фондом!AH$1,$B378))/IF(MOD(Расчет_С_Фондом!AH$4,4)=0,366,365)))+MAX(0,AH397-AG397)/$B416*(MAX(0,1+MIN(Расчет_С_Фондом!AH$2,'Исходные данные'!$E$14)-MAX(Расчет_С_Фондом!AH$1,$B378))/IF(MOD(Расчет_С_Фондом!AH$4,4)=0,366,365)))*Расчет_С_Фондом!AH$36</f>
        <v>0</v>
      </c>
      <c r="AI416" s="6">
        <f ca="1">(MIN(AH435,AH397/$B416*(MAX(0,1+MIN(Расчет_С_Фондом!AI$2,'Исходные данные'!$E$14)-MAX(Расчет_С_Фондом!AI$1,$B378))/IF(MOD(Расчет_С_Фондом!AI$4,4)=0,366,365)))+MAX(0,AI397-AH397)/$B416*(MAX(0,1+MIN(Расчет_С_Фондом!AI$2,'Исходные данные'!$E$14)-MAX(Расчет_С_Фондом!AI$1,$B378))/IF(MOD(Расчет_С_Фондом!AI$4,4)=0,366,365)))*Расчет_С_Фондом!AI$36</f>
        <v>0</v>
      </c>
      <c r="AJ416" s="6">
        <f ca="1">(MIN(AI435,AI397/$B416*(MAX(0,1+MIN(Расчет_С_Фондом!AJ$2,'Исходные данные'!$E$14)-MAX(Расчет_С_Фондом!AJ$1,$B378))/IF(MOD(Расчет_С_Фондом!AJ$4,4)=0,366,365)))+MAX(0,AJ397-AI397)/$B416*(MAX(0,1+MIN(Расчет_С_Фондом!AJ$2,'Исходные данные'!$E$14)-MAX(Расчет_С_Фондом!AJ$1,$B378))/IF(MOD(Расчет_С_Фондом!AJ$4,4)=0,366,365)))*Расчет_С_Фондом!AJ$36</f>
        <v>0</v>
      </c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</row>
    <row r="417" spans="1:124" s="1" customFormat="1" outlineLevel="2">
      <c r="A417" s="5" t="str">
        <f t="shared" si="149"/>
        <v>-</v>
      </c>
      <c r="B417" s="19">
        <f>Расчет_С_Фондом!B277</f>
        <v>30</v>
      </c>
      <c r="C417" s="6"/>
      <c r="D417" s="6"/>
      <c r="E417" s="6">
        <f ca="1">(MIN(D436,D398/$B417*(MAX(0,1+MIN(Расчет_С_Фондом!E$2,'Исходные данные'!$E$14)-MAX(Расчет_С_Фондом!E$1,$B379))/IF(MOD(Расчет_С_Фондом!E$4,4)=0,366,365)))+MAX(0,E398-D398)/$B417*(MAX(0,1+MIN(Расчет_С_Фондом!E$2,'Исходные данные'!$E$14)-MAX(Расчет_С_Фондом!E$1,$B379))/IF(MOD(Расчет_С_Фондом!E$4,4)=0,366,365)))*Расчет_С_Фондом!E$36</f>
        <v>0</v>
      </c>
      <c r="F417" s="6">
        <f ca="1">(MIN(E436,E398/$B417*(MAX(0,1+MIN(Расчет_С_Фондом!F$2,'Исходные данные'!$E$14)-MAX(Расчет_С_Фондом!F$1,$B379))/IF(MOD(Расчет_С_Фондом!F$4,4)=0,366,365)))+MAX(0,F398-E398)/$B417*(MAX(0,1+MIN(Расчет_С_Фондом!F$2,'Исходные данные'!$E$14)-MAX(Расчет_С_Фондом!F$1,$B379))/IF(MOD(Расчет_С_Фондом!F$4,4)=0,366,365)))*Расчет_С_Фондом!F$36</f>
        <v>0</v>
      </c>
      <c r="G417" s="6">
        <f ca="1">(MIN(F436,F398/$B417*(MAX(0,1+MIN(Расчет_С_Фондом!G$2,'Исходные данные'!$E$14)-MAX(Расчет_С_Фондом!G$1,$B379))/IF(MOD(Расчет_С_Фондом!G$4,4)=0,366,365)))+MAX(0,G398-F398)/$B417*(MAX(0,1+MIN(Расчет_С_Фондом!G$2,'Исходные данные'!$E$14)-MAX(Расчет_С_Фондом!G$1,$B379))/IF(MOD(Расчет_С_Фондом!G$4,4)=0,366,365)))*Расчет_С_Фондом!G$36</f>
        <v>0</v>
      </c>
      <c r="H417" s="6">
        <f ca="1">(MIN(G436,G398/$B417*(MAX(0,1+MIN(Расчет_С_Фондом!H$2,'Исходные данные'!$E$14)-MAX(Расчет_С_Фондом!H$1,$B379))/IF(MOD(Расчет_С_Фондом!H$4,4)=0,366,365)))+MAX(0,H398-G398)/$B417*(MAX(0,1+MIN(Расчет_С_Фондом!H$2,'Исходные данные'!$E$14)-MAX(Расчет_С_Фондом!H$1,$B379))/IF(MOD(Расчет_С_Фондом!H$4,4)=0,366,365)))*Расчет_С_Фондом!H$36</f>
        <v>0</v>
      </c>
      <c r="I417" s="6">
        <f ca="1">(MIN(H436,H398/$B417*(MAX(0,1+MIN(Расчет_С_Фондом!I$2,'Исходные данные'!$E$14)-MAX(Расчет_С_Фондом!I$1,$B379))/IF(MOD(Расчет_С_Фондом!I$4,4)=0,366,365)))+MAX(0,I398-H398)/$B417*(MAX(0,1+MIN(Расчет_С_Фондом!I$2,'Исходные данные'!$E$14)-MAX(Расчет_С_Фондом!I$1,$B379))/IF(MOD(Расчет_С_Фондом!I$4,4)=0,366,365)))*Расчет_С_Фондом!I$36</f>
        <v>0</v>
      </c>
      <c r="J417" s="6">
        <f ca="1">(MIN(I436,I398/$B417*(MAX(0,1+MIN(Расчет_С_Фондом!J$2,'Исходные данные'!$E$14)-MAX(Расчет_С_Фондом!J$1,$B379))/IF(MOD(Расчет_С_Фондом!J$4,4)=0,366,365)))+MAX(0,J398-I398)/$B417*(MAX(0,1+MIN(Расчет_С_Фондом!J$2,'Исходные данные'!$E$14)-MAX(Расчет_С_Фондом!J$1,$B379))/IF(MOD(Расчет_С_Фондом!J$4,4)=0,366,365)))*Расчет_С_Фондом!J$36</f>
        <v>0</v>
      </c>
      <c r="K417" s="6">
        <f ca="1">(MIN(J436,J398/$B417*(MAX(0,1+MIN(Расчет_С_Фондом!K$2,'Исходные данные'!$E$14)-MAX(Расчет_С_Фондом!K$1,$B379))/IF(MOD(Расчет_С_Фондом!K$4,4)=0,366,365)))+MAX(0,K398-J398)/$B417*(MAX(0,1+MIN(Расчет_С_Фондом!K$2,'Исходные данные'!$E$14)-MAX(Расчет_С_Фондом!K$1,$B379))/IF(MOD(Расчет_С_Фондом!K$4,4)=0,366,365)))*Расчет_С_Фондом!K$36</f>
        <v>0</v>
      </c>
      <c r="L417" s="6">
        <f ca="1">(MIN(K436,K398/$B417*(MAX(0,1+MIN(Расчет_С_Фондом!L$2,'Исходные данные'!$E$14)-MAX(Расчет_С_Фондом!L$1,$B379))/IF(MOD(Расчет_С_Фондом!L$4,4)=0,366,365)))+MAX(0,L398-K398)/$B417*(MAX(0,1+MIN(Расчет_С_Фондом!L$2,'Исходные данные'!$E$14)-MAX(Расчет_С_Фондом!L$1,$B379))/IF(MOD(Расчет_С_Фондом!L$4,4)=0,366,365)))*Расчет_С_Фондом!L$36</f>
        <v>0</v>
      </c>
      <c r="M417" s="6">
        <f ca="1">(MIN(L436,L398/$B417*(MAX(0,1+MIN(Расчет_С_Фондом!M$2,'Исходные данные'!$E$14)-MAX(Расчет_С_Фондом!M$1,$B379))/IF(MOD(Расчет_С_Фондом!M$4,4)=0,366,365)))+MAX(0,M398-L398)/$B417*(MAX(0,1+MIN(Расчет_С_Фондом!M$2,'Исходные данные'!$E$14)-MAX(Расчет_С_Фондом!M$1,$B379))/IF(MOD(Расчет_С_Фондом!M$4,4)=0,366,365)))*Расчет_С_Фондом!M$36</f>
        <v>0</v>
      </c>
      <c r="N417" s="6">
        <f ca="1">(MIN(M436,M398/$B417*(MAX(0,1+MIN(Расчет_С_Фондом!N$2,'Исходные данные'!$E$14)-MAX(Расчет_С_Фондом!N$1,$B379))/IF(MOD(Расчет_С_Фондом!N$4,4)=0,366,365)))+MAX(0,N398-M398)/$B417*(MAX(0,1+MIN(Расчет_С_Фондом!N$2,'Исходные данные'!$E$14)-MAX(Расчет_С_Фондом!N$1,$B379))/IF(MOD(Расчет_С_Фондом!N$4,4)=0,366,365)))*Расчет_С_Фондом!N$36</f>
        <v>0</v>
      </c>
      <c r="O417" s="6">
        <f ca="1">(MIN(N436,N398/$B417*(MAX(0,1+MIN(Расчет_С_Фондом!O$2,'Исходные данные'!$E$14)-MAX(Расчет_С_Фондом!O$1,$B379))/IF(MOD(Расчет_С_Фондом!O$4,4)=0,366,365)))+MAX(0,O398-N398)/$B417*(MAX(0,1+MIN(Расчет_С_Фондом!O$2,'Исходные данные'!$E$14)-MAX(Расчет_С_Фондом!O$1,$B379))/IF(MOD(Расчет_С_Фондом!O$4,4)=0,366,365)))*Расчет_С_Фондом!O$36</f>
        <v>0</v>
      </c>
      <c r="P417" s="6">
        <f ca="1">(MIN(O436,O398/$B417*(MAX(0,1+MIN(Расчет_С_Фондом!P$2,'Исходные данные'!$E$14)-MAX(Расчет_С_Фондом!P$1,$B379))/IF(MOD(Расчет_С_Фондом!P$4,4)=0,366,365)))+MAX(0,P398-O398)/$B417*(MAX(0,1+MIN(Расчет_С_Фондом!P$2,'Исходные данные'!$E$14)-MAX(Расчет_С_Фондом!P$1,$B379))/IF(MOD(Расчет_С_Фондом!P$4,4)=0,366,365)))*Расчет_С_Фондом!P$36</f>
        <v>0</v>
      </c>
      <c r="Q417" s="6">
        <f ca="1">(MIN(P436,P398/$B417*(MAX(0,1+MIN(Расчет_С_Фондом!Q$2,'Исходные данные'!$E$14)-MAX(Расчет_С_Фондом!Q$1,$B379))/IF(MOD(Расчет_С_Фондом!Q$4,4)=0,366,365)))+MAX(0,Q398-P398)/$B417*(MAX(0,1+MIN(Расчет_С_Фондом!Q$2,'Исходные данные'!$E$14)-MAX(Расчет_С_Фондом!Q$1,$B379))/IF(MOD(Расчет_С_Фондом!Q$4,4)=0,366,365)))*Расчет_С_Фондом!Q$36</f>
        <v>0</v>
      </c>
      <c r="R417" s="6">
        <f ca="1">(MIN(Q436,Q398/$B417*(MAX(0,1+MIN(Расчет_С_Фондом!R$2,'Исходные данные'!$E$14)-MAX(Расчет_С_Фондом!R$1,$B379))/IF(MOD(Расчет_С_Фондом!R$4,4)=0,366,365)))+MAX(0,R398-Q398)/$B417*(MAX(0,1+MIN(Расчет_С_Фондом!R$2,'Исходные данные'!$E$14)-MAX(Расчет_С_Фондом!R$1,$B379))/IF(MOD(Расчет_С_Фондом!R$4,4)=0,366,365)))*Расчет_С_Фондом!R$36</f>
        <v>0</v>
      </c>
      <c r="S417" s="6">
        <f ca="1">(MIN(R436,R398/$B417*(MAX(0,1+MIN(Расчет_С_Фондом!S$2,'Исходные данные'!$E$14)-MAX(Расчет_С_Фондом!S$1,$B379))/IF(MOD(Расчет_С_Фондом!S$4,4)=0,366,365)))+MAX(0,S398-R398)/$B417*(MAX(0,1+MIN(Расчет_С_Фондом!S$2,'Исходные данные'!$E$14)-MAX(Расчет_С_Фондом!S$1,$B379))/IF(MOD(Расчет_С_Фондом!S$4,4)=0,366,365)))*Расчет_С_Фондом!S$36</f>
        <v>0</v>
      </c>
      <c r="T417" s="6">
        <f ca="1">(MIN(S436,S398/$B417*(MAX(0,1+MIN(Расчет_С_Фондом!T$2,'Исходные данные'!$E$14)-MAX(Расчет_С_Фондом!T$1,$B379))/IF(MOD(Расчет_С_Фондом!T$4,4)=0,366,365)))+MAX(0,T398-S398)/$B417*(MAX(0,1+MIN(Расчет_С_Фондом!T$2,'Исходные данные'!$E$14)-MAX(Расчет_С_Фондом!T$1,$B379))/IF(MOD(Расчет_С_Фондом!T$4,4)=0,366,365)))*Расчет_С_Фондом!T$36</f>
        <v>0</v>
      </c>
      <c r="U417" s="6">
        <f ca="1">(MIN(T436,T398/$B417*(MAX(0,1+MIN(Расчет_С_Фондом!U$2,'Исходные данные'!$E$14)-MAX(Расчет_С_Фондом!U$1,$B379))/IF(MOD(Расчет_С_Фондом!U$4,4)=0,366,365)))+MAX(0,U398-T398)/$B417*(MAX(0,1+MIN(Расчет_С_Фондом!U$2,'Исходные данные'!$E$14)-MAX(Расчет_С_Фондом!U$1,$B379))/IF(MOD(Расчет_С_Фондом!U$4,4)=0,366,365)))*Расчет_С_Фондом!U$36</f>
        <v>0</v>
      </c>
      <c r="V417" s="6">
        <f ca="1">(MIN(U436,U398/$B417*(MAX(0,1+MIN(Расчет_С_Фондом!V$2,'Исходные данные'!$E$14)-MAX(Расчет_С_Фондом!V$1,$B379))/IF(MOD(Расчет_С_Фондом!V$4,4)=0,366,365)))+MAX(0,V398-U398)/$B417*(MAX(0,1+MIN(Расчет_С_Фондом!V$2,'Исходные данные'!$E$14)-MAX(Расчет_С_Фондом!V$1,$B379))/IF(MOD(Расчет_С_Фондом!V$4,4)=0,366,365)))*Расчет_С_Фондом!V$36</f>
        <v>0</v>
      </c>
      <c r="W417" s="6">
        <f ca="1">(MIN(V436,V398/$B417*(MAX(0,1+MIN(Расчет_С_Фондом!W$2,'Исходные данные'!$E$14)-MAX(Расчет_С_Фондом!W$1,$B379))/IF(MOD(Расчет_С_Фондом!W$4,4)=0,366,365)))+MAX(0,W398-V398)/$B417*(MAX(0,1+MIN(Расчет_С_Фондом!W$2,'Исходные данные'!$E$14)-MAX(Расчет_С_Фондом!W$1,$B379))/IF(MOD(Расчет_С_Фондом!W$4,4)=0,366,365)))*Расчет_С_Фондом!W$36</f>
        <v>0</v>
      </c>
      <c r="X417" s="6">
        <f ca="1">(MIN(W436,W398/$B417*(MAX(0,1+MIN(Расчет_С_Фондом!X$2,'Исходные данные'!$E$14)-MAX(Расчет_С_Фондом!X$1,$B379))/IF(MOD(Расчет_С_Фондом!X$4,4)=0,366,365)))+MAX(0,X398-W398)/$B417*(MAX(0,1+MIN(Расчет_С_Фондом!X$2,'Исходные данные'!$E$14)-MAX(Расчет_С_Фондом!X$1,$B379))/IF(MOD(Расчет_С_Фондом!X$4,4)=0,366,365)))*Расчет_С_Фондом!X$36</f>
        <v>0</v>
      </c>
      <c r="Y417" s="6">
        <f ca="1">(MIN(X436,X398/$B417*(MAX(0,1+MIN(Расчет_С_Фондом!Y$2,'Исходные данные'!$E$14)-MAX(Расчет_С_Фондом!Y$1,$B379))/IF(MOD(Расчет_С_Фондом!Y$4,4)=0,366,365)))+MAX(0,Y398-X398)/$B417*(MAX(0,1+MIN(Расчет_С_Фондом!Y$2,'Исходные данные'!$E$14)-MAX(Расчет_С_Фондом!Y$1,$B379))/IF(MOD(Расчет_С_Фондом!Y$4,4)=0,366,365)))*Расчет_С_Фондом!Y$36</f>
        <v>0</v>
      </c>
      <c r="Z417" s="6">
        <f ca="1">(MIN(Y436,Y398/$B417*(MAX(0,1+MIN(Расчет_С_Фондом!Z$2,'Исходные данные'!$E$14)-MAX(Расчет_С_Фондом!Z$1,$B379))/IF(MOD(Расчет_С_Фондом!Z$4,4)=0,366,365)))+MAX(0,Z398-Y398)/$B417*(MAX(0,1+MIN(Расчет_С_Фондом!Z$2,'Исходные данные'!$E$14)-MAX(Расчет_С_Фондом!Z$1,$B379))/IF(MOD(Расчет_С_Фондом!Z$4,4)=0,366,365)))*Расчет_С_Фондом!Z$36</f>
        <v>0</v>
      </c>
      <c r="AA417" s="6">
        <f ca="1">(MIN(Z436,Z398/$B417*(MAX(0,1+MIN(Расчет_С_Фондом!AA$2,'Исходные данные'!$E$14)-MAX(Расчет_С_Фондом!AA$1,$B379))/IF(MOD(Расчет_С_Фондом!AA$4,4)=0,366,365)))+MAX(0,AA398-Z398)/$B417*(MAX(0,1+MIN(Расчет_С_Фондом!AA$2,'Исходные данные'!$E$14)-MAX(Расчет_С_Фондом!AA$1,$B379))/IF(MOD(Расчет_С_Фондом!AA$4,4)=0,366,365)))*Расчет_С_Фондом!AA$36</f>
        <v>0</v>
      </c>
      <c r="AB417" s="6">
        <f ca="1">(MIN(AA436,AA398/$B417*(MAX(0,1+MIN(Расчет_С_Фондом!AB$2,'Исходные данные'!$E$14)-MAX(Расчет_С_Фондом!AB$1,$B379))/IF(MOD(Расчет_С_Фондом!AB$4,4)=0,366,365)))+MAX(0,AB398-AA398)/$B417*(MAX(0,1+MIN(Расчет_С_Фондом!AB$2,'Исходные данные'!$E$14)-MAX(Расчет_С_Фондом!AB$1,$B379))/IF(MOD(Расчет_С_Фондом!AB$4,4)=0,366,365)))*Расчет_С_Фондом!AB$36</f>
        <v>0</v>
      </c>
      <c r="AC417" s="6">
        <f ca="1">(MIN(AB436,AB398/$B417*(MAX(0,1+MIN(Расчет_С_Фондом!AC$2,'Исходные данные'!$E$14)-MAX(Расчет_С_Фондом!AC$1,$B379))/IF(MOD(Расчет_С_Фондом!AC$4,4)=0,366,365)))+MAX(0,AC398-AB398)/$B417*(MAX(0,1+MIN(Расчет_С_Фондом!AC$2,'Исходные данные'!$E$14)-MAX(Расчет_С_Фондом!AC$1,$B379))/IF(MOD(Расчет_С_Фондом!AC$4,4)=0,366,365)))*Расчет_С_Фондом!AC$36</f>
        <v>0</v>
      </c>
      <c r="AD417" s="6">
        <f ca="1">(MIN(AC436,AC398/$B417*(MAX(0,1+MIN(Расчет_С_Фондом!AD$2,'Исходные данные'!$E$14)-MAX(Расчет_С_Фондом!AD$1,$B379))/IF(MOD(Расчет_С_Фондом!AD$4,4)=0,366,365)))+MAX(0,AD398-AC398)/$B417*(MAX(0,1+MIN(Расчет_С_Фондом!AD$2,'Исходные данные'!$E$14)-MAX(Расчет_С_Фондом!AD$1,$B379))/IF(MOD(Расчет_С_Фондом!AD$4,4)=0,366,365)))*Расчет_С_Фондом!AD$36</f>
        <v>0</v>
      </c>
      <c r="AE417" s="6">
        <f ca="1">(MIN(AD436,AD398/$B417*(MAX(0,1+MIN(Расчет_С_Фондом!AE$2,'Исходные данные'!$E$14)-MAX(Расчет_С_Фондом!AE$1,$B379))/IF(MOD(Расчет_С_Фондом!AE$4,4)=0,366,365)))+MAX(0,AE398-AD398)/$B417*(MAX(0,1+MIN(Расчет_С_Фондом!AE$2,'Исходные данные'!$E$14)-MAX(Расчет_С_Фондом!AE$1,$B379))/IF(MOD(Расчет_С_Фондом!AE$4,4)=0,366,365)))*Расчет_С_Фондом!AE$36</f>
        <v>0</v>
      </c>
      <c r="AF417" s="6">
        <f ca="1">(MIN(AE436,AE398/$B417*(MAX(0,1+MIN(Расчет_С_Фондом!AF$2,'Исходные данные'!$E$14)-MAX(Расчет_С_Фондом!AF$1,$B379))/IF(MOD(Расчет_С_Фондом!AF$4,4)=0,366,365)))+MAX(0,AF398-AE398)/$B417*(MAX(0,1+MIN(Расчет_С_Фондом!AF$2,'Исходные данные'!$E$14)-MAX(Расчет_С_Фондом!AF$1,$B379))/IF(MOD(Расчет_С_Фондом!AF$4,4)=0,366,365)))*Расчет_С_Фондом!AF$36</f>
        <v>0</v>
      </c>
      <c r="AG417" s="6">
        <f ca="1">(MIN(AF436,AF398/$B417*(MAX(0,1+MIN(Расчет_С_Фондом!AG$2,'Исходные данные'!$E$14)-MAX(Расчет_С_Фондом!AG$1,$B379))/IF(MOD(Расчет_С_Фондом!AG$4,4)=0,366,365)))+MAX(0,AG398-AF398)/$B417*(MAX(0,1+MIN(Расчет_С_Фондом!AG$2,'Исходные данные'!$E$14)-MAX(Расчет_С_Фондом!AG$1,$B379))/IF(MOD(Расчет_С_Фондом!AG$4,4)=0,366,365)))*Расчет_С_Фондом!AG$36</f>
        <v>0</v>
      </c>
      <c r="AH417" s="6">
        <f ca="1">(MIN(AG436,AG398/$B417*(MAX(0,1+MIN(Расчет_С_Фондом!AH$2,'Исходные данные'!$E$14)-MAX(Расчет_С_Фондом!AH$1,$B379))/IF(MOD(Расчет_С_Фондом!AH$4,4)=0,366,365)))+MAX(0,AH398-AG398)/$B417*(MAX(0,1+MIN(Расчет_С_Фондом!AH$2,'Исходные данные'!$E$14)-MAX(Расчет_С_Фондом!AH$1,$B379))/IF(MOD(Расчет_С_Фондом!AH$4,4)=0,366,365)))*Расчет_С_Фондом!AH$36</f>
        <v>0</v>
      </c>
      <c r="AI417" s="6">
        <f ca="1">(MIN(AH436,AH398/$B417*(MAX(0,1+MIN(Расчет_С_Фондом!AI$2,'Исходные данные'!$E$14)-MAX(Расчет_С_Фондом!AI$1,$B379))/IF(MOD(Расчет_С_Фондом!AI$4,4)=0,366,365)))+MAX(0,AI398-AH398)/$B417*(MAX(0,1+MIN(Расчет_С_Фондом!AI$2,'Исходные данные'!$E$14)-MAX(Расчет_С_Фондом!AI$1,$B379))/IF(MOD(Расчет_С_Фондом!AI$4,4)=0,366,365)))*Расчет_С_Фондом!AI$36</f>
        <v>0</v>
      </c>
      <c r="AJ417" s="6">
        <f ca="1">(MIN(AI436,AI398/$B417*(MAX(0,1+MIN(Расчет_С_Фондом!AJ$2,'Исходные данные'!$E$14)-MAX(Расчет_С_Фондом!AJ$1,$B379))/IF(MOD(Расчет_С_Фондом!AJ$4,4)=0,366,365)))+MAX(0,AJ398-AI398)/$B417*(MAX(0,1+MIN(Расчет_С_Фондом!AJ$2,'Исходные данные'!$E$14)-MAX(Расчет_С_Фондом!AJ$1,$B379))/IF(MOD(Расчет_С_Фондом!AJ$4,4)=0,366,365)))*Расчет_С_Фондом!AJ$36</f>
        <v>0</v>
      </c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</row>
    <row r="418" spans="1:124" s="1" customFormat="1" outlineLevel="1">
      <c r="A418" s="14" t="str">
        <f t="shared" si="149"/>
        <v>Итого по Проекту</v>
      </c>
      <c r="B418" s="15"/>
      <c r="C418" s="15"/>
      <c r="D418" s="15">
        <f ca="1">SUM(E418:DT418)</f>
        <v>51240.000000000007</v>
      </c>
      <c r="E418" s="16">
        <f t="shared" ref="E418:AJ418" ca="1" si="150">SUM(E402:E417)</f>
        <v>0</v>
      </c>
      <c r="F418" s="16">
        <f t="shared" ca="1" si="150"/>
        <v>0</v>
      </c>
      <c r="G418" s="16">
        <f t="shared" ca="1" si="150"/>
        <v>5693.333333333333</v>
      </c>
      <c r="H418" s="16">
        <f t="shared" ca="1" si="150"/>
        <v>5693.333333333333</v>
      </c>
      <c r="I418" s="16">
        <f t="shared" ca="1" si="150"/>
        <v>5693.333333333333</v>
      </c>
      <c r="J418" s="16">
        <f t="shared" ca="1" si="150"/>
        <v>5693.333333333333</v>
      </c>
      <c r="K418" s="16">
        <f t="shared" ca="1" si="150"/>
        <v>5693.333333333333</v>
      </c>
      <c r="L418" s="16">
        <f t="shared" ca="1" si="150"/>
        <v>5693.333333333333</v>
      </c>
      <c r="M418" s="16">
        <f t="shared" ca="1" si="150"/>
        <v>5693.333333333333</v>
      </c>
      <c r="N418" s="16">
        <f t="shared" ca="1" si="150"/>
        <v>5693.333333333333</v>
      </c>
      <c r="O418" s="16">
        <f t="shared" ca="1" si="150"/>
        <v>5693.333333333333</v>
      </c>
      <c r="P418" s="16">
        <f t="shared" ca="1" si="150"/>
        <v>0</v>
      </c>
      <c r="Q418" s="16">
        <f t="shared" ca="1" si="150"/>
        <v>0</v>
      </c>
      <c r="R418" s="16">
        <f t="shared" ca="1" si="150"/>
        <v>0</v>
      </c>
      <c r="S418" s="16">
        <f t="shared" ca="1" si="150"/>
        <v>0</v>
      </c>
      <c r="T418" s="16">
        <f t="shared" ca="1" si="150"/>
        <v>0</v>
      </c>
      <c r="U418" s="16">
        <f t="shared" ca="1" si="150"/>
        <v>0</v>
      </c>
      <c r="V418" s="16">
        <f t="shared" ca="1" si="150"/>
        <v>0</v>
      </c>
      <c r="W418" s="16">
        <f t="shared" ca="1" si="150"/>
        <v>0</v>
      </c>
      <c r="X418" s="16">
        <f t="shared" ca="1" si="150"/>
        <v>0</v>
      </c>
      <c r="Y418" s="16">
        <f t="shared" ca="1" si="150"/>
        <v>0</v>
      </c>
      <c r="Z418" s="16">
        <f t="shared" ca="1" si="150"/>
        <v>0</v>
      </c>
      <c r="AA418" s="16">
        <f t="shared" ca="1" si="150"/>
        <v>0</v>
      </c>
      <c r="AB418" s="16">
        <f t="shared" ca="1" si="150"/>
        <v>0</v>
      </c>
      <c r="AC418" s="16">
        <f t="shared" ca="1" si="150"/>
        <v>0</v>
      </c>
      <c r="AD418" s="16">
        <f t="shared" ca="1" si="150"/>
        <v>0</v>
      </c>
      <c r="AE418" s="16">
        <f t="shared" ca="1" si="150"/>
        <v>0</v>
      </c>
      <c r="AF418" s="16">
        <f t="shared" ca="1" si="150"/>
        <v>0</v>
      </c>
      <c r="AG418" s="16">
        <f t="shared" ca="1" si="150"/>
        <v>0</v>
      </c>
      <c r="AH418" s="16">
        <f t="shared" ca="1" si="150"/>
        <v>0</v>
      </c>
      <c r="AI418" s="16">
        <f t="shared" ca="1" si="150"/>
        <v>0</v>
      </c>
      <c r="AJ418" s="16">
        <f t="shared" ca="1" si="150"/>
        <v>0</v>
      </c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</row>
    <row r="419" spans="1:124" s="1" customFormat="1" outlineLevel="1">
      <c r="A419" s="2"/>
    </row>
    <row r="420" spans="1:124" s="79" customFormat="1" outlineLevel="1">
      <c r="A420" s="78" t="s">
        <v>36</v>
      </c>
    </row>
    <row r="421" spans="1:124" s="1" customFormat="1" outlineLevel="1">
      <c r="A421" s="5" t="str">
        <f t="shared" ref="A421:A437" si="151">A402</f>
        <v>Реконструкция Объекта №1</v>
      </c>
      <c r="B421" s="6"/>
      <c r="C421" s="6"/>
      <c r="D421" s="6"/>
      <c r="E421" s="6">
        <f ca="1">MAX(0,D421+MAX(0,E383-D383)-E402)*(Расчет_С_Фондом!E$36&gt;0)</f>
        <v>0</v>
      </c>
      <c r="F421" s="6">
        <f ca="1">MAX(0,E421+MAX(0,F383-E383)-F402)*(Расчет_С_Фондом!F$36&gt;0)</f>
        <v>0</v>
      </c>
      <c r="G421" s="6">
        <f ca="1">MAX(0,F421+MAX(0,G383-F383)-G402)*(Расчет_С_Фондом!G$36&gt;0)</f>
        <v>165106.66666666666</v>
      </c>
      <c r="H421" s="6">
        <f ca="1">MAX(0,G421+MAX(0,H383-G383)-H402)*(Расчет_С_Фондом!H$36&gt;0)</f>
        <v>159413.33333333331</v>
      </c>
      <c r="I421" s="6">
        <f ca="1">MAX(0,H421+MAX(0,I383-H383)-I402)*(Расчет_С_Фондом!I$36&gt;0)</f>
        <v>153719.99999999997</v>
      </c>
      <c r="J421" s="6">
        <f ca="1">MAX(0,I421+MAX(0,J383-I383)-J402)*(Расчет_С_Фондом!J$36&gt;0)</f>
        <v>148026.66666666663</v>
      </c>
      <c r="K421" s="6">
        <f ca="1">MAX(0,J421+MAX(0,K383-J383)-K402)*(Расчет_С_Фондом!K$36&gt;0)</f>
        <v>142333.33333333328</v>
      </c>
      <c r="L421" s="6">
        <f ca="1">MAX(0,K421+MAX(0,L383-K383)-L402)*(Расчет_С_Фондом!L$36&gt;0)</f>
        <v>136639.99999999994</v>
      </c>
      <c r="M421" s="6">
        <f ca="1">MAX(0,L421+MAX(0,M383-L383)-M402)*(Расчет_С_Фондом!M$36&gt;0)</f>
        <v>130946.66666666661</v>
      </c>
      <c r="N421" s="6">
        <f ca="1">MAX(0,M421+MAX(0,N383-M383)-N402)*(Расчет_С_Фондом!N$36&gt;0)</f>
        <v>125253.33333333328</v>
      </c>
      <c r="O421" s="6">
        <f ca="1">MAX(0,N421+MAX(0,O383-N383)-O402)*(Расчет_С_Фондом!O$36&gt;0)</f>
        <v>119559.99999999996</v>
      </c>
      <c r="P421" s="6">
        <f ca="1">MAX(0,O421+MAX(0,P383-O383)-P402)*(Расчет_С_Фондом!P$36&gt;0)</f>
        <v>0</v>
      </c>
      <c r="Q421" s="6">
        <f ca="1">MAX(0,P421+MAX(0,Q383-P383)-Q402)*(Расчет_С_Фондом!Q$36&gt;0)</f>
        <v>0</v>
      </c>
      <c r="R421" s="6">
        <f ca="1">MAX(0,Q421+MAX(0,R383-Q383)-R402)*(Расчет_С_Фондом!R$36&gt;0)</f>
        <v>0</v>
      </c>
      <c r="S421" s="6">
        <f ca="1">MAX(0,R421+MAX(0,S383-R383)-S402)*(Расчет_С_Фондом!S$36&gt;0)</f>
        <v>0</v>
      </c>
      <c r="T421" s="6">
        <f ca="1">MAX(0,S421+MAX(0,T383-S383)-T402)*(Расчет_С_Фондом!T$36&gt;0)</f>
        <v>0</v>
      </c>
      <c r="U421" s="6">
        <f ca="1">MAX(0,T421+MAX(0,U383-T383)-U402)*(Расчет_С_Фондом!U$36&gt;0)</f>
        <v>0</v>
      </c>
      <c r="V421" s="6">
        <f ca="1">MAX(0,U421+MAX(0,V383-U383)-V402)*(Расчет_С_Фондом!V$36&gt;0)</f>
        <v>0</v>
      </c>
      <c r="W421" s="6">
        <f ca="1">MAX(0,V421+MAX(0,W383-V383)-W402)*(Расчет_С_Фондом!W$36&gt;0)</f>
        <v>0</v>
      </c>
      <c r="X421" s="6">
        <f ca="1">MAX(0,W421+MAX(0,X383-W383)-X402)*(Расчет_С_Фондом!X$36&gt;0)</f>
        <v>0</v>
      </c>
      <c r="Y421" s="6">
        <f ca="1">MAX(0,X421+MAX(0,Y383-X383)-Y402)*(Расчет_С_Фондом!Y$36&gt;0)</f>
        <v>0</v>
      </c>
      <c r="Z421" s="6">
        <f ca="1">MAX(0,Y421+MAX(0,Z383-Y383)-Z402)*(Расчет_С_Фондом!Z$36&gt;0)</f>
        <v>0</v>
      </c>
      <c r="AA421" s="6">
        <f ca="1">MAX(0,Z421+MAX(0,AA383-Z383)-AA402)*(Расчет_С_Фондом!AA$36&gt;0)</f>
        <v>0</v>
      </c>
      <c r="AB421" s="6">
        <f ca="1">MAX(0,AA421+MAX(0,AB383-AA383)-AB402)*(Расчет_С_Фондом!AB$36&gt;0)</f>
        <v>0</v>
      </c>
      <c r="AC421" s="6">
        <f ca="1">MAX(0,AB421+MAX(0,AC383-AB383)-AC402)*(Расчет_С_Фондом!AC$36&gt;0)</f>
        <v>0</v>
      </c>
      <c r="AD421" s="6">
        <f ca="1">MAX(0,AC421+MAX(0,AD383-AC383)-AD402)*(Расчет_С_Фондом!AD$36&gt;0)</f>
        <v>0</v>
      </c>
      <c r="AE421" s="6">
        <f ca="1">MAX(0,AD421+MAX(0,AE383-AD383)-AE402)*(Расчет_С_Фондом!AE$36&gt;0)</f>
        <v>0</v>
      </c>
      <c r="AF421" s="6">
        <f ca="1">MAX(0,AE421+MAX(0,AF383-AE383)-AF402)*(Расчет_С_Фондом!AF$36&gt;0)</f>
        <v>0</v>
      </c>
      <c r="AG421" s="6">
        <f ca="1">MAX(0,AF421+MAX(0,AG383-AF383)-AG402)*(Расчет_С_Фондом!AG$36&gt;0)</f>
        <v>0</v>
      </c>
      <c r="AH421" s="6">
        <f ca="1">MAX(0,AG421+MAX(0,AH383-AG383)-AH402)*(Расчет_С_Фондом!AH$36&gt;0)</f>
        <v>0</v>
      </c>
      <c r="AI421" s="6">
        <f ca="1">MAX(0,AH421+MAX(0,AI383-AH383)-AI402)*(Расчет_С_Фондом!AI$36&gt;0)</f>
        <v>0</v>
      </c>
      <c r="AJ421" s="6">
        <f ca="1">MAX(0,AI421+MAX(0,AJ383-AI383)-AJ402)*(Расчет_С_Фондом!AJ$36&gt;0)</f>
        <v>0</v>
      </c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</row>
    <row r="422" spans="1:124" s="1" customFormat="1" outlineLevel="1">
      <c r="A422" s="5" t="str">
        <f t="shared" si="151"/>
        <v>-</v>
      </c>
      <c r="B422" s="6"/>
      <c r="C422" s="6"/>
      <c r="D422" s="6"/>
      <c r="E422" s="6">
        <f ca="1">MAX(0,D422+MAX(0,E384-D384)-E403)*(Расчет_С_Фондом!E$36&gt;0)</f>
        <v>0</v>
      </c>
      <c r="F422" s="6">
        <f ca="1">MAX(0,E422+MAX(0,F384-E384)-F403)*(Расчет_С_Фондом!F$36&gt;0)</f>
        <v>0</v>
      </c>
      <c r="G422" s="6">
        <f ca="1">MAX(0,F422+MAX(0,G384-F384)-G403)*(Расчет_С_Фондом!G$36&gt;0)</f>
        <v>0</v>
      </c>
      <c r="H422" s="6">
        <f ca="1">MAX(0,G422+MAX(0,H384-G384)-H403)*(Расчет_С_Фондом!H$36&gt;0)</f>
        <v>0</v>
      </c>
      <c r="I422" s="6">
        <f ca="1">MAX(0,H422+MAX(0,I384-H384)-I403)*(Расчет_С_Фондом!I$36&gt;0)</f>
        <v>0</v>
      </c>
      <c r="J422" s="6">
        <f ca="1">MAX(0,I422+MAX(0,J384-I384)-J403)*(Расчет_С_Фондом!J$36&gt;0)</f>
        <v>0</v>
      </c>
      <c r="K422" s="6">
        <f ca="1">MAX(0,J422+MAX(0,K384-J384)-K403)*(Расчет_С_Фондом!K$36&gt;0)</f>
        <v>0</v>
      </c>
      <c r="L422" s="6">
        <f ca="1">MAX(0,K422+MAX(0,L384-K384)-L403)*(Расчет_С_Фондом!L$36&gt;0)</f>
        <v>0</v>
      </c>
      <c r="M422" s="6">
        <f ca="1">MAX(0,L422+MAX(0,M384-L384)-M403)*(Расчет_С_Фондом!M$36&gt;0)</f>
        <v>0</v>
      </c>
      <c r="N422" s="6">
        <f ca="1">MAX(0,M422+MAX(0,N384-M384)-N403)*(Расчет_С_Фондом!N$36&gt;0)</f>
        <v>0</v>
      </c>
      <c r="O422" s="6">
        <f ca="1">MAX(0,N422+MAX(0,O384-N384)-O403)*(Расчет_С_Фондом!O$36&gt;0)</f>
        <v>0</v>
      </c>
      <c r="P422" s="6">
        <f ca="1">MAX(0,O422+MAX(0,P384-O384)-P403)*(Расчет_С_Фондом!P$36&gt;0)</f>
        <v>0</v>
      </c>
      <c r="Q422" s="6">
        <f ca="1">MAX(0,P422+MAX(0,Q384-P384)-Q403)*(Расчет_С_Фондом!Q$36&gt;0)</f>
        <v>0</v>
      </c>
      <c r="R422" s="6">
        <f ca="1">MAX(0,Q422+MAX(0,R384-Q384)-R403)*(Расчет_С_Фондом!R$36&gt;0)</f>
        <v>0</v>
      </c>
      <c r="S422" s="6">
        <f ca="1">MAX(0,R422+MAX(0,S384-R384)-S403)*(Расчет_С_Фондом!S$36&gt;0)</f>
        <v>0</v>
      </c>
      <c r="T422" s="6">
        <f ca="1">MAX(0,S422+MAX(0,T384-S384)-T403)*(Расчет_С_Фондом!T$36&gt;0)</f>
        <v>0</v>
      </c>
      <c r="U422" s="6">
        <f ca="1">MAX(0,T422+MAX(0,U384-T384)-U403)*(Расчет_С_Фондом!U$36&gt;0)</f>
        <v>0</v>
      </c>
      <c r="V422" s="6">
        <f ca="1">MAX(0,U422+MAX(0,V384-U384)-V403)*(Расчет_С_Фондом!V$36&gt;0)</f>
        <v>0</v>
      </c>
      <c r="W422" s="6">
        <f ca="1">MAX(0,V422+MAX(0,W384-V384)-W403)*(Расчет_С_Фондом!W$36&gt;0)</f>
        <v>0</v>
      </c>
      <c r="X422" s="6">
        <f ca="1">MAX(0,W422+MAX(0,X384-W384)-X403)*(Расчет_С_Фондом!X$36&gt;0)</f>
        <v>0</v>
      </c>
      <c r="Y422" s="6">
        <f ca="1">MAX(0,X422+MAX(0,Y384-X384)-Y403)*(Расчет_С_Фондом!Y$36&gt;0)</f>
        <v>0</v>
      </c>
      <c r="Z422" s="6">
        <f ca="1">MAX(0,Y422+MAX(0,Z384-Y384)-Z403)*(Расчет_С_Фондом!Z$36&gt;0)</f>
        <v>0</v>
      </c>
      <c r="AA422" s="6">
        <f ca="1">MAX(0,Z422+MAX(0,AA384-Z384)-AA403)*(Расчет_С_Фондом!AA$36&gt;0)</f>
        <v>0</v>
      </c>
      <c r="AB422" s="6">
        <f ca="1">MAX(0,AA422+MAX(0,AB384-AA384)-AB403)*(Расчет_С_Фондом!AB$36&gt;0)</f>
        <v>0</v>
      </c>
      <c r="AC422" s="6">
        <f ca="1">MAX(0,AB422+MAX(0,AC384-AB384)-AC403)*(Расчет_С_Фондом!AC$36&gt;0)</f>
        <v>0</v>
      </c>
      <c r="AD422" s="6">
        <f ca="1">MAX(0,AC422+MAX(0,AD384-AC384)-AD403)*(Расчет_С_Фондом!AD$36&gt;0)</f>
        <v>0</v>
      </c>
      <c r="AE422" s="6">
        <f ca="1">MAX(0,AD422+MAX(0,AE384-AD384)-AE403)*(Расчет_С_Фондом!AE$36&gt;0)</f>
        <v>0</v>
      </c>
      <c r="AF422" s="6">
        <f ca="1">MAX(0,AE422+MAX(0,AF384-AE384)-AF403)*(Расчет_С_Фондом!AF$36&gt;0)</f>
        <v>0</v>
      </c>
      <c r="AG422" s="6">
        <f ca="1">MAX(0,AF422+MAX(0,AG384-AF384)-AG403)*(Расчет_С_Фондом!AG$36&gt;0)</f>
        <v>0</v>
      </c>
      <c r="AH422" s="6">
        <f ca="1">MAX(0,AG422+MAX(0,AH384-AG384)-AH403)*(Расчет_С_Фондом!AH$36&gt;0)</f>
        <v>0</v>
      </c>
      <c r="AI422" s="6">
        <f ca="1">MAX(0,AH422+MAX(0,AI384-AH384)-AI403)*(Расчет_С_Фондом!AI$36&gt;0)</f>
        <v>0</v>
      </c>
      <c r="AJ422" s="6">
        <f ca="1">MAX(0,AI422+MAX(0,AJ384-AI384)-AJ403)*(Расчет_С_Фондом!AJ$36&gt;0)</f>
        <v>0</v>
      </c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</row>
    <row r="423" spans="1:124" s="1" customFormat="1" outlineLevel="2">
      <c r="A423" s="5" t="str">
        <f t="shared" si="151"/>
        <v>-</v>
      </c>
      <c r="B423" s="6"/>
      <c r="C423" s="6"/>
      <c r="D423" s="6"/>
      <c r="E423" s="6">
        <f ca="1">MAX(0,D423+MAX(0,E385-D385)-E404)*(Расчет_С_Фондом!E$36&gt;0)</f>
        <v>0</v>
      </c>
      <c r="F423" s="6">
        <f ca="1">MAX(0,E423+MAX(0,F385-E385)-F404)*(Расчет_С_Фондом!F$36&gt;0)</f>
        <v>0</v>
      </c>
      <c r="G423" s="6">
        <f ca="1">MAX(0,F423+MAX(0,G385-F385)-G404)*(Расчет_С_Фондом!G$36&gt;0)</f>
        <v>0</v>
      </c>
      <c r="H423" s="6">
        <f ca="1">MAX(0,G423+MAX(0,H385-G385)-H404)*(Расчет_С_Фондом!H$36&gt;0)</f>
        <v>0</v>
      </c>
      <c r="I423" s="6">
        <f ca="1">MAX(0,H423+MAX(0,I385-H385)-I404)*(Расчет_С_Фондом!I$36&gt;0)</f>
        <v>0</v>
      </c>
      <c r="J423" s="6">
        <f ca="1">MAX(0,I423+MAX(0,J385-I385)-J404)*(Расчет_С_Фондом!J$36&gt;0)</f>
        <v>0</v>
      </c>
      <c r="K423" s="6">
        <f ca="1">MAX(0,J423+MAX(0,K385-J385)-K404)*(Расчет_С_Фондом!K$36&gt;0)</f>
        <v>0</v>
      </c>
      <c r="L423" s="6">
        <f ca="1">MAX(0,K423+MAX(0,L385-K385)-L404)*(Расчет_С_Фондом!L$36&gt;0)</f>
        <v>0</v>
      </c>
      <c r="M423" s="6">
        <f ca="1">MAX(0,L423+MAX(0,M385-L385)-M404)*(Расчет_С_Фондом!M$36&gt;0)</f>
        <v>0</v>
      </c>
      <c r="N423" s="6">
        <f ca="1">MAX(0,M423+MAX(0,N385-M385)-N404)*(Расчет_С_Фондом!N$36&gt;0)</f>
        <v>0</v>
      </c>
      <c r="O423" s="6">
        <f ca="1">MAX(0,N423+MAX(0,O385-N385)-O404)*(Расчет_С_Фондом!O$36&gt;0)</f>
        <v>0</v>
      </c>
      <c r="P423" s="6">
        <f ca="1">MAX(0,O423+MAX(0,P385-O385)-P404)*(Расчет_С_Фондом!P$36&gt;0)</f>
        <v>0</v>
      </c>
      <c r="Q423" s="6">
        <f ca="1">MAX(0,P423+MAX(0,Q385-P385)-Q404)*(Расчет_С_Фондом!Q$36&gt;0)</f>
        <v>0</v>
      </c>
      <c r="R423" s="6">
        <f ca="1">MAX(0,Q423+MAX(0,R385-Q385)-R404)*(Расчет_С_Фондом!R$36&gt;0)</f>
        <v>0</v>
      </c>
      <c r="S423" s="6">
        <f ca="1">MAX(0,R423+MAX(0,S385-R385)-S404)*(Расчет_С_Фондом!S$36&gt;0)</f>
        <v>0</v>
      </c>
      <c r="T423" s="6">
        <f ca="1">MAX(0,S423+MAX(0,T385-S385)-T404)*(Расчет_С_Фондом!T$36&gt;0)</f>
        <v>0</v>
      </c>
      <c r="U423" s="6">
        <f ca="1">MAX(0,T423+MAX(0,U385-T385)-U404)*(Расчет_С_Фондом!U$36&gt;0)</f>
        <v>0</v>
      </c>
      <c r="V423" s="6">
        <f ca="1">MAX(0,U423+MAX(0,V385-U385)-V404)*(Расчет_С_Фондом!V$36&gt;0)</f>
        <v>0</v>
      </c>
      <c r="W423" s="6">
        <f ca="1">MAX(0,V423+MAX(0,W385-V385)-W404)*(Расчет_С_Фондом!W$36&gt;0)</f>
        <v>0</v>
      </c>
      <c r="X423" s="6">
        <f ca="1">MAX(0,W423+MAX(0,X385-W385)-X404)*(Расчет_С_Фондом!X$36&gt;0)</f>
        <v>0</v>
      </c>
      <c r="Y423" s="6">
        <f ca="1">MAX(0,X423+MAX(0,Y385-X385)-Y404)*(Расчет_С_Фондом!Y$36&gt;0)</f>
        <v>0</v>
      </c>
      <c r="Z423" s="6">
        <f ca="1">MAX(0,Y423+MAX(0,Z385-Y385)-Z404)*(Расчет_С_Фондом!Z$36&gt;0)</f>
        <v>0</v>
      </c>
      <c r="AA423" s="6">
        <f ca="1">MAX(0,Z423+MAX(0,AA385-Z385)-AA404)*(Расчет_С_Фондом!AA$36&gt;0)</f>
        <v>0</v>
      </c>
      <c r="AB423" s="6">
        <f ca="1">MAX(0,AA423+MAX(0,AB385-AA385)-AB404)*(Расчет_С_Фондом!AB$36&gt;0)</f>
        <v>0</v>
      </c>
      <c r="AC423" s="6">
        <f ca="1">MAX(0,AB423+MAX(0,AC385-AB385)-AC404)*(Расчет_С_Фондом!AC$36&gt;0)</f>
        <v>0</v>
      </c>
      <c r="AD423" s="6">
        <f ca="1">MAX(0,AC423+MAX(0,AD385-AC385)-AD404)*(Расчет_С_Фондом!AD$36&gt;0)</f>
        <v>0</v>
      </c>
      <c r="AE423" s="6">
        <f ca="1">MAX(0,AD423+MAX(0,AE385-AD385)-AE404)*(Расчет_С_Фондом!AE$36&gt;0)</f>
        <v>0</v>
      </c>
      <c r="AF423" s="6">
        <f ca="1">MAX(0,AE423+MAX(0,AF385-AE385)-AF404)*(Расчет_С_Фондом!AF$36&gt;0)</f>
        <v>0</v>
      </c>
      <c r="AG423" s="6">
        <f ca="1">MAX(0,AF423+MAX(0,AG385-AF385)-AG404)*(Расчет_С_Фондом!AG$36&gt;0)</f>
        <v>0</v>
      </c>
      <c r="AH423" s="6">
        <f ca="1">MAX(0,AG423+MAX(0,AH385-AG385)-AH404)*(Расчет_С_Фондом!AH$36&gt;0)</f>
        <v>0</v>
      </c>
      <c r="AI423" s="6">
        <f ca="1">MAX(0,AH423+MAX(0,AI385-AH385)-AI404)*(Расчет_С_Фондом!AI$36&gt;0)</f>
        <v>0</v>
      </c>
      <c r="AJ423" s="6">
        <f ca="1">MAX(0,AI423+MAX(0,AJ385-AI385)-AJ404)*(Расчет_С_Фондом!AJ$36&gt;0)</f>
        <v>0</v>
      </c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</row>
    <row r="424" spans="1:124" s="1" customFormat="1" outlineLevel="2">
      <c r="A424" s="5" t="str">
        <f t="shared" si="151"/>
        <v>-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</row>
    <row r="425" spans="1:124" s="1" customFormat="1" outlineLevel="2">
      <c r="A425" s="5" t="str">
        <f t="shared" si="151"/>
        <v>-</v>
      </c>
      <c r="B425" s="6"/>
      <c r="C425" s="6"/>
      <c r="D425" s="6"/>
      <c r="E425" s="6">
        <f ca="1">MAX(0,D425+MAX(0,E387-D387)-E406)*(Расчет_С_Фондом!E$36&gt;0)</f>
        <v>0</v>
      </c>
      <c r="F425" s="6">
        <f ca="1">MAX(0,E425+MAX(0,F387-E387)-F406)*(Расчет_С_Фондом!F$36&gt;0)</f>
        <v>0</v>
      </c>
      <c r="G425" s="6">
        <f ca="1">MAX(0,F425+MAX(0,G387-F387)-G406)*(Расчет_С_Фондом!G$36&gt;0)</f>
        <v>0</v>
      </c>
      <c r="H425" s="6">
        <f ca="1">MAX(0,G425+MAX(0,H387-G387)-H406)*(Расчет_С_Фондом!H$36&gt;0)</f>
        <v>0</v>
      </c>
      <c r="I425" s="6">
        <f ca="1">MAX(0,H425+MAX(0,I387-H387)-I406)*(Расчет_С_Фондом!I$36&gt;0)</f>
        <v>0</v>
      </c>
      <c r="J425" s="6">
        <f ca="1">MAX(0,I425+MAX(0,J387-I387)-J406)*(Расчет_С_Фондом!J$36&gt;0)</f>
        <v>0</v>
      </c>
      <c r="K425" s="6">
        <f ca="1">MAX(0,J425+MAX(0,K387-J387)-K406)*(Расчет_С_Фондом!K$36&gt;0)</f>
        <v>0</v>
      </c>
      <c r="L425" s="6">
        <f ca="1">MAX(0,K425+MAX(0,L387-K387)-L406)*(Расчет_С_Фондом!L$36&gt;0)</f>
        <v>0</v>
      </c>
      <c r="M425" s="6">
        <f ca="1">MAX(0,L425+MAX(0,M387-L387)-M406)*(Расчет_С_Фондом!M$36&gt;0)</f>
        <v>0</v>
      </c>
      <c r="N425" s="6">
        <f ca="1">MAX(0,M425+MAX(0,N387-M387)-N406)*(Расчет_С_Фондом!N$36&gt;0)</f>
        <v>0</v>
      </c>
      <c r="O425" s="6">
        <f ca="1">MAX(0,N425+MAX(0,O387-N387)-O406)*(Расчет_С_Фондом!O$36&gt;0)</f>
        <v>0</v>
      </c>
      <c r="P425" s="6">
        <f ca="1">MAX(0,O425+MAX(0,P387-O387)-P406)*(Расчет_С_Фондом!P$36&gt;0)</f>
        <v>0</v>
      </c>
      <c r="Q425" s="6">
        <f ca="1">MAX(0,P425+MAX(0,Q387-P387)-Q406)*(Расчет_С_Фондом!Q$36&gt;0)</f>
        <v>0</v>
      </c>
      <c r="R425" s="6">
        <f ca="1">MAX(0,Q425+MAX(0,R387-Q387)-R406)*(Расчет_С_Фондом!R$36&gt;0)</f>
        <v>0</v>
      </c>
      <c r="S425" s="6">
        <f ca="1">MAX(0,R425+MAX(0,S387-R387)-S406)*(Расчет_С_Фондом!S$36&gt;0)</f>
        <v>0</v>
      </c>
      <c r="T425" s="6">
        <f ca="1">MAX(0,S425+MAX(0,T387-S387)-T406)*(Расчет_С_Фондом!T$36&gt;0)</f>
        <v>0</v>
      </c>
      <c r="U425" s="6">
        <f ca="1">MAX(0,T425+MAX(0,U387-T387)-U406)*(Расчет_С_Фондом!U$36&gt;0)</f>
        <v>0</v>
      </c>
      <c r="V425" s="6">
        <f ca="1">MAX(0,U425+MAX(0,V387-U387)-V406)*(Расчет_С_Фондом!V$36&gt;0)</f>
        <v>0</v>
      </c>
      <c r="W425" s="6">
        <f ca="1">MAX(0,V425+MAX(0,W387-V387)-W406)*(Расчет_С_Фондом!W$36&gt;0)</f>
        <v>0</v>
      </c>
      <c r="X425" s="6">
        <f ca="1">MAX(0,W425+MAX(0,X387-W387)-X406)*(Расчет_С_Фондом!X$36&gt;0)</f>
        <v>0</v>
      </c>
      <c r="Y425" s="6">
        <f ca="1">MAX(0,X425+MAX(0,Y387-X387)-Y406)*(Расчет_С_Фондом!Y$36&gt;0)</f>
        <v>0</v>
      </c>
      <c r="Z425" s="6">
        <f ca="1">MAX(0,Y425+MAX(0,Z387-Y387)-Z406)*(Расчет_С_Фондом!Z$36&gt;0)</f>
        <v>0</v>
      </c>
      <c r="AA425" s="6">
        <f ca="1">MAX(0,Z425+MAX(0,AA387-Z387)-AA406)*(Расчет_С_Фондом!AA$36&gt;0)</f>
        <v>0</v>
      </c>
      <c r="AB425" s="6">
        <f ca="1">MAX(0,AA425+MAX(0,AB387-AA387)-AB406)*(Расчет_С_Фондом!AB$36&gt;0)</f>
        <v>0</v>
      </c>
      <c r="AC425" s="6">
        <f ca="1">MAX(0,AB425+MAX(0,AC387-AB387)-AC406)*(Расчет_С_Фондом!AC$36&gt;0)</f>
        <v>0</v>
      </c>
      <c r="AD425" s="6">
        <f ca="1">MAX(0,AC425+MAX(0,AD387-AC387)-AD406)*(Расчет_С_Фондом!AD$36&gt;0)</f>
        <v>0</v>
      </c>
      <c r="AE425" s="6">
        <f ca="1">MAX(0,AD425+MAX(0,AE387-AD387)-AE406)*(Расчет_С_Фондом!AE$36&gt;0)</f>
        <v>0</v>
      </c>
      <c r="AF425" s="6">
        <f ca="1">MAX(0,AE425+MAX(0,AF387-AE387)-AF406)*(Расчет_С_Фондом!AF$36&gt;0)</f>
        <v>0</v>
      </c>
      <c r="AG425" s="6">
        <f ca="1">MAX(0,AF425+MAX(0,AG387-AF387)-AG406)*(Расчет_С_Фондом!AG$36&gt;0)</f>
        <v>0</v>
      </c>
      <c r="AH425" s="6">
        <f ca="1">MAX(0,AG425+MAX(0,AH387-AG387)-AH406)*(Расчет_С_Фондом!AH$36&gt;0)</f>
        <v>0</v>
      </c>
      <c r="AI425" s="6">
        <f ca="1">MAX(0,AH425+MAX(0,AI387-AH387)-AI406)*(Расчет_С_Фондом!AI$36&gt;0)</f>
        <v>0</v>
      </c>
      <c r="AJ425" s="6">
        <f ca="1">MAX(0,AI425+MAX(0,AJ387-AI387)-AJ406)*(Расчет_С_Фондом!AJ$36&gt;0)</f>
        <v>0</v>
      </c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</row>
    <row r="426" spans="1:124" s="1" customFormat="1" outlineLevel="2">
      <c r="A426" s="5" t="str">
        <f t="shared" si="151"/>
        <v>-</v>
      </c>
      <c r="B426" s="6"/>
      <c r="C426" s="6"/>
      <c r="D426" s="6"/>
      <c r="E426" s="6">
        <f ca="1">MAX(0,D426+MAX(0,E388-D388)-E407)*(Расчет_С_Фондом!E$36&gt;0)</f>
        <v>0</v>
      </c>
      <c r="F426" s="6">
        <f ca="1">MAX(0,E426+MAX(0,F388-E388)-F407)*(Расчет_С_Фондом!F$36&gt;0)</f>
        <v>0</v>
      </c>
      <c r="G426" s="6">
        <f ca="1">MAX(0,F426+MAX(0,G388-F388)-G407)*(Расчет_С_Фондом!G$36&gt;0)</f>
        <v>0</v>
      </c>
      <c r="H426" s="6">
        <f ca="1">MAX(0,G426+MAX(0,H388-G388)-H407)*(Расчет_С_Фондом!H$36&gt;0)</f>
        <v>0</v>
      </c>
      <c r="I426" s="6">
        <f ca="1">MAX(0,H426+MAX(0,I388-H388)-I407)*(Расчет_С_Фондом!I$36&gt;0)</f>
        <v>0</v>
      </c>
      <c r="J426" s="6">
        <f ca="1">MAX(0,I426+MAX(0,J388-I388)-J407)*(Расчет_С_Фондом!J$36&gt;0)</f>
        <v>0</v>
      </c>
      <c r="K426" s="6">
        <f ca="1">MAX(0,J426+MAX(0,K388-J388)-K407)*(Расчет_С_Фондом!K$36&gt;0)</f>
        <v>0</v>
      </c>
      <c r="L426" s="6">
        <f ca="1">MAX(0,K426+MAX(0,L388-K388)-L407)*(Расчет_С_Фондом!L$36&gt;0)</f>
        <v>0</v>
      </c>
      <c r="M426" s="6">
        <f ca="1">MAX(0,L426+MAX(0,M388-L388)-M407)*(Расчет_С_Фондом!M$36&gt;0)</f>
        <v>0</v>
      </c>
      <c r="N426" s="6">
        <f ca="1">MAX(0,M426+MAX(0,N388-M388)-N407)*(Расчет_С_Фондом!N$36&gt;0)</f>
        <v>0</v>
      </c>
      <c r="O426" s="6">
        <f ca="1">MAX(0,N426+MAX(0,O388-N388)-O407)*(Расчет_С_Фондом!O$36&gt;0)</f>
        <v>0</v>
      </c>
      <c r="P426" s="6">
        <f ca="1">MAX(0,O426+MAX(0,P388-O388)-P407)*(Расчет_С_Фондом!P$36&gt;0)</f>
        <v>0</v>
      </c>
      <c r="Q426" s="6">
        <f ca="1">MAX(0,P426+MAX(0,Q388-P388)-Q407)*(Расчет_С_Фондом!Q$36&gt;0)</f>
        <v>0</v>
      </c>
      <c r="R426" s="6">
        <f ca="1">MAX(0,Q426+MAX(0,R388-Q388)-R407)*(Расчет_С_Фондом!R$36&gt;0)</f>
        <v>0</v>
      </c>
      <c r="S426" s="6">
        <f ca="1">MAX(0,R426+MAX(0,S388-R388)-S407)*(Расчет_С_Фондом!S$36&gt;0)</f>
        <v>0</v>
      </c>
      <c r="T426" s="6">
        <f ca="1">MAX(0,S426+MAX(0,T388-S388)-T407)*(Расчет_С_Фондом!T$36&gt;0)</f>
        <v>0</v>
      </c>
      <c r="U426" s="6">
        <f ca="1">MAX(0,T426+MAX(0,U388-T388)-U407)*(Расчет_С_Фондом!U$36&gt;0)</f>
        <v>0</v>
      </c>
      <c r="V426" s="6">
        <f ca="1">MAX(0,U426+MAX(0,V388-U388)-V407)*(Расчет_С_Фондом!V$36&gt;0)</f>
        <v>0</v>
      </c>
      <c r="W426" s="6">
        <f ca="1">MAX(0,V426+MAX(0,W388-V388)-W407)*(Расчет_С_Фондом!W$36&gt;0)</f>
        <v>0</v>
      </c>
      <c r="X426" s="6">
        <f ca="1">MAX(0,W426+MAX(0,X388-W388)-X407)*(Расчет_С_Фондом!X$36&gt;0)</f>
        <v>0</v>
      </c>
      <c r="Y426" s="6">
        <f ca="1">MAX(0,X426+MAX(0,Y388-X388)-Y407)*(Расчет_С_Фондом!Y$36&gt;0)</f>
        <v>0</v>
      </c>
      <c r="Z426" s="6">
        <f ca="1">MAX(0,Y426+MAX(0,Z388-Y388)-Z407)*(Расчет_С_Фондом!Z$36&gt;0)</f>
        <v>0</v>
      </c>
      <c r="AA426" s="6">
        <f ca="1">MAX(0,Z426+MAX(0,AA388-Z388)-AA407)*(Расчет_С_Фондом!AA$36&gt;0)</f>
        <v>0</v>
      </c>
      <c r="AB426" s="6">
        <f ca="1">MAX(0,AA426+MAX(0,AB388-AA388)-AB407)*(Расчет_С_Фондом!AB$36&gt;0)</f>
        <v>0</v>
      </c>
      <c r="AC426" s="6">
        <f ca="1">MAX(0,AB426+MAX(0,AC388-AB388)-AC407)*(Расчет_С_Фондом!AC$36&gt;0)</f>
        <v>0</v>
      </c>
      <c r="AD426" s="6">
        <f ca="1">MAX(0,AC426+MAX(0,AD388-AC388)-AD407)*(Расчет_С_Фондом!AD$36&gt;0)</f>
        <v>0</v>
      </c>
      <c r="AE426" s="6">
        <f ca="1">MAX(0,AD426+MAX(0,AE388-AD388)-AE407)*(Расчет_С_Фондом!AE$36&gt;0)</f>
        <v>0</v>
      </c>
      <c r="AF426" s="6">
        <f ca="1">MAX(0,AE426+MAX(0,AF388-AE388)-AF407)*(Расчет_С_Фондом!AF$36&gt;0)</f>
        <v>0</v>
      </c>
      <c r="AG426" s="6">
        <f ca="1">MAX(0,AF426+MAX(0,AG388-AF388)-AG407)*(Расчет_С_Фондом!AG$36&gt;0)</f>
        <v>0</v>
      </c>
      <c r="AH426" s="6">
        <f ca="1">MAX(0,AG426+MAX(0,AH388-AG388)-AH407)*(Расчет_С_Фондом!AH$36&gt;0)</f>
        <v>0</v>
      </c>
      <c r="AI426" s="6">
        <f ca="1">MAX(0,AH426+MAX(0,AI388-AH388)-AI407)*(Расчет_С_Фондом!AI$36&gt;0)</f>
        <v>0</v>
      </c>
      <c r="AJ426" s="6">
        <f ca="1">MAX(0,AI426+MAX(0,AJ388-AI388)-AJ407)*(Расчет_С_Фондом!AJ$36&gt;0)</f>
        <v>0</v>
      </c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</row>
    <row r="427" spans="1:124" s="1" customFormat="1" outlineLevel="2">
      <c r="A427" s="5" t="str">
        <f t="shared" si="151"/>
        <v>-</v>
      </c>
      <c r="B427" s="6"/>
      <c r="C427" s="6"/>
      <c r="D427" s="6"/>
      <c r="E427" s="6">
        <f ca="1">MAX(0,D427+MAX(0,E389-D389)-E408)*(Расчет_С_Фондом!E$36&gt;0)</f>
        <v>0</v>
      </c>
      <c r="F427" s="6">
        <f ca="1">MAX(0,E427+MAX(0,F389-E389)-F408)*(Расчет_С_Фондом!F$36&gt;0)</f>
        <v>0</v>
      </c>
      <c r="G427" s="6">
        <f ca="1">MAX(0,F427+MAX(0,G389-F389)-G408)*(Расчет_С_Фондом!G$36&gt;0)</f>
        <v>0</v>
      </c>
      <c r="H427" s="6">
        <f ca="1">MAX(0,G427+MAX(0,H389-G389)-H408)*(Расчет_С_Фондом!H$36&gt;0)</f>
        <v>0</v>
      </c>
      <c r="I427" s="6">
        <f ca="1">MAX(0,H427+MAX(0,I389-H389)-I408)*(Расчет_С_Фондом!I$36&gt;0)</f>
        <v>0</v>
      </c>
      <c r="J427" s="6">
        <f ca="1">MAX(0,I427+MAX(0,J389-I389)-J408)*(Расчет_С_Фондом!J$36&gt;0)</f>
        <v>0</v>
      </c>
      <c r="K427" s="6">
        <f ca="1">MAX(0,J427+MAX(0,K389-J389)-K408)*(Расчет_С_Фондом!K$36&gt;0)</f>
        <v>0</v>
      </c>
      <c r="L427" s="6">
        <f ca="1">MAX(0,K427+MAX(0,L389-K389)-L408)*(Расчет_С_Фондом!L$36&gt;0)</f>
        <v>0</v>
      </c>
      <c r="M427" s="6">
        <f ca="1">MAX(0,L427+MAX(0,M389-L389)-M408)*(Расчет_С_Фондом!M$36&gt;0)</f>
        <v>0</v>
      </c>
      <c r="N427" s="6">
        <f ca="1">MAX(0,M427+MAX(0,N389-M389)-N408)*(Расчет_С_Фондом!N$36&gt;0)</f>
        <v>0</v>
      </c>
      <c r="O427" s="6">
        <f ca="1">MAX(0,N427+MAX(0,O389-N389)-O408)*(Расчет_С_Фондом!O$36&gt;0)</f>
        <v>0</v>
      </c>
      <c r="P427" s="6">
        <f ca="1">MAX(0,O427+MAX(0,P389-O389)-P408)*(Расчет_С_Фондом!P$36&gt;0)</f>
        <v>0</v>
      </c>
      <c r="Q427" s="6">
        <f ca="1">MAX(0,P427+MAX(0,Q389-P389)-Q408)*(Расчет_С_Фондом!Q$36&gt;0)</f>
        <v>0</v>
      </c>
      <c r="R427" s="6">
        <f ca="1">MAX(0,Q427+MAX(0,R389-Q389)-R408)*(Расчет_С_Фондом!R$36&gt;0)</f>
        <v>0</v>
      </c>
      <c r="S427" s="6">
        <f ca="1">MAX(0,R427+MAX(0,S389-R389)-S408)*(Расчет_С_Фондом!S$36&gt;0)</f>
        <v>0</v>
      </c>
      <c r="T427" s="6">
        <f ca="1">MAX(0,S427+MAX(0,T389-S389)-T408)*(Расчет_С_Фондом!T$36&gt;0)</f>
        <v>0</v>
      </c>
      <c r="U427" s="6">
        <f ca="1">MAX(0,T427+MAX(0,U389-T389)-U408)*(Расчет_С_Фондом!U$36&gt;0)</f>
        <v>0</v>
      </c>
      <c r="V427" s="6">
        <f ca="1">MAX(0,U427+MAX(0,V389-U389)-V408)*(Расчет_С_Фондом!V$36&gt;0)</f>
        <v>0</v>
      </c>
      <c r="W427" s="6">
        <f ca="1">MAX(0,V427+MAX(0,W389-V389)-W408)*(Расчет_С_Фондом!W$36&gt;0)</f>
        <v>0</v>
      </c>
      <c r="X427" s="6">
        <f ca="1">MAX(0,W427+MAX(0,X389-W389)-X408)*(Расчет_С_Фондом!X$36&gt;0)</f>
        <v>0</v>
      </c>
      <c r="Y427" s="6">
        <f ca="1">MAX(0,X427+MAX(0,Y389-X389)-Y408)*(Расчет_С_Фондом!Y$36&gt;0)</f>
        <v>0</v>
      </c>
      <c r="Z427" s="6">
        <f ca="1">MAX(0,Y427+MAX(0,Z389-Y389)-Z408)*(Расчет_С_Фондом!Z$36&gt;0)</f>
        <v>0</v>
      </c>
      <c r="AA427" s="6">
        <f ca="1">MAX(0,Z427+MAX(0,AA389-Z389)-AA408)*(Расчет_С_Фондом!AA$36&gt;0)</f>
        <v>0</v>
      </c>
      <c r="AB427" s="6">
        <f ca="1">MAX(0,AA427+MAX(0,AB389-AA389)-AB408)*(Расчет_С_Фондом!AB$36&gt;0)</f>
        <v>0</v>
      </c>
      <c r="AC427" s="6">
        <f ca="1">MAX(0,AB427+MAX(0,AC389-AB389)-AC408)*(Расчет_С_Фондом!AC$36&gt;0)</f>
        <v>0</v>
      </c>
      <c r="AD427" s="6">
        <f ca="1">MAX(0,AC427+MAX(0,AD389-AC389)-AD408)*(Расчет_С_Фондом!AD$36&gt;0)</f>
        <v>0</v>
      </c>
      <c r="AE427" s="6">
        <f ca="1">MAX(0,AD427+MAX(0,AE389-AD389)-AE408)*(Расчет_С_Фондом!AE$36&gt;0)</f>
        <v>0</v>
      </c>
      <c r="AF427" s="6">
        <f ca="1">MAX(0,AE427+MAX(0,AF389-AE389)-AF408)*(Расчет_С_Фондом!AF$36&gt;0)</f>
        <v>0</v>
      </c>
      <c r="AG427" s="6">
        <f ca="1">MAX(0,AF427+MAX(0,AG389-AF389)-AG408)*(Расчет_С_Фондом!AG$36&gt;0)</f>
        <v>0</v>
      </c>
      <c r="AH427" s="6">
        <f ca="1">MAX(0,AG427+MAX(0,AH389-AG389)-AH408)*(Расчет_С_Фондом!AH$36&gt;0)</f>
        <v>0</v>
      </c>
      <c r="AI427" s="6">
        <f ca="1">MAX(0,AH427+MAX(0,AI389-AH389)-AI408)*(Расчет_С_Фондом!AI$36&gt;0)</f>
        <v>0</v>
      </c>
      <c r="AJ427" s="6">
        <f ca="1">MAX(0,AI427+MAX(0,AJ389-AI389)-AJ408)*(Расчет_С_Фондом!AJ$36&gt;0)</f>
        <v>0</v>
      </c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</row>
    <row r="428" spans="1:124" s="1" customFormat="1" outlineLevel="2">
      <c r="A428" s="5" t="str">
        <f t="shared" si="151"/>
        <v>-</v>
      </c>
      <c r="B428" s="6"/>
      <c r="C428" s="6"/>
      <c r="D428" s="6"/>
      <c r="E428" s="6">
        <f ca="1">MAX(0,D428+MAX(0,E390-D390)-E409)*(Расчет_С_Фондом!E$36&gt;0)</f>
        <v>0</v>
      </c>
      <c r="F428" s="6">
        <f ca="1">MAX(0,E428+MAX(0,F390-E390)-F409)*(Расчет_С_Фондом!F$36&gt;0)</f>
        <v>0</v>
      </c>
      <c r="G428" s="6">
        <f ca="1">MAX(0,F428+MAX(0,G390-F390)-G409)*(Расчет_С_Фондом!G$36&gt;0)</f>
        <v>0</v>
      </c>
      <c r="H428" s="6">
        <f ca="1">MAX(0,G428+MAX(0,H390-G390)-H409)*(Расчет_С_Фондом!H$36&gt;0)</f>
        <v>0</v>
      </c>
      <c r="I428" s="6">
        <f ca="1">MAX(0,H428+MAX(0,I390-H390)-I409)*(Расчет_С_Фондом!I$36&gt;0)</f>
        <v>0</v>
      </c>
      <c r="J428" s="6">
        <f ca="1">MAX(0,I428+MAX(0,J390-I390)-J409)*(Расчет_С_Фондом!J$36&gt;0)</f>
        <v>0</v>
      </c>
      <c r="K428" s="6">
        <f ca="1">MAX(0,J428+MAX(0,K390-J390)-K409)*(Расчет_С_Фондом!K$36&gt;0)</f>
        <v>0</v>
      </c>
      <c r="L428" s="6">
        <f ca="1">MAX(0,K428+MAX(0,L390-K390)-L409)*(Расчет_С_Фондом!L$36&gt;0)</f>
        <v>0</v>
      </c>
      <c r="M428" s="6">
        <f ca="1">MAX(0,L428+MAX(0,M390-L390)-M409)*(Расчет_С_Фондом!M$36&gt;0)</f>
        <v>0</v>
      </c>
      <c r="N428" s="6">
        <f ca="1">MAX(0,M428+MAX(0,N390-M390)-N409)*(Расчет_С_Фондом!N$36&gt;0)</f>
        <v>0</v>
      </c>
      <c r="O428" s="6">
        <f ca="1">MAX(0,N428+MAX(0,O390-N390)-O409)*(Расчет_С_Фондом!O$36&gt;0)</f>
        <v>0</v>
      </c>
      <c r="P428" s="6">
        <f ca="1">MAX(0,O428+MAX(0,P390-O390)-P409)*(Расчет_С_Фондом!P$36&gt;0)</f>
        <v>0</v>
      </c>
      <c r="Q428" s="6">
        <f ca="1">MAX(0,P428+MAX(0,Q390-P390)-Q409)*(Расчет_С_Фондом!Q$36&gt;0)</f>
        <v>0</v>
      </c>
      <c r="R428" s="6">
        <f ca="1">MAX(0,Q428+MAX(0,R390-Q390)-R409)*(Расчет_С_Фондом!R$36&gt;0)</f>
        <v>0</v>
      </c>
      <c r="S428" s="6">
        <f ca="1">MAX(0,R428+MAX(0,S390-R390)-S409)*(Расчет_С_Фондом!S$36&gt;0)</f>
        <v>0</v>
      </c>
      <c r="T428" s="6">
        <f ca="1">MAX(0,S428+MAX(0,T390-S390)-T409)*(Расчет_С_Фондом!T$36&gt;0)</f>
        <v>0</v>
      </c>
      <c r="U428" s="6">
        <f ca="1">MAX(0,T428+MAX(0,U390-T390)-U409)*(Расчет_С_Фондом!U$36&gt;0)</f>
        <v>0</v>
      </c>
      <c r="V428" s="6">
        <f ca="1">MAX(0,U428+MAX(0,V390-U390)-V409)*(Расчет_С_Фондом!V$36&gt;0)</f>
        <v>0</v>
      </c>
      <c r="W428" s="6">
        <f ca="1">MAX(0,V428+MAX(0,W390-V390)-W409)*(Расчет_С_Фондом!W$36&gt;0)</f>
        <v>0</v>
      </c>
      <c r="X428" s="6">
        <f ca="1">MAX(0,W428+MAX(0,X390-W390)-X409)*(Расчет_С_Фондом!X$36&gt;0)</f>
        <v>0</v>
      </c>
      <c r="Y428" s="6">
        <f ca="1">MAX(0,X428+MAX(0,Y390-X390)-Y409)*(Расчет_С_Фондом!Y$36&gt;0)</f>
        <v>0</v>
      </c>
      <c r="Z428" s="6">
        <f ca="1">MAX(0,Y428+MAX(0,Z390-Y390)-Z409)*(Расчет_С_Фондом!Z$36&gt;0)</f>
        <v>0</v>
      </c>
      <c r="AA428" s="6">
        <f ca="1">MAX(0,Z428+MAX(0,AA390-Z390)-AA409)*(Расчет_С_Фондом!AA$36&gt;0)</f>
        <v>0</v>
      </c>
      <c r="AB428" s="6">
        <f ca="1">MAX(0,AA428+MAX(0,AB390-AA390)-AB409)*(Расчет_С_Фондом!AB$36&gt;0)</f>
        <v>0</v>
      </c>
      <c r="AC428" s="6">
        <f ca="1">MAX(0,AB428+MAX(0,AC390-AB390)-AC409)*(Расчет_С_Фондом!AC$36&gt;0)</f>
        <v>0</v>
      </c>
      <c r="AD428" s="6">
        <f ca="1">MAX(0,AC428+MAX(0,AD390-AC390)-AD409)*(Расчет_С_Фондом!AD$36&gt;0)</f>
        <v>0</v>
      </c>
      <c r="AE428" s="6">
        <f ca="1">MAX(0,AD428+MAX(0,AE390-AD390)-AE409)*(Расчет_С_Фондом!AE$36&gt;0)</f>
        <v>0</v>
      </c>
      <c r="AF428" s="6">
        <f ca="1">MAX(0,AE428+MAX(0,AF390-AE390)-AF409)*(Расчет_С_Фондом!AF$36&gt;0)</f>
        <v>0</v>
      </c>
      <c r="AG428" s="6">
        <f ca="1">MAX(0,AF428+MAX(0,AG390-AF390)-AG409)*(Расчет_С_Фондом!AG$36&gt;0)</f>
        <v>0</v>
      </c>
      <c r="AH428" s="6">
        <f ca="1">MAX(0,AG428+MAX(0,AH390-AG390)-AH409)*(Расчет_С_Фондом!AH$36&gt;0)</f>
        <v>0</v>
      </c>
      <c r="AI428" s="6">
        <f ca="1">MAX(0,AH428+MAX(0,AI390-AH390)-AI409)*(Расчет_С_Фондом!AI$36&gt;0)</f>
        <v>0</v>
      </c>
      <c r="AJ428" s="6">
        <f ca="1">MAX(0,AI428+MAX(0,AJ390-AI390)-AJ409)*(Расчет_С_Фондом!AJ$36&gt;0)</f>
        <v>0</v>
      </c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</row>
    <row r="429" spans="1:124" s="1" customFormat="1" outlineLevel="2">
      <c r="A429" s="5" t="str">
        <f t="shared" si="151"/>
        <v>-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</row>
    <row r="430" spans="1:124" s="1" customFormat="1" outlineLevel="2">
      <c r="A430" s="5" t="str">
        <f t="shared" si="151"/>
        <v>-</v>
      </c>
      <c r="B430" s="6"/>
      <c r="C430" s="6"/>
      <c r="D430" s="6"/>
      <c r="E430" s="6">
        <f ca="1">MAX(0,D430+MAX(0,E392-D392)-E411)*(Расчет_С_Фондом!E$36&gt;0)</f>
        <v>0</v>
      </c>
      <c r="F430" s="6">
        <f ca="1">MAX(0,E430+MAX(0,F392-E392)-F411)*(Расчет_С_Фондом!F$36&gt;0)</f>
        <v>0</v>
      </c>
      <c r="G430" s="6">
        <f ca="1">MAX(0,F430+MAX(0,G392-F392)-G411)*(Расчет_С_Фондом!G$36&gt;0)</f>
        <v>0</v>
      </c>
      <c r="H430" s="6">
        <f ca="1">MAX(0,G430+MAX(0,H392-G392)-H411)*(Расчет_С_Фондом!H$36&gt;0)</f>
        <v>0</v>
      </c>
      <c r="I430" s="6">
        <f ca="1">MAX(0,H430+MAX(0,I392-H392)-I411)*(Расчет_С_Фондом!I$36&gt;0)</f>
        <v>0</v>
      </c>
      <c r="J430" s="6">
        <f ca="1">MAX(0,I430+MAX(0,J392-I392)-J411)*(Расчет_С_Фондом!J$36&gt;0)</f>
        <v>0</v>
      </c>
      <c r="K430" s="6">
        <f ca="1">MAX(0,J430+MAX(0,K392-J392)-K411)*(Расчет_С_Фондом!K$36&gt;0)</f>
        <v>0</v>
      </c>
      <c r="L430" s="6">
        <f ca="1">MAX(0,K430+MAX(0,L392-K392)-L411)*(Расчет_С_Фондом!L$36&gt;0)</f>
        <v>0</v>
      </c>
      <c r="M430" s="6">
        <f ca="1">MAX(0,L430+MAX(0,M392-L392)-M411)*(Расчет_С_Фондом!M$36&gt;0)</f>
        <v>0</v>
      </c>
      <c r="N430" s="6">
        <f ca="1">MAX(0,M430+MAX(0,N392-M392)-N411)*(Расчет_С_Фондом!N$36&gt;0)</f>
        <v>0</v>
      </c>
      <c r="O430" s="6">
        <f ca="1">MAX(0,N430+MAX(0,O392-N392)-O411)*(Расчет_С_Фондом!O$36&gt;0)</f>
        <v>0</v>
      </c>
      <c r="P430" s="6">
        <f ca="1">MAX(0,O430+MAX(0,P392-O392)-P411)*(Расчет_С_Фондом!P$36&gt;0)</f>
        <v>0</v>
      </c>
      <c r="Q430" s="6">
        <f ca="1">MAX(0,P430+MAX(0,Q392-P392)-Q411)*(Расчет_С_Фондом!Q$36&gt;0)</f>
        <v>0</v>
      </c>
      <c r="R430" s="6">
        <f ca="1">MAX(0,Q430+MAX(0,R392-Q392)-R411)*(Расчет_С_Фондом!R$36&gt;0)</f>
        <v>0</v>
      </c>
      <c r="S430" s="6">
        <f ca="1">MAX(0,R430+MAX(0,S392-R392)-S411)*(Расчет_С_Фондом!S$36&gt;0)</f>
        <v>0</v>
      </c>
      <c r="T430" s="6">
        <f ca="1">MAX(0,S430+MAX(0,T392-S392)-T411)*(Расчет_С_Фондом!T$36&gt;0)</f>
        <v>0</v>
      </c>
      <c r="U430" s="6">
        <f ca="1">MAX(0,T430+MAX(0,U392-T392)-U411)*(Расчет_С_Фондом!U$36&gt;0)</f>
        <v>0</v>
      </c>
      <c r="V430" s="6">
        <f ca="1">MAX(0,U430+MAX(0,V392-U392)-V411)*(Расчет_С_Фондом!V$36&gt;0)</f>
        <v>0</v>
      </c>
      <c r="W430" s="6">
        <f ca="1">MAX(0,V430+MAX(0,W392-V392)-W411)*(Расчет_С_Фондом!W$36&gt;0)</f>
        <v>0</v>
      </c>
      <c r="X430" s="6">
        <f ca="1">MAX(0,W430+MAX(0,X392-W392)-X411)*(Расчет_С_Фондом!X$36&gt;0)</f>
        <v>0</v>
      </c>
      <c r="Y430" s="6">
        <f ca="1">MAX(0,X430+MAX(0,Y392-X392)-Y411)*(Расчет_С_Фондом!Y$36&gt;0)</f>
        <v>0</v>
      </c>
      <c r="Z430" s="6">
        <f ca="1">MAX(0,Y430+MAX(0,Z392-Y392)-Z411)*(Расчет_С_Фондом!Z$36&gt;0)</f>
        <v>0</v>
      </c>
      <c r="AA430" s="6">
        <f ca="1">MAX(0,Z430+MAX(0,AA392-Z392)-AA411)*(Расчет_С_Фондом!AA$36&gt;0)</f>
        <v>0</v>
      </c>
      <c r="AB430" s="6">
        <f ca="1">MAX(0,AA430+MAX(0,AB392-AA392)-AB411)*(Расчет_С_Фондом!AB$36&gt;0)</f>
        <v>0</v>
      </c>
      <c r="AC430" s="6">
        <f ca="1">MAX(0,AB430+MAX(0,AC392-AB392)-AC411)*(Расчет_С_Фондом!AC$36&gt;0)</f>
        <v>0</v>
      </c>
      <c r="AD430" s="6">
        <f ca="1">MAX(0,AC430+MAX(0,AD392-AC392)-AD411)*(Расчет_С_Фондом!AD$36&gt;0)</f>
        <v>0</v>
      </c>
      <c r="AE430" s="6">
        <f ca="1">MAX(0,AD430+MAX(0,AE392-AD392)-AE411)*(Расчет_С_Фондом!AE$36&gt;0)</f>
        <v>0</v>
      </c>
      <c r="AF430" s="6">
        <f ca="1">MAX(0,AE430+MAX(0,AF392-AE392)-AF411)*(Расчет_С_Фондом!AF$36&gt;0)</f>
        <v>0</v>
      </c>
      <c r="AG430" s="6">
        <f ca="1">MAX(0,AF430+MAX(0,AG392-AF392)-AG411)*(Расчет_С_Фондом!AG$36&gt;0)</f>
        <v>0</v>
      </c>
      <c r="AH430" s="6">
        <f ca="1">MAX(0,AG430+MAX(0,AH392-AG392)-AH411)*(Расчет_С_Фондом!AH$36&gt;0)</f>
        <v>0</v>
      </c>
      <c r="AI430" s="6">
        <f ca="1">MAX(0,AH430+MAX(0,AI392-AH392)-AI411)*(Расчет_С_Фондом!AI$36&gt;0)</f>
        <v>0</v>
      </c>
      <c r="AJ430" s="6">
        <f ca="1">MAX(0,AI430+MAX(0,AJ392-AI392)-AJ411)*(Расчет_С_Фондом!AJ$36&gt;0)</f>
        <v>0</v>
      </c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</row>
    <row r="431" spans="1:124" s="1" customFormat="1" outlineLevel="2">
      <c r="A431" s="5" t="str">
        <f t="shared" si="151"/>
        <v>-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</row>
    <row r="432" spans="1:124" s="1" customFormat="1" outlineLevel="2">
      <c r="A432" s="5" t="str">
        <f t="shared" si="151"/>
        <v>-</v>
      </c>
      <c r="B432" s="6"/>
      <c r="C432" s="6"/>
      <c r="D432" s="6"/>
      <c r="E432" s="6">
        <f ca="1">MAX(0,D432+MAX(0,E394-D394)-E413)*(Расчет_С_Фондом!E$36&gt;0)</f>
        <v>0</v>
      </c>
      <c r="F432" s="6">
        <f ca="1">MAX(0,E432+MAX(0,F394-E394)-F413)*(Расчет_С_Фондом!F$36&gt;0)</f>
        <v>0</v>
      </c>
      <c r="G432" s="6">
        <f ca="1">MAX(0,F432+MAX(0,G394-F394)-G413)*(Расчет_С_Фондом!G$36&gt;0)</f>
        <v>0</v>
      </c>
      <c r="H432" s="6">
        <f ca="1">MAX(0,G432+MAX(0,H394-G394)-H413)*(Расчет_С_Фондом!H$36&gt;0)</f>
        <v>0</v>
      </c>
      <c r="I432" s="6">
        <f ca="1">MAX(0,H432+MAX(0,I394-H394)-I413)*(Расчет_С_Фондом!I$36&gt;0)</f>
        <v>0</v>
      </c>
      <c r="J432" s="6">
        <f ca="1">MAX(0,I432+MAX(0,J394-I394)-J413)*(Расчет_С_Фондом!J$36&gt;0)</f>
        <v>0</v>
      </c>
      <c r="K432" s="6">
        <f ca="1">MAX(0,J432+MAX(0,K394-J394)-K413)*(Расчет_С_Фондом!K$36&gt;0)</f>
        <v>0</v>
      </c>
      <c r="L432" s="6">
        <f ca="1">MAX(0,K432+MAX(0,L394-K394)-L413)*(Расчет_С_Фондом!L$36&gt;0)</f>
        <v>0</v>
      </c>
      <c r="M432" s="6">
        <f ca="1">MAX(0,L432+MAX(0,M394-L394)-M413)*(Расчет_С_Фондом!M$36&gt;0)</f>
        <v>0</v>
      </c>
      <c r="N432" s="6">
        <f ca="1">MAX(0,M432+MAX(0,N394-M394)-N413)*(Расчет_С_Фондом!N$36&gt;0)</f>
        <v>0</v>
      </c>
      <c r="O432" s="6">
        <f ca="1">MAX(0,N432+MAX(0,O394-N394)-O413)*(Расчет_С_Фондом!O$36&gt;0)</f>
        <v>0</v>
      </c>
      <c r="P432" s="6">
        <f ca="1">MAX(0,O432+MAX(0,P394-O394)-P413)*(Расчет_С_Фондом!P$36&gt;0)</f>
        <v>0</v>
      </c>
      <c r="Q432" s="6">
        <f ca="1">MAX(0,P432+MAX(0,Q394-P394)-Q413)*(Расчет_С_Фондом!Q$36&gt;0)</f>
        <v>0</v>
      </c>
      <c r="R432" s="6">
        <f ca="1">MAX(0,Q432+MAX(0,R394-Q394)-R413)*(Расчет_С_Фондом!R$36&gt;0)</f>
        <v>0</v>
      </c>
      <c r="S432" s="6">
        <f ca="1">MAX(0,R432+MAX(0,S394-R394)-S413)*(Расчет_С_Фондом!S$36&gt;0)</f>
        <v>0</v>
      </c>
      <c r="T432" s="6">
        <f ca="1">MAX(0,S432+MAX(0,T394-S394)-T413)*(Расчет_С_Фондом!T$36&gt;0)</f>
        <v>0</v>
      </c>
      <c r="U432" s="6">
        <f ca="1">MAX(0,T432+MAX(0,U394-T394)-U413)*(Расчет_С_Фондом!U$36&gt;0)</f>
        <v>0</v>
      </c>
      <c r="V432" s="6">
        <f ca="1">MAX(0,U432+MAX(0,V394-U394)-V413)*(Расчет_С_Фондом!V$36&gt;0)</f>
        <v>0</v>
      </c>
      <c r="W432" s="6">
        <f ca="1">MAX(0,V432+MAX(0,W394-V394)-W413)*(Расчет_С_Фондом!W$36&gt;0)</f>
        <v>0</v>
      </c>
      <c r="X432" s="6">
        <f ca="1">MAX(0,W432+MAX(0,X394-W394)-X413)*(Расчет_С_Фондом!X$36&gt;0)</f>
        <v>0</v>
      </c>
      <c r="Y432" s="6">
        <f ca="1">MAX(0,X432+MAX(0,Y394-X394)-Y413)*(Расчет_С_Фондом!Y$36&gt;0)</f>
        <v>0</v>
      </c>
      <c r="Z432" s="6">
        <f ca="1">MAX(0,Y432+MAX(0,Z394-Y394)-Z413)*(Расчет_С_Фондом!Z$36&gt;0)</f>
        <v>0</v>
      </c>
      <c r="AA432" s="6">
        <f ca="1">MAX(0,Z432+MAX(0,AA394-Z394)-AA413)*(Расчет_С_Фондом!AA$36&gt;0)</f>
        <v>0</v>
      </c>
      <c r="AB432" s="6">
        <f ca="1">MAX(0,AA432+MAX(0,AB394-AA394)-AB413)*(Расчет_С_Фондом!AB$36&gt;0)</f>
        <v>0</v>
      </c>
      <c r="AC432" s="6">
        <f ca="1">MAX(0,AB432+MAX(0,AC394-AB394)-AC413)*(Расчет_С_Фондом!AC$36&gt;0)</f>
        <v>0</v>
      </c>
      <c r="AD432" s="6">
        <f ca="1">MAX(0,AC432+MAX(0,AD394-AC394)-AD413)*(Расчет_С_Фондом!AD$36&gt;0)</f>
        <v>0</v>
      </c>
      <c r="AE432" s="6">
        <f ca="1">MAX(0,AD432+MAX(0,AE394-AD394)-AE413)*(Расчет_С_Фондом!AE$36&gt;0)</f>
        <v>0</v>
      </c>
      <c r="AF432" s="6">
        <f ca="1">MAX(0,AE432+MAX(0,AF394-AE394)-AF413)*(Расчет_С_Фондом!AF$36&gt;0)</f>
        <v>0</v>
      </c>
      <c r="AG432" s="6">
        <f ca="1">MAX(0,AF432+MAX(0,AG394-AF394)-AG413)*(Расчет_С_Фондом!AG$36&gt;0)</f>
        <v>0</v>
      </c>
      <c r="AH432" s="6">
        <f ca="1">MAX(0,AG432+MAX(0,AH394-AG394)-AH413)*(Расчет_С_Фондом!AH$36&gt;0)</f>
        <v>0</v>
      </c>
      <c r="AI432" s="6">
        <f ca="1">MAX(0,AH432+MAX(0,AI394-AH394)-AI413)*(Расчет_С_Фондом!AI$36&gt;0)</f>
        <v>0</v>
      </c>
      <c r="AJ432" s="6">
        <f ca="1">MAX(0,AI432+MAX(0,AJ394-AI394)-AJ413)*(Расчет_С_Фондом!AJ$36&gt;0)</f>
        <v>0</v>
      </c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</row>
    <row r="433" spans="1:124" s="1" customFormat="1" outlineLevel="2">
      <c r="A433" s="5" t="str">
        <f t="shared" si="151"/>
        <v>-</v>
      </c>
      <c r="B433" s="6"/>
      <c r="C433" s="6"/>
      <c r="D433" s="6"/>
      <c r="E433" s="6">
        <f ca="1">MAX(0,D433+MAX(0,E395-D395)-E414)*(Расчет_С_Фондом!E$36&gt;0)</f>
        <v>0</v>
      </c>
      <c r="F433" s="6">
        <f ca="1">MAX(0,E433+MAX(0,F395-E395)-F414)*(Расчет_С_Фондом!F$36&gt;0)</f>
        <v>0</v>
      </c>
      <c r="G433" s="6">
        <f ca="1">MAX(0,F433+MAX(0,G395-F395)-G414)*(Расчет_С_Фондом!G$36&gt;0)</f>
        <v>0</v>
      </c>
      <c r="H433" s="6">
        <f ca="1">MAX(0,G433+MAX(0,H395-G395)-H414)*(Расчет_С_Фондом!H$36&gt;0)</f>
        <v>0</v>
      </c>
      <c r="I433" s="6">
        <f ca="1">MAX(0,H433+MAX(0,I395-H395)-I414)*(Расчет_С_Фондом!I$36&gt;0)</f>
        <v>0</v>
      </c>
      <c r="J433" s="6">
        <f ca="1">MAX(0,I433+MAX(0,J395-I395)-J414)*(Расчет_С_Фондом!J$36&gt;0)</f>
        <v>0</v>
      </c>
      <c r="K433" s="6">
        <f ca="1">MAX(0,J433+MAX(0,K395-J395)-K414)*(Расчет_С_Фондом!K$36&gt;0)</f>
        <v>0</v>
      </c>
      <c r="L433" s="6">
        <f ca="1">MAX(0,K433+MAX(0,L395-K395)-L414)*(Расчет_С_Фондом!L$36&gt;0)</f>
        <v>0</v>
      </c>
      <c r="M433" s="6">
        <f ca="1">MAX(0,L433+MAX(0,M395-L395)-M414)*(Расчет_С_Фондом!M$36&gt;0)</f>
        <v>0</v>
      </c>
      <c r="N433" s="6">
        <f ca="1">MAX(0,M433+MAX(0,N395-M395)-N414)*(Расчет_С_Фондом!N$36&gt;0)</f>
        <v>0</v>
      </c>
      <c r="O433" s="6">
        <f ca="1">MAX(0,N433+MAX(0,O395-N395)-O414)*(Расчет_С_Фондом!O$36&gt;0)</f>
        <v>0</v>
      </c>
      <c r="P433" s="6">
        <f ca="1">MAX(0,O433+MAX(0,P395-O395)-P414)*(Расчет_С_Фондом!P$36&gt;0)</f>
        <v>0</v>
      </c>
      <c r="Q433" s="6">
        <f ca="1">MAX(0,P433+MAX(0,Q395-P395)-Q414)*(Расчет_С_Фондом!Q$36&gt;0)</f>
        <v>0</v>
      </c>
      <c r="R433" s="6">
        <f ca="1">MAX(0,Q433+MAX(0,R395-Q395)-R414)*(Расчет_С_Фондом!R$36&gt;0)</f>
        <v>0</v>
      </c>
      <c r="S433" s="6">
        <f ca="1">MAX(0,R433+MAX(0,S395-R395)-S414)*(Расчет_С_Фондом!S$36&gt;0)</f>
        <v>0</v>
      </c>
      <c r="T433" s="6">
        <f ca="1">MAX(0,S433+MAX(0,T395-S395)-T414)*(Расчет_С_Фондом!T$36&gt;0)</f>
        <v>0</v>
      </c>
      <c r="U433" s="6">
        <f ca="1">MAX(0,T433+MAX(0,U395-T395)-U414)*(Расчет_С_Фондом!U$36&gt;0)</f>
        <v>0</v>
      </c>
      <c r="V433" s="6">
        <f ca="1">MAX(0,U433+MAX(0,V395-U395)-V414)*(Расчет_С_Фондом!V$36&gt;0)</f>
        <v>0</v>
      </c>
      <c r="W433" s="6">
        <f ca="1">MAX(0,V433+MAX(0,W395-V395)-W414)*(Расчет_С_Фондом!W$36&gt;0)</f>
        <v>0</v>
      </c>
      <c r="X433" s="6">
        <f ca="1">MAX(0,W433+MAX(0,X395-W395)-X414)*(Расчет_С_Фондом!X$36&gt;0)</f>
        <v>0</v>
      </c>
      <c r="Y433" s="6">
        <f ca="1">MAX(0,X433+MAX(0,Y395-X395)-Y414)*(Расчет_С_Фондом!Y$36&gt;0)</f>
        <v>0</v>
      </c>
      <c r="Z433" s="6">
        <f ca="1">MAX(0,Y433+MAX(0,Z395-Y395)-Z414)*(Расчет_С_Фондом!Z$36&gt;0)</f>
        <v>0</v>
      </c>
      <c r="AA433" s="6">
        <f ca="1">MAX(0,Z433+MAX(0,AA395-Z395)-AA414)*(Расчет_С_Фондом!AA$36&gt;0)</f>
        <v>0</v>
      </c>
      <c r="AB433" s="6">
        <f ca="1">MAX(0,AA433+MAX(0,AB395-AA395)-AB414)*(Расчет_С_Фондом!AB$36&gt;0)</f>
        <v>0</v>
      </c>
      <c r="AC433" s="6">
        <f ca="1">MAX(0,AB433+MAX(0,AC395-AB395)-AC414)*(Расчет_С_Фондом!AC$36&gt;0)</f>
        <v>0</v>
      </c>
      <c r="AD433" s="6">
        <f ca="1">MAX(0,AC433+MAX(0,AD395-AC395)-AD414)*(Расчет_С_Фондом!AD$36&gt;0)</f>
        <v>0</v>
      </c>
      <c r="AE433" s="6">
        <f ca="1">MAX(0,AD433+MAX(0,AE395-AD395)-AE414)*(Расчет_С_Фондом!AE$36&gt;0)</f>
        <v>0</v>
      </c>
      <c r="AF433" s="6">
        <f ca="1">MAX(0,AE433+MAX(0,AF395-AE395)-AF414)*(Расчет_С_Фондом!AF$36&gt;0)</f>
        <v>0</v>
      </c>
      <c r="AG433" s="6">
        <f ca="1">MAX(0,AF433+MAX(0,AG395-AF395)-AG414)*(Расчет_С_Фондом!AG$36&gt;0)</f>
        <v>0</v>
      </c>
      <c r="AH433" s="6">
        <f ca="1">MAX(0,AG433+MAX(0,AH395-AG395)-AH414)*(Расчет_С_Фондом!AH$36&gt;0)</f>
        <v>0</v>
      </c>
      <c r="AI433" s="6">
        <f ca="1">MAX(0,AH433+MAX(0,AI395-AH395)-AI414)*(Расчет_С_Фондом!AI$36&gt;0)</f>
        <v>0</v>
      </c>
      <c r="AJ433" s="6">
        <f ca="1">MAX(0,AI433+MAX(0,AJ395-AI395)-AJ414)*(Расчет_С_Фондом!AJ$36&gt;0)</f>
        <v>0</v>
      </c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</row>
    <row r="434" spans="1:124" s="1" customFormat="1" outlineLevel="2">
      <c r="A434" s="5" t="str">
        <f t="shared" si="151"/>
        <v>-</v>
      </c>
      <c r="B434" s="6"/>
      <c r="C434" s="6"/>
      <c r="D434" s="6"/>
      <c r="E434" s="6">
        <f ca="1">MAX(0,D434+MAX(0,E396-D396)-E415)*(Расчет_С_Фондом!E$36&gt;0)</f>
        <v>0</v>
      </c>
      <c r="F434" s="6">
        <f ca="1">MAX(0,E434+MAX(0,F396-E396)-F415)*(Расчет_С_Фондом!F$36&gt;0)</f>
        <v>0</v>
      </c>
      <c r="G434" s="6">
        <f ca="1">MAX(0,F434+MAX(0,G396-F396)-G415)*(Расчет_С_Фондом!G$36&gt;0)</f>
        <v>0</v>
      </c>
      <c r="H434" s="6">
        <f ca="1">MAX(0,G434+MAX(0,H396-G396)-H415)*(Расчет_С_Фондом!H$36&gt;0)</f>
        <v>0</v>
      </c>
      <c r="I434" s="6">
        <f ca="1">MAX(0,H434+MAX(0,I396-H396)-I415)*(Расчет_С_Фондом!I$36&gt;0)</f>
        <v>0</v>
      </c>
      <c r="J434" s="6">
        <f ca="1">MAX(0,I434+MAX(0,J396-I396)-J415)*(Расчет_С_Фондом!J$36&gt;0)</f>
        <v>0</v>
      </c>
      <c r="K434" s="6">
        <f ca="1">MAX(0,J434+MAX(0,K396-J396)-K415)*(Расчет_С_Фондом!K$36&gt;0)</f>
        <v>0</v>
      </c>
      <c r="L434" s="6">
        <f ca="1">MAX(0,K434+MAX(0,L396-K396)-L415)*(Расчет_С_Фондом!L$36&gt;0)</f>
        <v>0</v>
      </c>
      <c r="M434" s="6">
        <f ca="1">MAX(0,L434+MAX(0,M396-L396)-M415)*(Расчет_С_Фондом!M$36&gt;0)</f>
        <v>0</v>
      </c>
      <c r="N434" s="6">
        <f ca="1">MAX(0,M434+MAX(0,N396-M396)-N415)*(Расчет_С_Фондом!N$36&gt;0)</f>
        <v>0</v>
      </c>
      <c r="O434" s="6">
        <f ca="1">MAX(0,N434+MAX(0,O396-N396)-O415)*(Расчет_С_Фондом!O$36&gt;0)</f>
        <v>0</v>
      </c>
      <c r="P434" s="6">
        <f ca="1">MAX(0,O434+MAX(0,P396-O396)-P415)*(Расчет_С_Фондом!P$36&gt;0)</f>
        <v>0</v>
      </c>
      <c r="Q434" s="6">
        <f ca="1">MAX(0,P434+MAX(0,Q396-P396)-Q415)*(Расчет_С_Фондом!Q$36&gt;0)</f>
        <v>0</v>
      </c>
      <c r="R434" s="6">
        <f ca="1">MAX(0,Q434+MAX(0,R396-Q396)-R415)*(Расчет_С_Фондом!R$36&gt;0)</f>
        <v>0</v>
      </c>
      <c r="S434" s="6">
        <f ca="1">MAX(0,R434+MAX(0,S396-R396)-S415)*(Расчет_С_Фондом!S$36&gt;0)</f>
        <v>0</v>
      </c>
      <c r="T434" s="6">
        <f ca="1">MAX(0,S434+MAX(0,T396-S396)-T415)*(Расчет_С_Фондом!T$36&gt;0)</f>
        <v>0</v>
      </c>
      <c r="U434" s="6">
        <f ca="1">MAX(0,T434+MAX(0,U396-T396)-U415)*(Расчет_С_Фондом!U$36&gt;0)</f>
        <v>0</v>
      </c>
      <c r="V434" s="6">
        <f ca="1">MAX(0,U434+MAX(0,V396-U396)-V415)*(Расчет_С_Фондом!V$36&gt;0)</f>
        <v>0</v>
      </c>
      <c r="W434" s="6">
        <f ca="1">MAX(0,V434+MAX(0,W396-V396)-W415)*(Расчет_С_Фондом!W$36&gt;0)</f>
        <v>0</v>
      </c>
      <c r="X434" s="6">
        <f ca="1">MAX(0,W434+MAX(0,X396-W396)-X415)*(Расчет_С_Фондом!X$36&gt;0)</f>
        <v>0</v>
      </c>
      <c r="Y434" s="6">
        <f ca="1">MAX(0,X434+MAX(0,Y396-X396)-Y415)*(Расчет_С_Фондом!Y$36&gt;0)</f>
        <v>0</v>
      </c>
      <c r="Z434" s="6">
        <f ca="1">MAX(0,Y434+MAX(0,Z396-Y396)-Z415)*(Расчет_С_Фондом!Z$36&gt;0)</f>
        <v>0</v>
      </c>
      <c r="AA434" s="6">
        <f ca="1">MAX(0,Z434+MAX(0,AA396-Z396)-AA415)*(Расчет_С_Фондом!AA$36&gt;0)</f>
        <v>0</v>
      </c>
      <c r="AB434" s="6">
        <f ca="1">MAX(0,AA434+MAX(0,AB396-AA396)-AB415)*(Расчет_С_Фондом!AB$36&gt;0)</f>
        <v>0</v>
      </c>
      <c r="AC434" s="6">
        <f ca="1">MAX(0,AB434+MAX(0,AC396-AB396)-AC415)*(Расчет_С_Фондом!AC$36&gt;0)</f>
        <v>0</v>
      </c>
      <c r="AD434" s="6">
        <f ca="1">MAX(0,AC434+MAX(0,AD396-AC396)-AD415)*(Расчет_С_Фондом!AD$36&gt;0)</f>
        <v>0</v>
      </c>
      <c r="AE434" s="6">
        <f ca="1">MAX(0,AD434+MAX(0,AE396-AD396)-AE415)*(Расчет_С_Фондом!AE$36&gt;0)</f>
        <v>0</v>
      </c>
      <c r="AF434" s="6">
        <f ca="1">MAX(0,AE434+MAX(0,AF396-AE396)-AF415)*(Расчет_С_Фондом!AF$36&gt;0)</f>
        <v>0</v>
      </c>
      <c r="AG434" s="6">
        <f ca="1">MAX(0,AF434+MAX(0,AG396-AF396)-AG415)*(Расчет_С_Фондом!AG$36&gt;0)</f>
        <v>0</v>
      </c>
      <c r="AH434" s="6">
        <f ca="1">MAX(0,AG434+MAX(0,AH396-AG396)-AH415)*(Расчет_С_Фондом!AH$36&gt;0)</f>
        <v>0</v>
      </c>
      <c r="AI434" s="6">
        <f ca="1">MAX(0,AH434+MAX(0,AI396-AH396)-AI415)*(Расчет_С_Фондом!AI$36&gt;0)</f>
        <v>0</v>
      </c>
      <c r="AJ434" s="6">
        <f ca="1">MAX(0,AI434+MAX(0,AJ396-AI396)-AJ415)*(Расчет_С_Фондом!AJ$36&gt;0)</f>
        <v>0</v>
      </c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</row>
    <row r="435" spans="1:124" s="1" customFormat="1" outlineLevel="2">
      <c r="A435" s="5" t="str">
        <f t="shared" si="151"/>
        <v>-</v>
      </c>
      <c r="B435" s="6"/>
      <c r="C435" s="6"/>
      <c r="D435" s="6"/>
      <c r="E435" s="6">
        <f ca="1">MAX(0,D435+MAX(0,E397-D397)-E416)*(Расчет_С_Фондом!E$36&gt;0)</f>
        <v>0</v>
      </c>
      <c r="F435" s="6">
        <f ca="1">MAX(0,E435+MAX(0,F397-E397)-F416)*(Расчет_С_Фондом!F$36&gt;0)</f>
        <v>0</v>
      </c>
      <c r="G435" s="6">
        <f ca="1">MAX(0,F435+MAX(0,G397-F397)-G416)*(Расчет_С_Фондом!G$36&gt;0)</f>
        <v>0</v>
      </c>
      <c r="H435" s="6">
        <f ca="1">MAX(0,G435+MAX(0,H397-G397)-H416)*(Расчет_С_Фондом!H$36&gt;0)</f>
        <v>0</v>
      </c>
      <c r="I435" s="6">
        <f ca="1">MAX(0,H435+MAX(0,I397-H397)-I416)*(Расчет_С_Фондом!I$36&gt;0)</f>
        <v>0</v>
      </c>
      <c r="J435" s="6">
        <f ca="1">MAX(0,I435+MAX(0,J397-I397)-J416)*(Расчет_С_Фондом!J$36&gt;0)</f>
        <v>0</v>
      </c>
      <c r="K435" s="6">
        <f ca="1">MAX(0,J435+MAX(0,K397-J397)-K416)*(Расчет_С_Фондом!K$36&gt;0)</f>
        <v>0</v>
      </c>
      <c r="L435" s="6">
        <f ca="1">MAX(0,K435+MAX(0,L397-K397)-L416)*(Расчет_С_Фондом!L$36&gt;0)</f>
        <v>0</v>
      </c>
      <c r="M435" s="6">
        <f ca="1">MAX(0,L435+MAX(0,M397-L397)-M416)*(Расчет_С_Фондом!M$36&gt;0)</f>
        <v>0</v>
      </c>
      <c r="N435" s="6">
        <f ca="1">MAX(0,M435+MAX(0,N397-M397)-N416)*(Расчет_С_Фондом!N$36&gt;0)</f>
        <v>0</v>
      </c>
      <c r="O435" s="6">
        <f ca="1">MAX(0,N435+MAX(0,O397-N397)-O416)*(Расчет_С_Фондом!O$36&gt;0)</f>
        <v>0</v>
      </c>
      <c r="P435" s="6">
        <f ca="1">MAX(0,O435+MAX(0,P397-O397)-P416)*(Расчет_С_Фондом!P$36&gt;0)</f>
        <v>0</v>
      </c>
      <c r="Q435" s="6">
        <f ca="1">MAX(0,P435+MAX(0,Q397-P397)-Q416)*(Расчет_С_Фондом!Q$36&gt;0)</f>
        <v>0</v>
      </c>
      <c r="R435" s="6">
        <f ca="1">MAX(0,Q435+MAX(0,R397-Q397)-R416)*(Расчет_С_Фондом!R$36&gt;0)</f>
        <v>0</v>
      </c>
      <c r="S435" s="6">
        <f ca="1">MAX(0,R435+MAX(0,S397-R397)-S416)*(Расчет_С_Фондом!S$36&gt;0)</f>
        <v>0</v>
      </c>
      <c r="T435" s="6">
        <f ca="1">MAX(0,S435+MAX(0,T397-S397)-T416)*(Расчет_С_Фондом!T$36&gt;0)</f>
        <v>0</v>
      </c>
      <c r="U435" s="6">
        <f ca="1">MAX(0,T435+MAX(0,U397-T397)-U416)*(Расчет_С_Фондом!U$36&gt;0)</f>
        <v>0</v>
      </c>
      <c r="V435" s="6">
        <f ca="1">MAX(0,U435+MAX(0,V397-U397)-V416)*(Расчет_С_Фондом!V$36&gt;0)</f>
        <v>0</v>
      </c>
      <c r="W435" s="6">
        <f ca="1">MAX(0,V435+MAX(0,W397-V397)-W416)*(Расчет_С_Фондом!W$36&gt;0)</f>
        <v>0</v>
      </c>
      <c r="X435" s="6">
        <f ca="1">MAX(0,W435+MAX(0,X397-W397)-X416)*(Расчет_С_Фондом!X$36&gt;0)</f>
        <v>0</v>
      </c>
      <c r="Y435" s="6">
        <f ca="1">MAX(0,X435+MAX(0,Y397-X397)-Y416)*(Расчет_С_Фондом!Y$36&gt;0)</f>
        <v>0</v>
      </c>
      <c r="Z435" s="6">
        <f ca="1">MAX(0,Y435+MAX(0,Z397-Y397)-Z416)*(Расчет_С_Фондом!Z$36&gt;0)</f>
        <v>0</v>
      </c>
      <c r="AA435" s="6">
        <f ca="1">MAX(0,Z435+MAX(0,AA397-Z397)-AA416)*(Расчет_С_Фондом!AA$36&gt;0)</f>
        <v>0</v>
      </c>
      <c r="AB435" s="6">
        <f ca="1">MAX(0,AA435+MAX(0,AB397-AA397)-AB416)*(Расчет_С_Фондом!AB$36&gt;0)</f>
        <v>0</v>
      </c>
      <c r="AC435" s="6">
        <f ca="1">MAX(0,AB435+MAX(0,AC397-AB397)-AC416)*(Расчет_С_Фондом!AC$36&gt;0)</f>
        <v>0</v>
      </c>
      <c r="AD435" s="6">
        <f ca="1">MAX(0,AC435+MAX(0,AD397-AC397)-AD416)*(Расчет_С_Фондом!AD$36&gt;0)</f>
        <v>0</v>
      </c>
      <c r="AE435" s="6">
        <f ca="1">MAX(0,AD435+MAX(0,AE397-AD397)-AE416)*(Расчет_С_Фондом!AE$36&gt;0)</f>
        <v>0</v>
      </c>
      <c r="AF435" s="6">
        <f ca="1">MAX(0,AE435+MAX(0,AF397-AE397)-AF416)*(Расчет_С_Фондом!AF$36&gt;0)</f>
        <v>0</v>
      </c>
      <c r="AG435" s="6">
        <f ca="1">MAX(0,AF435+MAX(0,AG397-AF397)-AG416)*(Расчет_С_Фондом!AG$36&gt;0)</f>
        <v>0</v>
      </c>
      <c r="AH435" s="6">
        <f ca="1">MAX(0,AG435+MAX(0,AH397-AG397)-AH416)*(Расчет_С_Фондом!AH$36&gt;0)</f>
        <v>0</v>
      </c>
      <c r="AI435" s="6">
        <f ca="1">MAX(0,AH435+MAX(0,AI397-AH397)-AI416)*(Расчет_С_Фондом!AI$36&gt;0)</f>
        <v>0</v>
      </c>
      <c r="AJ435" s="6">
        <f ca="1">MAX(0,AI435+MAX(0,AJ397-AI397)-AJ416)*(Расчет_С_Фондом!AJ$36&gt;0)</f>
        <v>0</v>
      </c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</row>
    <row r="436" spans="1:124" s="1" customFormat="1" outlineLevel="2">
      <c r="A436" s="5" t="str">
        <f t="shared" si="151"/>
        <v>-</v>
      </c>
      <c r="B436" s="6"/>
      <c r="C436" s="6"/>
      <c r="D436" s="6"/>
      <c r="E436" s="6">
        <f ca="1">MAX(0,D436+MAX(0,E398-D398)-E417)*(Расчет_С_Фондом!E$36&gt;0)</f>
        <v>0</v>
      </c>
      <c r="F436" s="6">
        <f ca="1">MAX(0,E436+MAX(0,F398-E398)-F417)*(Расчет_С_Фондом!F$36&gt;0)</f>
        <v>0</v>
      </c>
      <c r="G436" s="6">
        <f ca="1">MAX(0,F436+MAX(0,G398-F398)-G417)*(Расчет_С_Фондом!G$36&gt;0)</f>
        <v>0</v>
      </c>
      <c r="H436" s="6">
        <f ca="1">MAX(0,G436+MAX(0,H398-G398)-H417)*(Расчет_С_Фондом!H$36&gt;0)</f>
        <v>0</v>
      </c>
      <c r="I436" s="6">
        <f ca="1">MAX(0,H436+MAX(0,I398-H398)-I417)*(Расчет_С_Фондом!I$36&gt;0)</f>
        <v>0</v>
      </c>
      <c r="J436" s="6">
        <f ca="1">MAX(0,I436+MAX(0,J398-I398)-J417)*(Расчет_С_Фондом!J$36&gt;0)</f>
        <v>0</v>
      </c>
      <c r="K436" s="6">
        <f ca="1">MAX(0,J436+MAX(0,K398-J398)-K417)*(Расчет_С_Фондом!K$36&gt;0)</f>
        <v>0</v>
      </c>
      <c r="L436" s="6">
        <f ca="1">MAX(0,K436+MAX(0,L398-K398)-L417)*(Расчет_С_Фондом!L$36&gt;0)</f>
        <v>0</v>
      </c>
      <c r="M436" s="6">
        <f ca="1">MAX(0,L436+MAX(0,M398-L398)-M417)*(Расчет_С_Фондом!M$36&gt;0)</f>
        <v>0</v>
      </c>
      <c r="N436" s="6">
        <f ca="1">MAX(0,M436+MAX(0,N398-M398)-N417)*(Расчет_С_Фондом!N$36&gt;0)</f>
        <v>0</v>
      </c>
      <c r="O436" s="6">
        <f ca="1">MAX(0,N436+MAX(0,O398-N398)-O417)*(Расчет_С_Фондом!O$36&gt;0)</f>
        <v>0</v>
      </c>
      <c r="P436" s="6">
        <f ca="1">MAX(0,O436+MAX(0,P398-O398)-P417)*(Расчет_С_Фондом!P$36&gt;0)</f>
        <v>0</v>
      </c>
      <c r="Q436" s="6">
        <f ca="1">MAX(0,P436+MAX(0,Q398-P398)-Q417)*(Расчет_С_Фондом!Q$36&gt;0)</f>
        <v>0</v>
      </c>
      <c r="R436" s="6">
        <f ca="1">MAX(0,Q436+MAX(0,R398-Q398)-R417)*(Расчет_С_Фондом!R$36&gt;0)</f>
        <v>0</v>
      </c>
      <c r="S436" s="6">
        <f ca="1">MAX(0,R436+MAX(0,S398-R398)-S417)*(Расчет_С_Фондом!S$36&gt;0)</f>
        <v>0</v>
      </c>
      <c r="T436" s="6">
        <f ca="1">MAX(0,S436+MAX(0,T398-S398)-T417)*(Расчет_С_Фондом!T$36&gt;0)</f>
        <v>0</v>
      </c>
      <c r="U436" s="6">
        <f ca="1">MAX(0,T436+MAX(0,U398-T398)-U417)*(Расчет_С_Фондом!U$36&gt;0)</f>
        <v>0</v>
      </c>
      <c r="V436" s="6">
        <f ca="1">MAX(0,U436+MAX(0,V398-U398)-V417)*(Расчет_С_Фондом!V$36&gt;0)</f>
        <v>0</v>
      </c>
      <c r="W436" s="6">
        <f ca="1">MAX(0,V436+MAX(0,W398-V398)-W417)*(Расчет_С_Фондом!W$36&gt;0)</f>
        <v>0</v>
      </c>
      <c r="X436" s="6">
        <f ca="1">MAX(0,W436+MAX(0,X398-W398)-X417)*(Расчет_С_Фондом!X$36&gt;0)</f>
        <v>0</v>
      </c>
      <c r="Y436" s="6">
        <f ca="1">MAX(0,X436+MAX(0,Y398-X398)-Y417)*(Расчет_С_Фондом!Y$36&gt;0)</f>
        <v>0</v>
      </c>
      <c r="Z436" s="6">
        <f ca="1">MAX(0,Y436+MAX(0,Z398-Y398)-Z417)*(Расчет_С_Фондом!Z$36&gt;0)</f>
        <v>0</v>
      </c>
      <c r="AA436" s="6">
        <f ca="1">MAX(0,Z436+MAX(0,AA398-Z398)-AA417)*(Расчет_С_Фондом!AA$36&gt;0)</f>
        <v>0</v>
      </c>
      <c r="AB436" s="6">
        <f ca="1">MAX(0,AA436+MAX(0,AB398-AA398)-AB417)*(Расчет_С_Фондом!AB$36&gt;0)</f>
        <v>0</v>
      </c>
      <c r="AC436" s="6">
        <f ca="1">MAX(0,AB436+MAX(0,AC398-AB398)-AC417)*(Расчет_С_Фондом!AC$36&gt;0)</f>
        <v>0</v>
      </c>
      <c r="AD436" s="6">
        <f ca="1">MAX(0,AC436+MAX(0,AD398-AC398)-AD417)*(Расчет_С_Фондом!AD$36&gt;0)</f>
        <v>0</v>
      </c>
      <c r="AE436" s="6">
        <f ca="1">MAX(0,AD436+MAX(0,AE398-AD398)-AE417)*(Расчет_С_Фондом!AE$36&gt;0)</f>
        <v>0</v>
      </c>
      <c r="AF436" s="6">
        <f ca="1">MAX(0,AE436+MAX(0,AF398-AE398)-AF417)*(Расчет_С_Фондом!AF$36&gt;0)</f>
        <v>0</v>
      </c>
      <c r="AG436" s="6">
        <f ca="1">MAX(0,AF436+MAX(0,AG398-AF398)-AG417)*(Расчет_С_Фондом!AG$36&gt;0)</f>
        <v>0</v>
      </c>
      <c r="AH436" s="6">
        <f ca="1">MAX(0,AG436+MAX(0,AH398-AG398)-AH417)*(Расчет_С_Фондом!AH$36&gt;0)</f>
        <v>0</v>
      </c>
      <c r="AI436" s="6">
        <f ca="1">MAX(0,AH436+MAX(0,AI398-AH398)-AI417)*(Расчет_С_Фондом!AI$36&gt;0)</f>
        <v>0</v>
      </c>
      <c r="AJ436" s="6">
        <f ca="1">MAX(0,AI436+MAX(0,AJ398-AI398)-AJ417)*(Расчет_С_Фондом!AJ$36&gt;0)</f>
        <v>0</v>
      </c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</row>
    <row r="437" spans="1:124" s="1" customFormat="1" outlineLevel="1">
      <c r="A437" s="14" t="str">
        <f t="shared" si="151"/>
        <v>Итого по Проекту</v>
      </c>
      <c r="B437" s="15"/>
      <c r="C437" s="15"/>
      <c r="D437" s="15">
        <f t="shared" ref="D437:AJ437" si="152">SUM(D421:D436)</f>
        <v>0</v>
      </c>
      <c r="E437" s="16">
        <f t="shared" ca="1" si="152"/>
        <v>0</v>
      </c>
      <c r="F437" s="16">
        <f t="shared" ca="1" si="152"/>
        <v>0</v>
      </c>
      <c r="G437" s="16">
        <f t="shared" ca="1" si="152"/>
        <v>165106.66666666666</v>
      </c>
      <c r="H437" s="16">
        <f t="shared" ca="1" si="152"/>
        <v>159413.33333333331</v>
      </c>
      <c r="I437" s="16">
        <f t="shared" ca="1" si="152"/>
        <v>153719.99999999997</v>
      </c>
      <c r="J437" s="16">
        <f t="shared" ca="1" si="152"/>
        <v>148026.66666666663</v>
      </c>
      <c r="K437" s="16">
        <f t="shared" ca="1" si="152"/>
        <v>142333.33333333328</v>
      </c>
      <c r="L437" s="16">
        <f t="shared" ca="1" si="152"/>
        <v>136639.99999999994</v>
      </c>
      <c r="M437" s="16">
        <f t="shared" ca="1" si="152"/>
        <v>130946.66666666661</v>
      </c>
      <c r="N437" s="16">
        <f t="shared" ca="1" si="152"/>
        <v>125253.33333333328</v>
      </c>
      <c r="O437" s="16">
        <f t="shared" ca="1" si="152"/>
        <v>119559.99999999996</v>
      </c>
      <c r="P437" s="16">
        <f t="shared" ca="1" si="152"/>
        <v>0</v>
      </c>
      <c r="Q437" s="16">
        <f t="shared" ca="1" si="152"/>
        <v>0</v>
      </c>
      <c r="R437" s="16">
        <f t="shared" ca="1" si="152"/>
        <v>0</v>
      </c>
      <c r="S437" s="16">
        <f t="shared" ca="1" si="152"/>
        <v>0</v>
      </c>
      <c r="T437" s="16">
        <f t="shared" ca="1" si="152"/>
        <v>0</v>
      </c>
      <c r="U437" s="16">
        <f t="shared" ca="1" si="152"/>
        <v>0</v>
      </c>
      <c r="V437" s="16">
        <f t="shared" ca="1" si="152"/>
        <v>0</v>
      </c>
      <c r="W437" s="16">
        <f t="shared" ca="1" si="152"/>
        <v>0</v>
      </c>
      <c r="X437" s="16">
        <f t="shared" ca="1" si="152"/>
        <v>0</v>
      </c>
      <c r="Y437" s="16">
        <f t="shared" ca="1" si="152"/>
        <v>0</v>
      </c>
      <c r="Z437" s="16">
        <f t="shared" ca="1" si="152"/>
        <v>0</v>
      </c>
      <c r="AA437" s="16">
        <f t="shared" ca="1" si="152"/>
        <v>0</v>
      </c>
      <c r="AB437" s="16">
        <f t="shared" ca="1" si="152"/>
        <v>0</v>
      </c>
      <c r="AC437" s="16">
        <f t="shared" ca="1" si="152"/>
        <v>0</v>
      </c>
      <c r="AD437" s="16">
        <f t="shared" ca="1" si="152"/>
        <v>0</v>
      </c>
      <c r="AE437" s="16">
        <f t="shared" ca="1" si="152"/>
        <v>0</v>
      </c>
      <c r="AF437" s="16">
        <f t="shared" ca="1" si="152"/>
        <v>0</v>
      </c>
      <c r="AG437" s="16">
        <f t="shared" ca="1" si="152"/>
        <v>0</v>
      </c>
      <c r="AH437" s="16">
        <f t="shared" ca="1" si="152"/>
        <v>0</v>
      </c>
      <c r="AI437" s="16">
        <f t="shared" ca="1" si="152"/>
        <v>0</v>
      </c>
      <c r="AJ437" s="16">
        <f t="shared" ca="1" si="152"/>
        <v>0</v>
      </c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</row>
    <row r="438" spans="1:124" s="1" customFormat="1" outlineLevel="1">
      <c r="A438" s="2"/>
    </row>
    <row r="439" spans="1:124" outlineLevel="1">
      <c r="A439" s="332"/>
      <c r="B439" s="331"/>
      <c r="C439" s="331"/>
      <c r="D439" s="331"/>
      <c r="E439" s="331"/>
      <c r="F439" s="331"/>
      <c r="G439" s="331"/>
      <c r="H439" s="331"/>
      <c r="I439" s="331"/>
      <c r="J439" s="331"/>
      <c r="K439" s="331"/>
      <c r="L439" s="331"/>
      <c r="M439" s="331"/>
      <c r="N439" s="331"/>
      <c r="O439" s="331"/>
      <c r="P439" s="331"/>
      <c r="Q439" s="331"/>
      <c r="R439" s="331"/>
      <c r="S439" s="331"/>
      <c r="T439" s="331"/>
      <c r="U439" s="331"/>
      <c r="V439" s="331"/>
      <c r="W439" s="331"/>
      <c r="X439" s="331"/>
      <c r="Y439" s="331"/>
      <c r="Z439" s="331"/>
      <c r="AA439" s="331"/>
      <c r="AB439" s="331"/>
      <c r="AC439" s="331"/>
      <c r="AD439" s="331"/>
      <c r="AE439" s="331"/>
      <c r="AF439" s="331"/>
      <c r="AG439" s="331"/>
      <c r="AH439" s="331"/>
      <c r="AI439" s="331"/>
      <c r="AJ439" s="331"/>
      <c r="AK439" s="331"/>
      <c r="AL439" s="331"/>
      <c r="AM439" s="331"/>
      <c r="AN439" s="331"/>
      <c r="AO439" s="331"/>
      <c r="AP439" s="331"/>
      <c r="AQ439" s="331"/>
      <c r="AR439" s="331"/>
      <c r="AS439" s="331"/>
      <c r="AT439" s="331"/>
      <c r="AU439" s="331"/>
      <c r="AV439" s="331"/>
      <c r="AW439" s="331"/>
      <c r="AX439" s="331"/>
      <c r="AY439" s="331"/>
      <c r="AZ439" s="331"/>
      <c r="BA439" s="331"/>
      <c r="BB439" s="331"/>
      <c r="BC439" s="331"/>
      <c r="BD439" s="331"/>
      <c r="BE439" s="331"/>
      <c r="BF439" s="331"/>
      <c r="BG439" s="331"/>
      <c r="BH439" s="331"/>
      <c r="BI439" s="331"/>
      <c r="BJ439" s="331"/>
      <c r="BK439" s="331"/>
      <c r="BL439" s="331"/>
      <c r="BM439" s="331"/>
      <c r="BN439" s="331"/>
      <c r="BO439" s="331"/>
      <c r="BP439" s="331"/>
      <c r="BQ439" s="331"/>
      <c r="BR439" s="331"/>
      <c r="BS439" s="331"/>
      <c r="BT439" s="331"/>
      <c r="BU439" s="331"/>
      <c r="BV439" s="331"/>
      <c r="BW439" s="331"/>
      <c r="BX439" s="331"/>
      <c r="BY439" s="331"/>
      <c r="BZ439" s="331"/>
      <c r="CA439" s="331"/>
      <c r="CB439" s="331"/>
      <c r="CC439" s="331"/>
      <c r="CD439" s="331"/>
      <c r="CE439" s="331"/>
      <c r="CF439" s="331"/>
      <c r="CG439" s="331"/>
      <c r="CH439" s="331"/>
      <c r="CI439" s="331"/>
      <c r="CJ439" s="331"/>
      <c r="CK439" s="331"/>
      <c r="CL439" s="331"/>
      <c r="CM439" s="331"/>
      <c r="CN439" s="331"/>
      <c r="CO439" s="331"/>
      <c r="CP439" s="331"/>
      <c r="CQ439" s="331"/>
      <c r="CR439" s="331"/>
      <c r="CS439" s="331"/>
      <c r="CT439" s="331"/>
      <c r="CU439" s="331"/>
      <c r="CV439" s="331"/>
      <c r="CW439" s="331"/>
      <c r="CX439" s="331"/>
      <c r="CY439" s="331"/>
      <c r="CZ439" s="331"/>
      <c r="DA439" s="331"/>
      <c r="DB439" s="331"/>
      <c r="DC439" s="331"/>
      <c r="DD439" s="331"/>
      <c r="DE439" s="331"/>
      <c r="DF439" s="331"/>
      <c r="DG439" s="331"/>
      <c r="DH439" s="331"/>
      <c r="DI439" s="331"/>
      <c r="DJ439" s="331"/>
      <c r="DK439" s="331"/>
      <c r="DL439" s="331"/>
      <c r="DM439" s="331"/>
      <c r="DN439" s="331"/>
      <c r="DO439" s="331"/>
      <c r="DP439" s="331"/>
      <c r="DQ439" s="331"/>
      <c r="DR439" s="331"/>
      <c r="DS439" s="331"/>
      <c r="DT439" s="331"/>
    </row>
    <row r="440" spans="1:124"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  <c r="BI440" s="11"/>
      <c r="BJ440" s="11"/>
      <c r="BK440" s="11"/>
      <c r="BL440" s="11"/>
      <c r="BM440" s="11"/>
      <c r="BN440" s="11"/>
      <c r="BO440" s="11"/>
      <c r="BP440" s="11"/>
      <c r="BQ440" s="11"/>
      <c r="BR440" s="11"/>
      <c r="BS440" s="11"/>
      <c r="BT440" s="11"/>
      <c r="BU440" s="11"/>
      <c r="BV440" s="11"/>
      <c r="BW440" s="11"/>
      <c r="BX440" s="11"/>
      <c r="BY440" s="11"/>
      <c r="BZ440" s="11"/>
      <c r="CA440" s="11"/>
      <c r="CB440" s="11"/>
      <c r="CC440" s="11"/>
      <c r="CD440" s="11"/>
      <c r="CE440" s="11"/>
      <c r="CF440" s="11"/>
      <c r="CG440" s="11"/>
      <c r="CH440" s="11"/>
      <c r="CI440" s="11"/>
      <c r="CJ440" s="11"/>
      <c r="CK440" s="11"/>
      <c r="CL440" s="11"/>
      <c r="CM440" s="11"/>
      <c r="CN440" s="11"/>
      <c r="CO440" s="11"/>
      <c r="CP440" s="11"/>
      <c r="CQ440" s="11"/>
      <c r="CR440" s="11"/>
      <c r="CS440" s="11"/>
      <c r="CT440" s="11"/>
      <c r="CU440" s="11"/>
      <c r="CV440" s="11"/>
      <c r="CW440" s="11"/>
      <c r="CX440" s="11"/>
      <c r="CY440" s="11"/>
      <c r="CZ440" s="11"/>
      <c r="DA440" s="11"/>
      <c r="DB440" s="11"/>
      <c r="DC440" s="11"/>
      <c r="DD440" s="11"/>
      <c r="DE440" s="11"/>
      <c r="DF440" s="11"/>
      <c r="DG440" s="11"/>
      <c r="DH440" s="11"/>
      <c r="DI440" s="11"/>
      <c r="DJ440" s="11"/>
      <c r="DK440" s="11"/>
      <c r="DL440" s="11"/>
      <c r="DM440" s="11"/>
      <c r="DN440" s="11"/>
      <c r="DO440" s="11"/>
      <c r="DP440" s="11"/>
      <c r="DQ440" s="11"/>
      <c r="DR440" s="11"/>
      <c r="DS440" s="11"/>
      <c r="DT440" s="11"/>
    </row>
    <row r="441" spans="1:124" s="374" customFormat="1" ht="18.45" customHeight="1">
      <c r="A441" s="403" t="s">
        <v>431</v>
      </c>
      <c r="B441" s="373"/>
      <c r="C441" s="373"/>
      <c r="D441" s="373"/>
      <c r="E441" s="373"/>
      <c r="F441" s="373"/>
      <c r="G441" s="373"/>
      <c r="H441" s="373"/>
      <c r="I441" s="373"/>
      <c r="J441" s="373"/>
      <c r="K441" s="373"/>
      <c r="L441" s="373"/>
      <c r="M441" s="373"/>
      <c r="N441" s="373"/>
      <c r="O441" s="373"/>
      <c r="P441" s="373"/>
      <c r="Q441" s="373"/>
      <c r="R441" s="373"/>
      <c r="S441" s="373"/>
      <c r="T441" s="373"/>
      <c r="U441" s="373"/>
      <c r="V441" s="373"/>
      <c r="W441" s="373"/>
      <c r="X441" s="373"/>
      <c r="Y441" s="373"/>
      <c r="Z441" s="373"/>
      <c r="AA441" s="373"/>
      <c r="AB441" s="373"/>
      <c r="AC441" s="373"/>
      <c r="AD441" s="373"/>
      <c r="AE441" s="373"/>
      <c r="AF441" s="373"/>
      <c r="AG441" s="373"/>
      <c r="AH441" s="373"/>
      <c r="AI441" s="373"/>
      <c r="AJ441" s="373"/>
      <c r="AK441" s="373"/>
      <c r="AL441" s="373"/>
      <c r="AM441" s="373"/>
      <c r="AN441" s="373"/>
      <c r="AO441" s="373"/>
      <c r="AP441" s="373"/>
      <c r="AQ441" s="373"/>
      <c r="AR441" s="373"/>
      <c r="AS441" s="373"/>
      <c r="AT441" s="373"/>
      <c r="AU441" s="373"/>
      <c r="AV441" s="373"/>
      <c r="AW441" s="373"/>
      <c r="AX441" s="373"/>
      <c r="AY441" s="373"/>
      <c r="AZ441" s="373"/>
      <c r="BA441" s="373"/>
      <c r="BB441" s="373"/>
      <c r="BC441" s="373"/>
      <c r="BD441" s="373"/>
      <c r="BE441" s="373"/>
      <c r="BF441" s="373"/>
      <c r="BG441" s="373"/>
      <c r="BH441" s="373"/>
      <c r="BI441" s="373"/>
      <c r="BJ441" s="373"/>
      <c r="BK441" s="373"/>
      <c r="BL441" s="373"/>
      <c r="BM441" s="373"/>
      <c r="BN441" s="373"/>
      <c r="BO441" s="373"/>
      <c r="BP441" s="373"/>
      <c r="BQ441" s="373"/>
      <c r="BR441" s="373"/>
      <c r="BS441" s="373"/>
      <c r="BT441" s="373"/>
      <c r="BU441" s="373"/>
      <c r="BV441" s="373"/>
      <c r="BW441" s="373"/>
      <c r="BX441" s="373"/>
      <c r="BY441" s="373"/>
      <c r="BZ441" s="373"/>
      <c r="CA441" s="373"/>
      <c r="CB441" s="373"/>
      <c r="CC441" s="373"/>
      <c r="CD441" s="373"/>
      <c r="CE441" s="373"/>
      <c r="CF441" s="373"/>
      <c r="CG441" s="373"/>
      <c r="CH441" s="373"/>
      <c r="CI441" s="373"/>
      <c r="CJ441" s="373"/>
      <c r="CK441" s="373"/>
      <c r="CL441" s="373"/>
      <c r="CM441" s="373"/>
      <c r="CN441" s="373"/>
      <c r="CO441" s="373"/>
      <c r="CP441" s="373"/>
      <c r="CQ441" s="373"/>
      <c r="CR441" s="373"/>
      <c r="CS441" s="373"/>
      <c r="CT441" s="373"/>
      <c r="CU441" s="373"/>
      <c r="CV441" s="373"/>
      <c r="CW441" s="373"/>
      <c r="CX441" s="373"/>
      <c r="CY441" s="373"/>
      <c r="CZ441" s="373"/>
      <c r="DA441" s="373"/>
      <c r="DB441" s="373"/>
      <c r="DC441" s="373"/>
      <c r="DD441" s="373"/>
      <c r="DE441" s="373"/>
      <c r="DF441" s="373"/>
      <c r="DG441" s="373"/>
      <c r="DH441" s="373"/>
      <c r="DI441" s="373"/>
      <c r="DJ441" s="373"/>
      <c r="DK441" s="373"/>
      <c r="DL441" s="373"/>
      <c r="DM441" s="373"/>
      <c r="DN441" s="373"/>
      <c r="DO441" s="373"/>
      <c r="DP441" s="373"/>
      <c r="DQ441" s="373"/>
      <c r="DR441" s="373"/>
      <c r="DS441" s="373"/>
      <c r="DT441" s="373"/>
    </row>
    <row r="442" spans="1:124" outlineLevel="1">
      <c r="A442" s="2"/>
      <c r="B442" s="1"/>
    </row>
    <row r="443" spans="1:124" s="76" customFormat="1" outlineLevel="1">
      <c r="A443" s="72" t="s">
        <v>91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5"/>
      <c r="BN443" s="75"/>
      <c r="BO443" s="75"/>
      <c r="BP443" s="75"/>
      <c r="BQ443" s="75"/>
      <c r="BR443" s="75"/>
      <c r="BS443" s="75"/>
      <c r="BT443" s="75"/>
      <c r="BU443" s="75"/>
      <c r="BV443" s="75"/>
      <c r="BW443" s="75"/>
      <c r="BX443" s="75"/>
      <c r="BY443" s="75"/>
      <c r="BZ443" s="75"/>
      <c r="CA443" s="75"/>
      <c r="CB443" s="75"/>
      <c r="CC443" s="75"/>
      <c r="CD443" s="75"/>
      <c r="CE443" s="75"/>
      <c r="CF443" s="75"/>
      <c r="CG443" s="75"/>
      <c r="CH443" s="75"/>
      <c r="CI443" s="75"/>
      <c r="CJ443" s="75"/>
      <c r="CK443" s="75"/>
      <c r="CL443" s="75"/>
      <c r="CM443" s="75"/>
      <c r="CN443" s="75"/>
      <c r="CO443" s="75"/>
      <c r="CP443" s="75"/>
      <c r="CQ443" s="75"/>
      <c r="CR443" s="75"/>
      <c r="CS443" s="75"/>
      <c r="CT443" s="75"/>
      <c r="CU443" s="75"/>
      <c r="CV443" s="75"/>
      <c r="CW443" s="75"/>
      <c r="CX443" s="75"/>
      <c r="CY443" s="75"/>
      <c r="CZ443" s="75"/>
      <c r="DA443" s="75"/>
      <c r="DB443" s="75"/>
      <c r="DC443" s="75"/>
      <c r="DD443" s="75"/>
      <c r="DE443" s="75"/>
      <c r="DF443" s="75"/>
      <c r="DG443" s="75"/>
      <c r="DH443" s="75"/>
      <c r="DI443" s="75"/>
      <c r="DJ443" s="75"/>
      <c r="DK443" s="75"/>
      <c r="DL443" s="75"/>
      <c r="DM443" s="75"/>
      <c r="DN443" s="75"/>
      <c r="DO443" s="75"/>
      <c r="DP443" s="75"/>
      <c r="DQ443" s="75"/>
      <c r="DR443" s="75"/>
      <c r="DS443" s="75"/>
      <c r="DT443" s="75"/>
    </row>
    <row r="444" spans="1:124" outlineLevel="1">
      <c r="A444" s="2"/>
      <c r="B444" s="1"/>
    </row>
    <row r="445" spans="1:124" outlineLevel="1">
      <c r="A445" s="5" t="str">
        <f>A127</f>
        <v>Выручка</v>
      </c>
      <c r="B445" s="1"/>
      <c r="D445" s="11">
        <f>SUM(E445:DT445)</f>
        <v>11640508.121119089</v>
      </c>
      <c r="E445" s="6">
        <f t="shared" ref="E445:AJ445" si="153">E129+E130</f>
        <v>0</v>
      </c>
      <c r="F445" s="6">
        <f t="shared" si="153"/>
        <v>0</v>
      </c>
      <c r="G445" s="6">
        <f t="shared" si="153"/>
        <v>1051259.4037816995</v>
      </c>
      <c r="H445" s="6">
        <f t="shared" si="153"/>
        <v>1105030.4520153259</v>
      </c>
      <c r="I445" s="6">
        <f t="shared" si="153"/>
        <v>1161399.5768735686</v>
      </c>
      <c r="J445" s="6">
        <f t="shared" si="153"/>
        <v>1220624.5755914149</v>
      </c>
      <c r="K445" s="6">
        <f t="shared" si="153"/>
        <v>1282853.4564176791</v>
      </c>
      <c r="L445" s="6">
        <f t="shared" si="153"/>
        <v>1348233.0723502464</v>
      </c>
      <c r="M445" s="6">
        <f t="shared" si="153"/>
        <v>1416922.2146985778</v>
      </c>
      <c r="N445" s="6">
        <f t="shared" si="153"/>
        <v>1489121.4749984664</v>
      </c>
      <c r="O445" s="6">
        <f t="shared" si="153"/>
        <v>1565063.8943921099</v>
      </c>
      <c r="P445" s="6">
        <f t="shared" si="153"/>
        <v>0</v>
      </c>
      <c r="Q445" s="6">
        <f t="shared" si="153"/>
        <v>0</v>
      </c>
      <c r="R445" s="6">
        <f t="shared" si="153"/>
        <v>0</v>
      </c>
      <c r="S445" s="6">
        <f t="shared" si="153"/>
        <v>0</v>
      </c>
      <c r="T445" s="6">
        <f t="shared" si="153"/>
        <v>0</v>
      </c>
      <c r="U445" s="6">
        <f t="shared" si="153"/>
        <v>0</v>
      </c>
      <c r="V445" s="6">
        <f t="shared" si="153"/>
        <v>0</v>
      </c>
      <c r="W445" s="6">
        <f t="shared" si="153"/>
        <v>0</v>
      </c>
      <c r="X445" s="6">
        <f t="shared" si="153"/>
        <v>0</v>
      </c>
      <c r="Y445" s="6">
        <f t="shared" si="153"/>
        <v>0</v>
      </c>
      <c r="Z445" s="6">
        <f t="shared" si="153"/>
        <v>0</v>
      </c>
      <c r="AA445" s="6">
        <f t="shared" si="153"/>
        <v>0</v>
      </c>
      <c r="AB445" s="6">
        <f t="shared" si="153"/>
        <v>0</v>
      </c>
      <c r="AC445" s="6">
        <f t="shared" si="153"/>
        <v>0</v>
      </c>
      <c r="AD445" s="6">
        <f t="shared" si="153"/>
        <v>0</v>
      </c>
      <c r="AE445" s="6">
        <f t="shared" si="153"/>
        <v>0</v>
      </c>
      <c r="AF445" s="6">
        <f t="shared" si="153"/>
        <v>0</v>
      </c>
      <c r="AG445" s="6">
        <f t="shared" si="153"/>
        <v>0</v>
      </c>
      <c r="AH445" s="6">
        <f t="shared" si="153"/>
        <v>0</v>
      </c>
      <c r="AI445" s="6">
        <f t="shared" si="153"/>
        <v>0</v>
      </c>
      <c r="AJ445" s="6">
        <f t="shared" si="153"/>
        <v>0</v>
      </c>
    </row>
    <row r="446" spans="1:124" ht="6.9" customHeight="1" outlineLevel="1">
      <c r="A446" s="2"/>
      <c r="B446" s="1"/>
      <c r="D446" s="11"/>
    </row>
    <row r="447" spans="1:124" outlineLevel="1">
      <c r="A447" s="2" t="s">
        <v>228</v>
      </c>
      <c r="B447" s="1"/>
      <c r="D447" s="11">
        <f ca="1">SUM(E447:DT447)</f>
        <v>-11037373.83100274</v>
      </c>
      <c r="E447" s="6">
        <f t="shared" ref="E447:AJ447" ca="1" si="154">-(SUM(E148:E149))</f>
        <v>0</v>
      </c>
      <c r="F447" s="6">
        <f t="shared" ca="1" si="154"/>
        <v>0</v>
      </c>
      <c r="G447" s="6">
        <f t="shared" ca="1" si="154"/>
        <v>-994289.88405955164</v>
      </c>
      <c r="H447" s="6">
        <f t="shared" ca="1" si="154"/>
        <v>-1045780.1960907715</v>
      </c>
      <c r="I447" s="6">
        <f t="shared" ca="1" si="154"/>
        <v>-1099780.6845293858</v>
      </c>
      <c r="J447" s="6">
        <f t="shared" ca="1" si="154"/>
        <v>-1156537.6591723596</v>
      </c>
      <c r="K447" s="6">
        <f t="shared" ca="1" si="154"/>
        <v>-1216195.2349927532</v>
      </c>
      <c r="L447" s="6">
        <f t="shared" ca="1" si="154"/>
        <v>-1278896.834287928</v>
      </c>
      <c r="M447" s="6">
        <f t="shared" ca="1" si="154"/>
        <v>-1344797.4432995634</v>
      </c>
      <c r="N447" s="6">
        <f t="shared" ca="1" si="154"/>
        <v>-1414091.5343671916</v>
      </c>
      <c r="O447" s="6">
        <f t="shared" ca="1" si="154"/>
        <v>-1487004.3602032352</v>
      </c>
      <c r="P447" s="6">
        <f t="shared" ca="1" si="154"/>
        <v>0</v>
      </c>
      <c r="Q447" s="6">
        <f t="shared" ca="1" si="154"/>
        <v>0</v>
      </c>
      <c r="R447" s="6">
        <f t="shared" ca="1" si="154"/>
        <v>0</v>
      </c>
      <c r="S447" s="6">
        <f t="shared" ca="1" si="154"/>
        <v>0</v>
      </c>
      <c r="T447" s="6">
        <f t="shared" ca="1" si="154"/>
        <v>0</v>
      </c>
      <c r="U447" s="6">
        <f t="shared" ca="1" si="154"/>
        <v>0</v>
      </c>
      <c r="V447" s="6">
        <f t="shared" ca="1" si="154"/>
        <v>0</v>
      </c>
      <c r="W447" s="6">
        <f t="shared" ca="1" si="154"/>
        <v>0</v>
      </c>
      <c r="X447" s="6">
        <f t="shared" ca="1" si="154"/>
        <v>0</v>
      </c>
      <c r="Y447" s="6">
        <f t="shared" ca="1" si="154"/>
        <v>0</v>
      </c>
      <c r="Z447" s="6">
        <f t="shared" ca="1" si="154"/>
        <v>0</v>
      </c>
      <c r="AA447" s="6">
        <f t="shared" ca="1" si="154"/>
        <v>0</v>
      </c>
      <c r="AB447" s="6">
        <f t="shared" ca="1" si="154"/>
        <v>0</v>
      </c>
      <c r="AC447" s="6">
        <f t="shared" ca="1" si="154"/>
        <v>0</v>
      </c>
      <c r="AD447" s="6">
        <f t="shared" ca="1" si="154"/>
        <v>0</v>
      </c>
      <c r="AE447" s="6">
        <f t="shared" ca="1" si="154"/>
        <v>0</v>
      </c>
      <c r="AF447" s="6">
        <f t="shared" ca="1" si="154"/>
        <v>0</v>
      </c>
      <c r="AG447" s="6">
        <f t="shared" ca="1" si="154"/>
        <v>0</v>
      </c>
      <c r="AH447" s="6">
        <f t="shared" ca="1" si="154"/>
        <v>0</v>
      </c>
      <c r="AI447" s="6">
        <f t="shared" ca="1" si="154"/>
        <v>0</v>
      </c>
      <c r="AJ447" s="6">
        <f t="shared" ca="1" si="154"/>
        <v>0</v>
      </c>
    </row>
    <row r="448" spans="1:124" ht="6.75" customHeight="1" outlineLevel="1">
      <c r="A448" s="2"/>
      <c r="B448" s="1"/>
      <c r="D448" s="11"/>
    </row>
    <row r="449" spans="1:124" outlineLevel="1">
      <c r="A449" s="2" t="s">
        <v>288</v>
      </c>
      <c r="B449" s="1"/>
      <c r="D449" s="11">
        <f>SUM(E449:DT449)</f>
        <v>0</v>
      </c>
      <c r="E449" s="6">
        <f t="shared" ref="E449:AJ449" si="155">-(E183+E184)</f>
        <v>0</v>
      </c>
      <c r="F449" s="6">
        <f t="shared" si="155"/>
        <v>0</v>
      </c>
      <c r="G449" s="6">
        <f t="shared" si="155"/>
        <v>0</v>
      </c>
      <c r="H449" s="6">
        <f t="shared" si="155"/>
        <v>0</v>
      </c>
      <c r="I449" s="6">
        <f t="shared" si="155"/>
        <v>0</v>
      </c>
      <c r="J449" s="6">
        <f t="shared" si="155"/>
        <v>0</v>
      </c>
      <c r="K449" s="6">
        <f t="shared" si="155"/>
        <v>0</v>
      </c>
      <c r="L449" s="6">
        <f t="shared" si="155"/>
        <v>0</v>
      </c>
      <c r="M449" s="6">
        <f t="shared" si="155"/>
        <v>0</v>
      </c>
      <c r="N449" s="6">
        <f t="shared" si="155"/>
        <v>0</v>
      </c>
      <c r="O449" s="6">
        <f t="shared" si="155"/>
        <v>0</v>
      </c>
      <c r="P449" s="6">
        <f t="shared" si="155"/>
        <v>0</v>
      </c>
      <c r="Q449" s="6">
        <f t="shared" si="155"/>
        <v>0</v>
      </c>
      <c r="R449" s="6">
        <f t="shared" si="155"/>
        <v>0</v>
      </c>
      <c r="S449" s="6">
        <f t="shared" si="155"/>
        <v>0</v>
      </c>
      <c r="T449" s="6">
        <f t="shared" si="155"/>
        <v>0</v>
      </c>
      <c r="U449" s="6">
        <f t="shared" si="155"/>
        <v>0</v>
      </c>
      <c r="V449" s="6">
        <f t="shared" si="155"/>
        <v>0</v>
      </c>
      <c r="W449" s="6">
        <f t="shared" si="155"/>
        <v>0</v>
      </c>
      <c r="X449" s="6">
        <f t="shared" si="155"/>
        <v>0</v>
      </c>
      <c r="Y449" s="6">
        <f t="shared" si="155"/>
        <v>0</v>
      </c>
      <c r="Z449" s="6">
        <f t="shared" si="155"/>
        <v>0</v>
      </c>
      <c r="AA449" s="6">
        <f t="shared" si="155"/>
        <v>0</v>
      </c>
      <c r="AB449" s="6">
        <f t="shared" si="155"/>
        <v>0</v>
      </c>
      <c r="AC449" s="6">
        <f t="shared" si="155"/>
        <v>0</v>
      </c>
      <c r="AD449" s="6">
        <f t="shared" si="155"/>
        <v>0</v>
      </c>
      <c r="AE449" s="6">
        <f t="shared" si="155"/>
        <v>0</v>
      </c>
      <c r="AF449" s="6">
        <f t="shared" si="155"/>
        <v>0</v>
      </c>
      <c r="AG449" s="6">
        <f t="shared" si="155"/>
        <v>0</v>
      </c>
      <c r="AH449" s="6">
        <f t="shared" si="155"/>
        <v>0</v>
      </c>
      <c r="AI449" s="6">
        <f t="shared" si="155"/>
        <v>0</v>
      </c>
      <c r="AJ449" s="6">
        <f t="shared" si="155"/>
        <v>0</v>
      </c>
    </row>
    <row r="450" spans="1:124" ht="8.4" customHeight="1" outlineLevel="1">
      <c r="A450" s="2"/>
      <c r="B450" s="1"/>
      <c r="D450" s="11"/>
    </row>
    <row r="451" spans="1:124" ht="6" customHeight="1" outlineLevel="1">
      <c r="A451" s="2"/>
      <c r="B451" s="1"/>
      <c r="D451" s="11"/>
    </row>
    <row r="452" spans="1:124" outlineLevel="1">
      <c r="A452" s="2" t="s">
        <v>303</v>
      </c>
      <c r="B452" s="1"/>
      <c r="C452" s="1"/>
      <c r="D452" s="11">
        <f ca="1">SUM(E452:DT452)</f>
        <v>-107664.75296409987</v>
      </c>
      <c r="E452" s="6">
        <f ca="1">Расчет_С_Фондом!E105+Расчет_С_Фондом!E120</f>
        <v>-4026.0000000000036</v>
      </c>
      <c r="F452" s="6">
        <f ca="1">Расчет_С_Фондом!F105+Расчет_С_Фондом!F120</f>
        <v>-12078.000000000011</v>
      </c>
      <c r="G452" s="6">
        <f ca="1">Расчет_С_Фондом!G105+Расчет_С_Фондом!G120</f>
        <v>-16104.000000000015</v>
      </c>
      <c r="H452" s="6">
        <f ca="1">Расчет_С_Фондом!H105+Расчет_С_Фондом!H120</f>
        <v>-14967.030797105459</v>
      </c>
      <c r="I452" s="6">
        <f ca="1">Расчет_С_Фондом!I105+Расчет_С_Фондом!I120</f>
        <v>-13704.994981892505</v>
      </c>
      <c r="J452" s="6">
        <f ca="1">Расчет_С_Фондом!J105+Расчет_С_Фондом!J120</f>
        <v>-12304.135227006127</v>
      </c>
      <c r="K452" s="6">
        <f ca="1">Расчет_С_Фондом!K105+Расчет_С_Фондом!K120</f>
        <v>-10749.180899082245</v>
      </c>
      <c r="L452" s="6">
        <f ca="1">Расчет_С_Фондом!L105+Расчет_С_Фондом!L120</f>
        <v>-9023.1815950867367</v>
      </c>
      <c r="M452" s="6">
        <f ca="1">Расчет_С_Фондом!M105+Расчет_С_Фондом!M120</f>
        <v>-7107.3223676517227</v>
      </c>
      <c r="N452" s="6">
        <f ca="1">Расчет_С_Фондом!N105+Расчет_С_Фондом!N120</f>
        <v>-4980.7186251988569</v>
      </c>
      <c r="O452" s="6">
        <f ca="1">Расчет_С_Фондом!O105+Расчет_С_Фондом!O120</f>
        <v>-2620.188471076176</v>
      </c>
      <c r="P452" s="6">
        <f ca="1">Расчет_С_Фондом!P105+Расчет_С_Фондом!P120</f>
        <v>0</v>
      </c>
      <c r="Q452" s="6">
        <f ca="1">Расчет_С_Фондом!Q105+Расчет_С_Фондом!Q120</f>
        <v>0</v>
      </c>
      <c r="R452" s="6">
        <f ca="1">Расчет_С_Фондом!R105+Расчет_С_Фондом!R120</f>
        <v>0</v>
      </c>
      <c r="S452" s="6">
        <f ca="1">Расчет_С_Фондом!S105+Расчет_С_Фондом!S120</f>
        <v>0</v>
      </c>
      <c r="T452" s="6">
        <f ca="1">Расчет_С_Фондом!T105+Расчет_С_Фондом!T120</f>
        <v>0</v>
      </c>
      <c r="U452" s="6">
        <f ca="1">Расчет_С_Фондом!U105+Расчет_С_Фондом!U120</f>
        <v>0</v>
      </c>
      <c r="V452" s="6">
        <f ca="1">Расчет_С_Фондом!V105+Расчет_С_Фондом!V120</f>
        <v>0</v>
      </c>
      <c r="W452" s="6">
        <f ca="1">Расчет_С_Фондом!W105+Расчет_С_Фондом!W120</f>
        <v>0</v>
      </c>
      <c r="X452" s="6">
        <f ca="1">Расчет_С_Фондом!X105+Расчет_С_Фондом!X120</f>
        <v>0</v>
      </c>
      <c r="Y452" s="6">
        <f ca="1">Расчет_С_Фондом!Y105+Расчет_С_Фондом!Y120</f>
        <v>0</v>
      </c>
      <c r="Z452" s="6">
        <f ca="1">Расчет_С_Фондом!Z105+Расчет_С_Фондом!Z120</f>
        <v>0</v>
      </c>
      <c r="AA452" s="6">
        <f ca="1">Расчет_С_Фондом!AA105+Расчет_С_Фондом!AA120</f>
        <v>0</v>
      </c>
      <c r="AB452" s="6">
        <f ca="1">Расчет_С_Фондом!AB105+Расчет_С_Фондом!AB120</f>
        <v>0</v>
      </c>
      <c r="AC452" s="6">
        <f ca="1">Расчет_С_Фондом!AC105+Расчет_С_Фондом!AC120</f>
        <v>0</v>
      </c>
      <c r="AD452" s="6">
        <f ca="1">Расчет_С_Фондом!AD105+Расчет_С_Фондом!AD120</f>
        <v>0</v>
      </c>
      <c r="AE452" s="6">
        <f ca="1">Расчет_С_Фондом!AE105+Расчет_С_Фондом!AE120</f>
        <v>0</v>
      </c>
      <c r="AF452" s="6">
        <f ca="1">Расчет_С_Фондом!AF105+Расчет_С_Фондом!AF120</f>
        <v>0</v>
      </c>
      <c r="AG452" s="6">
        <f ca="1">Расчет_С_Фондом!AG105+Расчет_С_Фондом!AG120</f>
        <v>0</v>
      </c>
      <c r="AH452" s="6">
        <f ca="1">Расчет_С_Фондом!AH105+Расчет_С_Фондом!AH120</f>
        <v>0</v>
      </c>
      <c r="AI452" s="6">
        <f ca="1">Расчет_С_Фондом!AI105+Расчет_С_Фондом!AI120</f>
        <v>0</v>
      </c>
      <c r="AJ452" s="6">
        <f ca="1">Расчет_С_Фондом!AJ105+Расчет_С_Фондом!AJ120</f>
        <v>0</v>
      </c>
    </row>
    <row r="453" spans="1:124" ht="8.4" customHeight="1" outlineLevel="1">
      <c r="A453" s="2"/>
      <c r="B453" s="1"/>
      <c r="D453" s="11"/>
    </row>
    <row r="454" spans="1:124" outlineLevel="1">
      <c r="A454" s="2" t="s">
        <v>289</v>
      </c>
      <c r="B454" s="1"/>
      <c r="D454" s="11">
        <f ca="1">SUM(E454:DT454)</f>
        <v>-38712.459321245668</v>
      </c>
      <c r="E454" s="6">
        <f ca="1">(E$36&gt;0)*SUM(Расчет_С_Фондом!E314:E316)</f>
        <v>0</v>
      </c>
      <c r="F454" s="6">
        <f ca="1">(F$36&gt;0)*SUM(Расчет_С_Фондом!F314:F316)</f>
        <v>24400</v>
      </c>
      <c r="G454" s="6">
        <f ca="1">(G$36&gt;0)*SUM(Расчет_С_Фондом!G314:G316)</f>
        <v>24400</v>
      </c>
      <c r="H454" s="6">
        <f ca="1">(H$36&gt;0)*SUM(Расчет_С_Фондом!H314:H316)</f>
        <v>-9494.9199536913075</v>
      </c>
      <c r="I454" s="6">
        <f ca="1">(I$36&gt;0)*SUM(Расчет_С_Фондом!I314:I316)</f>
        <v>-9875.0426540923945</v>
      </c>
      <c r="J454" s="6">
        <f ca="1">(J$36&gt;0)*SUM(Расчет_С_Фондом!J314:J316)</f>
        <v>-10269.815390697157</v>
      </c>
      <c r="K454" s="6">
        <f ca="1">(K$36&gt;0)*SUM(Расчет_С_Фондом!K314:K316)</f>
        <v>-10681.152736509248</v>
      </c>
      <c r="L454" s="6">
        <f ca="1">(L$36&gt;0)*SUM(Расчет_С_Фондом!L314:L316)</f>
        <v>-11109.703570821002</v>
      </c>
      <c r="M454" s="6">
        <f ca="1">(M$36&gt;0)*SUM(Расчет_С_Фондом!M314:M316)</f>
        <v>-11556.039677053021</v>
      </c>
      <c r="N454" s="6">
        <f ca="1">(N$36&gt;0)*SUM(Расчет_С_Фондом!N314:N316)</f>
        <v>-12020.795233169047</v>
      </c>
      <c r="O454" s="6">
        <f ca="1">(O$36&gt;0)*SUM(Расчет_С_Фондом!O314:O316)</f>
        <v>-12504.990105212491</v>
      </c>
      <c r="P454" s="6">
        <f ca="1">(P$36&gt;0)*SUM(Расчет_С_Фондом!P314:P316)</f>
        <v>0</v>
      </c>
      <c r="Q454" s="6">
        <f ca="1">(Q$36&gt;0)*SUM(Расчет_С_Фондом!Q314:Q316)</f>
        <v>0</v>
      </c>
      <c r="R454" s="6">
        <f ca="1">(R$36&gt;0)*SUM(Расчет_С_Фондом!R314:R316)</f>
        <v>0</v>
      </c>
      <c r="S454" s="6">
        <f ca="1">(S$36&gt;0)*SUM(Расчет_С_Фондом!S314:S316)</f>
        <v>0</v>
      </c>
      <c r="T454" s="6">
        <f ca="1">(T$36&gt;0)*SUM(Расчет_С_Фондом!T314:T316)</f>
        <v>0</v>
      </c>
      <c r="U454" s="6">
        <f ca="1">(U$36&gt;0)*SUM(Расчет_С_Фондом!U314:U316)</f>
        <v>0</v>
      </c>
      <c r="V454" s="6">
        <f ca="1">(V$36&gt;0)*SUM(Расчет_С_Фондом!V314:V316)</f>
        <v>0</v>
      </c>
      <c r="W454" s="6">
        <f ca="1">(W$36&gt;0)*SUM(Расчет_С_Фондом!W314:W316)</f>
        <v>0</v>
      </c>
      <c r="X454" s="6">
        <f ca="1">(X$36&gt;0)*SUM(Расчет_С_Фондом!X314:X316)</f>
        <v>0</v>
      </c>
      <c r="Y454" s="6">
        <f ca="1">(Y$36&gt;0)*SUM(Расчет_С_Фондом!Y314:Y316)</f>
        <v>0</v>
      </c>
      <c r="Z454" s="6">
        <f ca="1">(Z$36&gt;0)*SUM(Расчет_С_Фондом!Z314:Z316)</f>
        <v>0</v>
      </c>
      <c r="AA454" s="6">
        <f ca="1">(AA$36&gt;0)*SUM(Расчет_С_Фондом!AA314:AA316)</f>
        <v>0</v>
      </c>
      <c r="AB454" s="6">
        <f ca="1">(AB$36&gt;0)*SUM(Расчет_С_Фондом!AB314:AB316)</f>
        <v>0</v>
      </c>
      <c r="AC454" s="6">
        <f ca="1">(AC$36&gt;0)*SUM(Расчет_С_Фондом!AC314:AC316)</f>
        <v>0</v>
      </c>
      <c r="AD454" s="6">
        <f ca="1">(AD$36&gt;0)*SUM(Расчет_С_Фондом!AD314:AD316)</f>
        <v>0</v>
      </c>
      <c r="AE454" s="6">
        <f ca="1">(AE$36&gt;0)*SUM(Расчет_С_Фондом!AE314:AE316)</f>
        <v>0</v>
      </c>
      <c r="AF454" s="6">
        <f ca="1">(AF$36&gt;0)*SUM(Расчет_С_Фондом!AF314:AF316)</f>
        <v>0</v>
      </c>
      <c r="AG454" s="6">
        <f ca="1">(AG$36&gt;0)*SUM(Расчет_С_Фондом!AG314:AG316)</f>
        <v>0</v>
      </c>
      <c r="AH454" s="6">
        <f ca="1">(AH$36&gt;0)*SUM(Расчет_С_Фондом!AH314:AH316)</f>
        <v>0</v>
      </c>
      <c r="AI454" s="6">
        <f ca="1">(AI$36&gt;0)*SUM(Расчет_С_Фондом!AI314:AI316)</f>
        <v>0</v>
      </c>
      <c r="AJ454" s="6">
        <f ca="1">(AJ$36&gt;0)*SUM(Расчет_С_Фондом!AJ314:AJ316)</f>
        <v>0</v>
      </c>
    </row>
    <row r="455" spans="1:124" outlineLevel="1">
      <c r="A455" s="2" t="s">
        <v>9</v>
      </c>
      <c r="B455" s="1"/>
      <c r="D455" s="288">
        <f ca="1">SUM(E455:DT455)</f>
        <v>-60615.013089307591</v>
      </c>
      <c r="E455" s="6">
        <f ca="1">Расчет_С_Фондом!E327*E36</f>
        <v>0</v>
      </c>
      <c r="F455" s="6">
        <f ca="1">Расчет_С_Фондом!F327*F36</f>
        <v>0</v>
      </c>
      <c r="G455" s="6">
        <f ca="1">Расчет_С_Фондом!G327*G36</f>
        <v>0</v>
      </c>
      <c r="H455" s="6">
        <f ca="1">Расчет_С_Фондом!H327*H36</f>
        <v>-5135.4532870246376</v>
      </c>
      <c r="I455" s="6">
        <f ca="1">Расчет_С_Фондом!I327*I36</f>
        <v>-5742.9698280046423</v>
      </c>
      <c r="J455" s="6">
        <f ca="1">Расчет_С_Фондом!J327*J36</f>
        <v>-6390.1497276519767</v>
      </c>
      <c r="K455" s="6">
        <f ca="1">Расчет_С_Фондом!K327*K36</f>
        <v>-7081.6590244413501</v>
      </c>
      <c r="L455" s="6">
        <f ca="1">Расчет_С_Фондом!L327*L36</f>
        <v>-7821.2007243378803</v>
      </c>
      <c r="M455" s="6">
        <f ca="1">Расчет_С_Фондом!M327*M36</f>
        <v>-8612.7366913690239</v>
      </c>
      <c r="N455" s="6">
        <f ca="1">Расчет_С_Фондом!N327*N36</f>
        <v>-9460.664092972047</v>
      </c>
      <c r="O455" s="6">
        <f ca="1">Расчет_С_Фондом!O327*O36</f>
        <v>-10370.179713506042</v>
      </c>
      <c r="P455" s="6">
        <f ca="1">Расчет_С_Фондом!P327*P36</f>
        <v>0</v>
      </c>
      <c r="Q455" s="6">
        <f ca="1">Расчет_С_Фондом!Q327*Q36</f>
        <v>0</v>
      </c>
      <c r="R455" s="6">
        <f ca="1">Расчет_С_Фондом!R327*R36</f>
        <v>0</v>
      </c>
      <c r="S455" s="6">
        <f ca="1">Расчет_С_Фондом!S327*S36</f>
        <v>0</v>
      </c>
      <c r="T455" s="6">
        <f ca="1">Расчет_С_Фондом!T327*T36</f>
        <v>0</v>
      </c>
      <c r="U455" s="6">
        <f ca="1">Расчет_С_Фондом!U327*U36</f>
        <v>0</v>
      </c>
      <c r="V455" s="6">
        <f ca="1">Расчет_С_Фондом!V327*V36</f>
        <v>0</v>
      </c>
      <c r="W455" s="6">
        <f ca="1">Расчет_С_Фондом!W327*W36</f>
        <v>0</v>
      </c>
      <c r="X455" s="6">
        <f ca="1">Расчет_С_Фондом!X327*X36</f>
        <v>0</v>
      </c>
      <c r="Y455" s="6">
        <f ca="1">Расчет_С_Фондом!Y327*Y36</f>
        <v>0</v>
      </c>
      <c r="Z455" s="6">
        <f ca="1">Расчет_С_Фондом!Z327*Z36</f>
        <v>0</v>
      </c>
      <c r="AA455" s="6">
        <f ca="1">Расчет_С_Фондом!AA327*AA36</f>
        <v>0</v>
      </c>
      <c r="AB455" s="6">
        <f ca="1">Расчет_С_Фондом!AB327*AB36</f>
        <v>0</v>
      </c>
      <c r="AC455" s="6">
        <f ca="1">Расчет_С_Фондом!AC327*AC36</f>
        <v>0</v>
      </c>
      <c r="AD455" s="6">
        <f ca="1">Расчет_С_Фондом!AD327*AD36</f>
        <v>0</v>
      </c>
      <c r="AE455" s="6">
        <f ca="1">Расчет_С_Фондом!AE327*AE36</f>
        <v>0</v>
      </c>
      <c r="AF455" s="6">
        <f ca="1">Расчет_С_Фондом!AF327*AF36</f>
        <v>0</v>
      </c>
      <c r="AG455" s="6">
        <f ca="1">Расчет_С_Фондом!AG327*AG36</f>
        <v>0</v>
      </c>
      <c r="AH455" s="6">
        <f ca="1">Расчет_С_Фондом!AH327*AH36</f>
        <v>0</v>
      </c>
      <c r="AI455" s="6">
        <f ca="1">Расчет_С_Фондом!AI327*AI36</f>
        <v>0</v>
      </c>
      <c r="AJ455" s="6">
        <f ca="1">Расчет_С_Фондом!AJ327*AJ36</f>
        <v>0</v>
      </c>
    </row>
    <row r="456" spans="1:124" outlineLevel="1">
      <c r="A456" s="24" t="s">
        <v>92</v>
      </c>
      <c r="B456" s="25"/>
      <c r="C456" s="25"/>
      <c r="D456" s="15">
        <f ca="1">SUM(E456:DT456)</f>
        <v>396142.06474169547</v>
      </c>
      <c r="E456" s="16">
        <f t="shared" ref="E456:AJ456" ca="1" si="156">SUM(E444:E455)</f>
        <v>-4026.0000000000036</v>
      </c>
      <c r="F456" s="16">
        <f t="shared" ca="1" si="156"/>
        <v>12321.999999999989</v>
      </c>
      <c r="G456" s="16">
        <f t="shared" ca="1" si="156"/>
        <v>65265.51972214783</v>
      </c>
      <c r="H456" s="16">
        <f t="shared" ca="1" si="156"/>
        <v>29652.851886733024</v>
      </c>
      <c r="I456" s="16">
        <f t="shared" ca="1" si="156"/>
        <v>32295.884880193276</v>
      </c>
      <c r="J456" s="16">
        <f t="shared" ca="1" si="156"/>
        <v>35122.816073700058</v>
      </c>
      <c r="K456" s="16">
        <f t="shared" ca="1" si="156"/>
        <v>38146.228764892992</v>
      </c>
      <c r="L456" s="16">
        <f t="shared" ca="1" si="156"/>
        <v>41382.152172072791</v>
      </c>
      <c r="M456" s="16">
        <f t="shared" ca="1" si="156"/>
        <v>44848.672662940633</v>
      </c>
      <c r="N456" s="16">
        <f t="shared" ca="1" si="156"/>
        <v>48567.76267993488</v>
      </c>
      <c r="O456" s="16">
        <f t="shared" ca="1" si="156"/>
        <v>52564.175899080052</v>
      </c>
      <c r="P456" s="16">
        <f t="shared" ca="1" si="156"/>
        <v>0</v>
      </c>
      <c r="Q456" s="16">
        <f t="shared" ca="1" si="156"/>
        <v>0</v>
      </c>
      <c r="R456" s="16">
        <f t="shared" ca="1" si="156"/>
        <v>0</v>
      </c>
      <c r="S456" s="16">
        <f t="shared" ca="1" si="156"/>
        <v>0</v>
      </c>
      <c r="T456" s="16">
        <f t="shared" ca="1" si="156"/>
        <v>0</v>
      </c>
      <c r="U456" s="16">
        <f t="shared" ca="1" si="156"/>
        <v>0</v>
      </c>
      <c r="V456" s="16">
        <f t="shared" ca="1" si="156"/>
        <v>0</v>
      </c>
      <c r="W456" s="16">
        <f t="shared" ca="1" si="156"/>
        <v>0</v>
      </c>
      <c r="X456" s="16">
        <f t="shared" ca="1" si="156"/>
        <v>0</v>
      </c>
      <c r="Y456" s="16">
        <f t="shared" ca="1" si="156"/>
        <v>0</v>
      </c>
      <c r="Z456" s="16">
        <f t="shared" ca="1" si="156"/>
        <v>0</v>
      </c>
      <c r="AA456" s="16">
        <f t="shared" ca="1" si="156"/>
        <v>0</v>
      </c>
      <c r="AB456" s="16">
        <f t="shared" ca="1" si="156"/>
        <v>0</v>
      </c>
      <c r="AC456" s="16">
        <f t="shared" ca="1" si="156"/>
        <v>0</v>
      </c>
      <c r="AD456" s="16">
        <f t="shared" ca="1" si="156"/>
        <v>0</v>
      </c>
      <c r="AE456" s="16">
        <f t="shared" ca="1" si="156"/>
        <v>0</v>
      </c>
      <c r="AF456" s="16">
        <f t="shared" ca="1" si="156"/>
        <v>0</v>
      </c>
      <c r="AG456" s="16">
        <f t="shared" ca="1" si="156"/>
        <v>0</v>
      </c>
      <c r="AH456" s="16">
        <f t="shared" ca="1" si="156"/>
        <v>0</v>
      </c>
      <c r="AI456" s="16">
        <f t="shared" ca="1" si="156"/>
        <v>0</v>
      </c>
      <c r="AJ456" s="16">
        <f t="shared" ca="1" si="156"/>
        <v>0</v>
      </c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</row>
    <row r="457" spans="1:124" outlineLevel="1">
      <c r="A457" s="2"/>
      <c r="B457" s="1"/>
      <c r="C457" s="1"/>
      <c r="D457" s="1"/>
    </row>
    <row r="458" spans="1:124" s="76" customFormat="1" outlineLevel="1">
      <c r="A458" s="72" t="s">
        <v>93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  <c r="BI458" s="75"/>
      <c r="BJ458" s="75"/>
      <c r="BK458" s="75"/>
      <c r="BL458" s="75"/>
      <c r="BM458" s="75"/>
      <c r="BN458" s="75"/>
      <c r="BO458" s="75"/>
      <c r="BP458" s="75"/>
      <c r="BQ458" s="75"/>
      <c r="BR458" s="75"/>
      <c r="BS458" s="75"/>
      <c r="BT458" s="75"/>
      <c r="BU458" s="75"/>
      <c r="BV458" s="75"/>
      <c r="BW458" s="75"/>
      <c r="BX458" s="75"/>
      <c r="BY458" s="75"/>
      <c r="BZ458" s="75"/>
      <c r="CA458" s="75"/>
      <c r="CB458" s="75"/>
      <c r="CC458" s="75"/>
      <c r="CD458" s="75"/>
      <c r="CE458" s="75"/>
      <c r="CF458" s="75"/>
      <c r="CG458" s="75"/>
      <c r="CH458" s="75"/>
      <c r="CI458" s="75"/>
      <c r="CJ458" s="75"/>
      <c r="CK458" s="75"/>
      <c r="CL458" s="75"/>
      <c r="CM458" s="75"/>
      <c r="CN458" s="75"/>
      <c r="CO458" s="75"/>
      <c r="CP458" s="75"/>
      <c r="CQ458" s="75"/>
      <c r="CR458" s="75"/>
      <c r="CS458" s="75"/>
      <c r="CT458" s="75"/>
      <c r="CU458" s="75"/>
      <c r="CV458" s="75"/>
      <c r="CW458" s="75"/>
      <c r="CX458" s="75"/>
      <c r="CY458" s="75"/>
      <c r="CZ458" s="75"/>
      <c r="DA458" s="75"/>
      <c r="DB458" s="75"/>
      <c r="DC458" s="75"/>
      <c r="DD458" s="75"/>
      <c r="DE458" s="75"/>
      <c r="DF458" s="75"/>
      <c r="DG458" s="75"/>
      <c r="DH458" s="75"/>
      <c r="DI458" s="75"/>
      <c r="DJ458" s="75"/>
      <c r="DK458" s="75"/>
      <c r="DL458" s="75"/>
      <c r="DM458" s="75"/>
      <c r="DN458" s="75"/>
      <c r="DO458" s="75"/>
      <c r="DP458" s="75"/>
      <c r="DQ458" s="75"/>
      <c r="DR458" s="75"/>
      <c r="DS458" s="75"/>
      <c r="DT458" s="75"/>
    </row>
    <row r="459" spans="1:124" outlineLevel="1">
      <c r="A459" s="2" t="s">
        <v>17</v>
      </c>
      <c r="B459" s="1"/>
      <c r="C459" s="1"/>
      <c r="D459" s="11">
        <f>SUM(E459:DT459)</f>
        <v>-732000</v>
      </c>
      <c r="E459" s="6">
        <f t="shared" ref="E459:AJ459" si="157">-(E171+E172)</f>
        <v>-366000</v>
      </c>
      <c r="F459" s="6">
        <f t="shared" si="157"/>
        <v>-366000</v>
      </c>
      <c r="G459" s="6">
        <f t="shared" si="157"/>
        <v>0</v>
      </c>
      <c r="H459" s="6">
        <f t="shared" si="157"/>
        <v>0</v>
      </c>
      <c r="I459" s="6">
        <f t="shared" si="157"/>
        <v>0</v>
      </c>
      <c r="J459" s="6">
        <f t="shared" si="157"/>
        <v>0</v>
      </c>
      <c r="K459" s="6">
        <f t="shared" si="157"/>
        <v>0</v>
      </c>
      <c r="L459" s="6">
        <f t="shared" si="157"/>
        <v>0</v>
      </c>
      <c r="M459" s="6">
        <f t="shared" si="157"/>
        <v>0</v>
      </c>
      <c r="N459" s="6">
        <f t="shared" si="157"/>
        <v>0</v>
      </c>
      <c r="O459" s="6">
        <f t="shared" si="157"/>
        <v>0</v>
      </c>
      <c r="P459" s="6">
        <f t="shared" si="157"/>
        <v>0</v>
      </c>
      <c r="Q459" s="6">
        <f t="shared" si="157"/>
        <v>0</v>
      </c>
      <c r="R459" s="6">
        <f t="shared" si="157"/>
        <v>0</v>
      </c>
      <c r="S459" s="6">
        <f t="shared" si="157"/>
        <v>0</v>
      </c>
      <c r="T459" s="6">
        <f t="shared" si="157"/>
        <v>0</v>
      </c>
      <c r="U459" s="6">
        <f t="shared" si="157"/>
        <v>0</v>
      </c>
      <c r="V459" s="6">
        <f t="shared" si="157"/>
        <v>0</v>
      </c>
      <c r="W459" s="6">
        <f t="shared" si="157"/>
        <v>0</v>
      </c>
      <c r="X459" s="6">
        <f t="shared" si="157"/>
        <v>0</v>
      </c>
      <c r="Y459" s="6">
        <f t="shared" si="157"/>
        <v>0</v>
      </c>
      <c r="Z459" s="6">
        <f t="shared" si="157"/>
        <v>0</v>
      </c>
      <c r="AA459" s="6">
        <f t="shared" si="157"/>
        <v>0</v>
      </c>
      <c r="AB459" s="6">
        <f t="shared" si="157"/>
        <v>0</v>
      </c>
      <c r="AC459" s="6">
        <f t="shared" si="157"/>
        <v>0</v>
      </c>
      <c r="AD459" s="6">
        <f t="shared" si="157"/>
        <v>0</v>
      </c>
      <c r="AE459" s="6">
        <f t="shared" si="157"/>
        <v>0</v>
      </c>
      <c r="AF459" s="6">
        <f t="shared" si="157"/>
        <v>0</v>
      </c>
      <c r="AG459" s="6">
        <f t="shared" si="157"/>
        <v>0</v>
      </c>
      <c r="AH459" s="6">
        <f t="shared" si="157"/>
        <v>0</v>
      </c>
      <c r="AI459" s="6">
        <f t="shared" si="157"/>
        <v>0</v>
      </c>
      <c r="AJ459" s="6">
        <f t="shared" si="157"/>
        <v>0</v>
      </c>
    </row>
    <row r="460" spans="1:124" outlineLevel="1">
      <c r="A460" s="2"/>
      <c r="B460" s="1"/>
      <c r="C460" s="1"/>
      <c r="D460" s="11"/>
    </row>
    <row r="461" spans="1:124" outlineLevel="1">
      <c r="A461" s="24" t="s">
        <v>94</v>
      </c>
      <c r="B461" s="25"/>
      <c r="C461" s="25"/>
      <c r="D461" s="15">
        <f>SUM(E461:DT461)</f>
        <v>-732000</v>
      </c>
      <c r="E461" s="16">
        <f t="shared" ref="E461:AJ461" si="158">SUM(E459:E460)</f>
        <v>-366000</v>
      </c>
      <c r="F461" s="16">
        <f t="shared" si="158"/>
        <v>-366000</v>
      </c>
      <c r="G461" s="16">
        <f t="shared" si="158"/>
        <v>0</v>
      </c>
      <c r="H461" s="16">
        <f t="shared" si="158"/>
        <v>0</v>
      </c>
      <c r="I461" s="16">
        <f t="shared" si="158"/>
        <v>0</v>
      </c>
      <c r="J461" s="16">
        <f t="shared" si="158"/>
        <v>0</v>
      </c>
      <c r="K461" s="16">
        <f t="shared" si="158"/>
        <v>0</v>
      </c>
      <c r="L461" s="16">
        <f t="shared" si="158"/>
        <v>0</v>
      </c>
      <c r="M461" s="16">
        <f t="shared" si="158"/>
        <v>0</v>
      </c>
      <c r="N461" s="16">
        <f t="shared" si="158"/>
        <v>0</v>
      </c>
      <c r="O461" s="16">
        <f t="shared" si="158"/>
        <v>0</v>
      </c>
      <c r="P461" s="16">
        <f t="shared" si="158"/>
        <v>0</v>
      </c>
      <c r="Q461" s="16">
        <f t="shared" si="158"/>
        <v>0</v>
      </c>
      <c r="R461" s="16">
        <f t="shared" si="158"/>
        <v>0</v>
      </c>
      <c r="S461" s="16">
        <f t="shared" si="158"/>
        <v>0</v>
      </c>
      <c r="T461" s="16">
        <f t="shared" si="158"/>
        <v>0</v>
      </c>
      <c r="U461" s="16">
        <f t="shared" si="158"/>
        <v>0</v>
      </c>
      <c r="V461" s="16">
        <f t="shared" si="158"/>
        <v>0</v>
      </c>
      <c r="W461" s="16">
        <f t="shared" si="158"/>
        <v>0</v>
      </c>
      <c r="X461" s="16">
        <f t="shared" si="158"/>
        <v>0</v>
      </c>
      <c r="Y461" s="16">
        <f t="shared" si="158"/>
        <v>0</v>
      </c>
      <c r="Z461" s="16">
        <f t="shared" si="158"/>
        <v>0</v>
      </c>
      <c r="AA461" s="16">
        <f t="shared" si="158"/>
        <v>0</v>
      </c>
      <c r="AB461" s="16">
        <f t="shared" si="158"/>
        <v>0</v>
      </c>
      <c r="AC461" s="16">
        <f t="shared" si="158"/>
        <v>0</v>
      </c>
      <c r="AD461" s="16">
        <f t="shared" si="158"/>
        <v>0</v>
      </c>
      <c r="AE461" s="16">
        <f t="shared" si="158"/>
        <v>0</v>
      </c>
      <c r="AF461" s="16">
        <f t="shared" si="158"/>
        <v>0</v>
      </c>
      <c r="AG461" s="16">
        <f t="shared" si="158"/>
        <v>0</v>
      </c>
      <c r="AH461" s="16">
        <f t="shared" si="158"/>
        <v>0</v>
      </c>
      <c r="AI461" s="16">
        <f t="shared" si="158"/>
        <v>0</v>
      </c>
      <c r="AJ461" s="16">
        <f t="shared" si="158"/>
        <v>0</v>
      </c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</row>
    <row r="462" spans="1:124" outlineLevel="1">
      <c r="A462" s="2"/>
      <c r="B462" s="1"/>
      <c r="C462" s="1"/>
      <c r="D462" s="1"/>
    </row>
    <row r="463" spans="1:124" s="76" customFormat="1" outlineLevel="1">
      <c r="A463" s="72" t="s">
        <v>95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75"/>
      <c r="AZ463" s="75"/>
      <c r="BA463" s="75"/>
      <c r="BB463" s="75"/>
      <c r="BC463" s="75"/>
      <c r="BD463" s="75"/>
      <c r="BE463" s="75"/>
      <c r="BF463" s="75"/>
      <c r="BG463" s="75"/>
      <c r="BH463" s="75"/>
      <c r="BI463" s="75"/>
      <c r="BJ463" s="75"/>
      <c r="BK463" s="75"/>
      <c r="BL463" s="75"/>
      <c r="BM463" s="75"/>
      <c r="BN463" s="75"/>
      <c r="BO463" s="75"/>
      <c r="BP463" s="75"/>
      <c r="BQ463" s="75"/>
      <c r="BR463" s="75"/>
      <c r="BS463" s="75"/>
      <c r="BT463" s="75"/>
      <c r="BU463" s="75"/>
      <c r="BV463" s="75"/>
      <c r="BW463" s="75"/>
      <c r="BX463" s="75"/>
      <c r="BY463" s="75"/>
      <c r="BZ463" s="75"/>
      <c r="CA463" s="75"/>
      <c r="CB463" s="75"/>
      <c r="CC463" s="75"/>
      <c r="CD463" s="75"/>
      <c r="CE463" s="75"/>
      <c r="CF463" s="75"/>
      <c r="CG463" s="75"/>
      <c r="CH463" s="75"/>
      <c r="CI463" s="75"/>
      <c r="CJ463" s="75"/>
      <c r="CK463" s="75"/>
      <c r="CL463" s="75"/>
      <c r="CM463" s="75"/>
      <c r="CN463" s="75"/>
      <c r="CO463" s="75"/>
      <c r="CP463" s="75"/>
      <c r="CQ463" s="75"/>
      <c r="CR463" s="75"/>
      <c r="CS463" s="75"/>
      <c r="CT463" s="75"/>
      <c r="CU463" s="75"/>
      <c r="CV463" s="75"/>
      <c r="CW463" s="75"/>
      <c r="CX463" s="75"/>
      <c r="CY463" s="75"/>
      <c r="CZ463" s="75"/>
      <c r="DA463" s="75"/>
      <c r="DB463" s="75"/>
      <c r="DC463" s="75"/>
      <c r="DD463" s="75"/>
      <c r="DE463" s="75"/>
      <c r="DF463" s="75"/>
      <c r="DG463" s="75"/>
      <c r="DH463" s="75"/>
      <c r="DI463" s="75"/>
      <c r="DJ463" s="75"/>
      <c r="DK463" s="75"/>
      <c r="DL463" s="75"/>
      <c r="DM463" s="75"/>
      <c r="DN463" s="75"/>
      <c r="DO463" s="75"/>
      <c r="DP463" s="75"/>
      <c r="DQ463" s="75"/>
      <c r="DR463" s="75"/>
      <c r="DS463" s="75"/>
      <c r="DT463" s="75"/>
    </row>
    <row r="464" spans="1:124" outlineLevel="1">
      <c r="A464" s="2" t="s">
        <v>71</v>
      </c>
      <c r="B464" s="1"/>
      <c r="C464" s="1"/>
      <c r="D464" s="1"/>
    </row>
    <row r="465" spans="1:36" outlineLevel="1">
      <c r="A465" s="298" t="str">
        <f>Расчет_С_Фондом!A64</f>
        <v>Средства бюджета субъекта РФ</v>
      </c>
      <c r="B465" s="1"/>
      <c r="C465" s="1"/>
      <c r="D465" s="288">
        <f t="shared" ref="D465:D466" ca="1" si="159">SUM(E465:DT465)</f>
        <v>73200</v>
      </c>
      <c r="E465" s="6">
        <f ca="1">Расчет_С_Фондом!E64</f>
        <v>36600</v>
      </c>
      <c r="F465" s="6">
        <f ca="1">Расчет_С_Фондом!F64</f>
        <v>36600</v>
      </c>
      <c r="G465" s="6">
        <f ca="1">Расчет_С_Фондом!G64</f>
        <v>0</v>
      </c>
      <c r="H465" s="6">
        <f ca="1">Расчет_С_Фондом!H64</f>
        <v>0</v>
      </c>
      <c r="I465" s="6">
        <f ca="1">Расчет_С_Фондом!I64</f>
        <v>0</v>
      </c>
      <c r="J465" s="6">
        <f ca="1">Расчет_С_Фондом!J64</f>
        <v>0</v>
      </c>
      <c r="K465" s="6">
        <f ca="1">Расчет_С_Фондом!K64</f>
        <v>0</v>
      </c>
      <c r="L465" s="6">
        <f ca="1">Расчет_С_Фондом!L64</f>
        <v>0</v>
      </c>
      <c r="M465" s="6">
        <f ca="1">Расчет_С_Фондом!M64</f>
        <v>0</v>
      </c>
      <c r="N465" s="6">
        <f ca="1">Расчет_С_Фондом!N64</f>
        <v>0</v>
      </c>
      <c r="O465" s="6">
        <f ca="1">Расчет_С_Фондом!O64</f>
        <v>0</v>
      </c>
      <c r="P465" s="6">
        <f ca="1">Расчет_С_Фондом!P64</f>
        <v>0</v>
      </c>
      <c r="Q465" s="6">
        <f ca="1">Расчет_С_Фондом!Q64</f>
        <v>0</v>
      </c>
      <c r="R465" s="6">
        <f ca="1">Расчет_С_Фондом!R64</f>
        <v>0</v>
      </c>
      <c r="S465" s="6">
        <f ca="1">Расчет_С_Фондом!S64</f>
        <v>0</v>
      </c>
      <c r="T465" s="6">
        <f ca="1">Расчет_С_Фондом!T64</f>
        <v>0</v>
      </c>
      <c r="U465" s="6">
        <f ca="1">Расчет_С_Фондом!U64</f>
        <v>0</v>
      </c>
      <c r="V465" s="6">
        <f ca="1">Расчет_С_Фондом!V64</f>
        <v>0</v>
      </c>
      <c r="W465" s="6">
        <f ca="1">Расчет_С_Фондом!W64</f>
        <v>0</v>
      </c>
      <c r="X465" s="6">
        <f ca="1">Расчет_С_Фондом!X64</f>
        <v>0</v>
      </c>
      <c r="Y465" s="6">
        <f ca="1">Расчет_С_Фондом!Y64</f>
        <v>0</v>
      </c>
      <c r="Z465" s="6">
        <f ca="1">Расчет_С_Фондом!Z64</f>
        <v>0</v>
      </c>
      <c r="AA465" s="6">
        <f ca="1">Расчет_С_Фондом!AA64</f>
        <v>0</v>
      </c>
      <c r="AB465" s="6">
        <f ca="1">Расчет_С_Фондом!AB64</f>
        <v>0</v>
      </c>
      <c r="AC465" s="6">
        <f ca="1">Расчет_С_Фондом!AC64</f>
        <v>0</v>
      </c>
      <c r="AD465" s="6">
        <f ca="1">Расчет_С_Фондом!AD64</f>
        <v>0</v>
      </c>
      <c r="AE465" s="6">
        <f ca="1">Расчет_С_Фондом!AE64</f>
        <v>0</v>
      </c>
      <c r="AF465" s="6">
        <f ca="1">Расчет_С_Фондом!AF64</f>
        <v>0</v>
      </c>
      <c r="AG465" s="6">
        <f ca="1">Расчет_С_Фондом!AG64</f>
        <v>0</v>
      </c>
      <c r="AH465" s="6">
        <f ca="1">Расчет_С_Фондом!AH64</f>
        <v>0</v>
      </c>
      <c r="AI465" s="6">
        <f ca="1">Расчет_С_Фондом!AI64</f>
        <v>0</v>
      </c>
      <c r="AJ465" s="6">
        <f ca="1">Расчет_С_Фондом!AJ64</f>
        <v>0</v>
      </c>
    </row>
    <row r="466" spans="1:36" outlineLevel="1">
      <c r="A466" s="298" t="str">
        <f>Расчет_С_Фондом!A65</f>
        <v>Средства местного бюджета</v>
      </c>
      <c r="B466" s="1"/>
      <c r="C466" s="1"/>
      <c r="D466" s="288">
        <f t="shared" ca="1" si="159"/>
        <v>0</v>
      </c>
      <c r="E466" s="6">
        <f ca="1">Расчет_С_Фондом!E65</f>
        <v>0</v>
      </c>
      <c r="F466" s="6">
        <f ca="1">Расчет_С_Фондом!F65</f>
        <v>0</v>
      </c>
      <c r="G466" s="6">
        <f ca="1">Расчет_С_Фондом!G65</f>
        <v>0</v>
      </c>
      <c r="H466" s="6">
        <f ca="1">Расчет_С_Фондом!H65</f>
        <v>0</v>
      </c>
      <c r="I466" s="6">
        <f ca="1">Расчет_С_Фондом!I65</f>
        <v>0</v>
      </c>
      <c r="J466" s="6">
        <f ca="1">Расчет_С_Фондом!J65</f>
        <v>0</v>
      </c>
      <c r="K466" s="6">
        <f ca="1">Расчет_С_Фондом!K65</f>
        <v>0</v>
      </c>
      <c r="L466" s="6">
        <f ca="1">Расчет_С_Фондом!L65</f>
        <v>0</v>
      </c>
      <c r="M466" s="6">
        <f ca="1">Расчет_С_Фондом!M65</f>
        <v>0</v>
      </c>
      <c r="N466" s="6">
        <f ca="1">Расчет_С_Фондом!N65</f>
        <v>0</v>
      </c>
      <c r="O466" s="6">
        <f ca="1">Расчет_С_Фондом!O65</f>
        <v>0</v>
      </c>
      <c r="P466" s="6">
        <f ca="1">Расчет_С_Фондом!P65</f>
        <v>0</v>
      </c>
      <c r="Q466" s="6">
        <f ca="1">Расчет_С_Фондом!Q65</f>
        <v>0</v>
      </c>
      <c r="R466" s="6">
        <f ca="1">Расчет_С_Фондом!R65</f>
        <v>0</v>
      </c>
      <c r="S466" s="6">
        <f ca="1">Расчет_С_Фондом!S65</f>
        <v>0</v>
      </c>
      <c r="T466" s="6">
        <f ca="1">Расчет_С_Фондом!T65</f>
        <v>0</v>
      </c>
      <c r="U466" s="6">
        <f ca="1">Расчет_С_Фондом!U65</f>
        <v>0</v>
      </c>
      <c r="V466" s="6">
        <f ca="1">Расчет_С_Фондом!V65</f>
        <v>0</v>
      </c>
      <c r="W466" s="6">
        <f ca="1">Расчет_С_Фондом!W65</f>
        <v>0</v>
      </c>
      <c r="X466" s="6">
        <f ca="1">Расчет_С_Фондом!X65</f>
        <v>0</v>
      </c>
      <c r="Y466" s="6">
        <f ca="1">Расчет_С_Фондом!Y65</f>
        <v>0</v>
      </c>
      <c r="Z466" s="6">
        <f ca="1">Расчет_С_Фондом!Z65</f>
        <v>0</v>
      </c>
      <c r="AA466" s="6">
        <f ca="1">Расчет_С_Фондом!AA65</f>
        <v>0</v>
      </c>
      <c r="AB466" s="6">
        <f ca="1">Расчет_С_Фондом!AB65</f>
        <v>0</v>
      </c>
      <c r="AC466" s="6">
        <f ca="1">Расчет_С_Фондом!AC65</f>
        <v>0</v>
      </c>
      <c r="AD466" s="6">
        <f ca="1">Расчет_С_Фондом!AD65</f>
        <v>0</v>
      </c>
      <c r="AE466" s="6">
        <f ca="1">Расчет_С_Фондом!AE65</f>
        <v>0</v>
      </c>
      <c r="AF466" s="6">
        <f ca="1">Расчет_С_Фондом!AF65</f>
        <v>0</v>
      </c>
      <c r="AG466" s="6">
        <f ca="1">Расчет_С_Фондом!AG65</f>
        <v>0</v>
      </c>
      <c r="AH466" s="6">
        <f ca="1">Расчет_С_Фондом!AH65</f>
        <v>0</v>
      </c>
      <c r="AI466" s="6">
        <f ca="1">Расчет_С_Фондом!AI65</f>
        <v>0</v>
      </c>
      <c r="AJ466" s="6">
        <f ca="1">Расчет_С_Фондом!AJ65</f>
        <v>0</v>
      </c>
    </row>
    <row r="467" spans="1:36" outlineLevel="1">
      <c r="A467" s="298" t="str">
        <f>Расчет_С_Фондом!A66</f>
        <v xml:space="preserve">Средства Фонда </v>
      </c>
      <c r="B467" s="1"/>
      <c r="C467" s="1"/>
      <c r="D467" s="11">
        <f ca="1">SUM(E467:DT467)</f>
        <v>366000</v>
      </c>
      <c r="E467" s="6">
        <f ca="1">Расчет_С_Фондом!E66</f>
        <v>183000</v>
      </c>
      <c r="F467" s="6">
        <f ca="1">Расчет_С_Фондом!F66</f>
        <v>183000</v>
      </c>
      <c r="G467" s="6">
        <f ca="1">Расчет_С_Фондом!G66</f>
        <v>0</v>
      </c>
      <c r="H467" s="6">
        <f ca="1">Расчет_С_Фондом!H66</f>
        <v>0</v>
      </c>
      <c r="I467" s="6">
        <f ca="1">Расчет_С_Фондом!I66</f>
        <v>0</v>
      </c>
      <c r="J467" s="6">
        <f ca="1">Расчет_С_Фондом!J66</f>
        <v>0</v>
      </c>
      <c r="K467" s="6">
        <f ca="1">Расчет_С_Фондом!K66</f>
        <v>0</v>
      </c>
      <c r="L467" s="6">
        <f ca="1">Расчет_С_Фондом!L66</f>
        <v>0</v>
      </c>
      <c r="M467" s="6">
        <f ca="1">Расчет_С_Фондом!M66</f>
        <v>0</v>
      </c>
      <c r="N467" s="6">
        <f ca="1">Расчет_С_Фондом!N66</f>
        <v>0</v>
      </c>
      <c r="O467" s="6">
        <f ca="1">Расчет_С_Фондом!O66</f>
        <v>0</v>
      </c>
      <c r="P467" s="6">
        <f ca="1">Расчет_С_Фондом!P66</f>
        <v>0</v>
      </c>
      <c r="Q467" s="6">
        <f ca="1">Расчет_С_Фондом!Q66</f>
        <v>0</v>
      </c>
      <c r="R467" s="6">
        <f ca="1">Расчет_С_Фондом!R66</f>
        <v>0</v>
      </c>
      <c r="S467" s="6">
        <f ca="1">Расчет_С_Фондом!S66</f>
        <v>0</v>
      </c>
      <c r="T467" s="6">
        <f ca="1">Расчет_С_Фондом!T66</f>
        <v>0</v>
      </c>
      <c r="U467" s="6">
        <f ca="1">Расчет_С_Фондом!U66</f>
        <v>0</v>
      </c>
      <c r="V467" s="6">
        <f ca="1">Расчет_С_Фондом!V66</f>
        <v>0</v>
      </c>
      <c r="W467" s="6">
        <f ca="1">Расчет_С_Фондом!W66</f>
        <v>0</v>
      </c>
      <c r="X467" s="6">
        <f ca="1">Расчет_С_Фондом!X66</f>
        <v>0</v>
      </c>
      <c r="Y467" s="6">
        <f ca="1">Расчет_С_Фондом!Y66</f>
        <v>0</v>
      </c>
      <c r="Z467" s="6">
        <f ca="1">Расчет_С_Фондом!Z66</f>
        <v>0</v>
      </c>
      <c r="AA467" s="6">
        <f ca="1">Расчет_С_Фондом!AA66</f>
        <v>0</v>
      </c>
      <c r="AB467" s="6">
        <f ca="1">Расчет_С_Фондом!AB66</f>
        <v>0</v>
      </c>
      <c r="AC467" s="6">
        <f ca="1">Расчет_С_Фондом!AC66</f>
        <v>0</v>
      </c>
      <c r="AD467" s="6">
        <f ca="1">Расчет_С_Фондом!AD66</f>
        <v>0</v>
      </c>
      <c r="AE467" s="6">
        <f ca="1">Расчет_С_Фондом!AE66</f>
        <v>0</v>
      </c>
      <c r="AF467" s="6">
        <f ca="1">Расчет_С_Фондом!AF66</f>
        <v>0</v>
      </c>
      <c r="AG467" s="6">
        <f ca="1">Расчет_С_Фондом!AG66</f>
        <v>0</v>
      </c>
      <c r="AH467" s="6">
        <f ca="1">Расчет_С_Фондом!AH66</f>
        <v>0</v>
      </c>
      <c r="AI467" s="6">
        <f ca="1">Расчет_С_Фондом!AI66</f>
        <v>0</v>
      </c>
      <c r="AJ467" s="6">
        <f ca="1">Расчет_С_Фондом!AJ66</f>
        <v>0</v>
      </c>
    </row>
    <row r="468" spans="1:36" outlineLevel="1">
      <c r="A468" s="298"/>
      <c r="B468" s="1"/>
      <c r="C468" s="1"/>
      <c r="D468" s="288"/>
    </row>
    <row r="469" spans="1:36" outlineLevel="1">
      <c r="A469" s="2" t="s">
        <v>96</v>
      </c>
      <c r="B469" s="1"/>
      <c r="C469" s="1"/>
      <c r="D469" s="11"/>
    </row>
    <row r="470" spans="1:36" outlineLevel="1">
      <c r="A470" s="2" t="s">
        <v>184</v>
      </c>
      <c r="B470" s="1"/>
      <c r="C470" s="1"/>
      <c r="D470" s="11">
        <f ca="1">SUM(E470:DT470)</f>
        <v>162504</v>
      </c>
      <c r="E470" s="6">
        <f ca="1">Расчет_С_Фондом!E62</f>
        <v>77225.999999999985</v>
      </c>
      <c r="F470" s="6">
        <f ca="1">Расчет_С_Фондом!F62</f>
        <v>85278</v>
      </c>
      <c r="G470" s="6">
        <f ca="1">Расчет_С_Фондом!G62</f>
        <v>0</v>
      </c>
      <c r="H470" s="6">
        <f ca="1">Расчет_С_Фондом!H62</f>
        <v>0</v>
      </c>
      <c r="I470" s="6">
        <f ca="1">Расчет_С_Фондом!I62</f>
        <v>0</v>
      </c>
      <c r="J470" s="6">
        <f ca="1">Расчет_С_Фондом!J62</f>
        <v>0</v>
      </c>
      <c r="K470" s="6">
        <f ca="1">Расчет_С_Фондом!K62</f>
        <v>0</v>
      </c>
      <c r="L470" s="6">
        <f ca="1">Расчет_С_Фондом!L62</f>
        <v>0</v>
      </c>
      <c r="M470" s="6">
        <f ca="1">Расчет_С_Фондом!M62</f>
        <v>0</v>
      </c>
      <c r="N470" s="6">
        <f ca="1">Расчет_С_Фондом!N62</f>
        <v>0</v>
      </c>
      <c r="O470" s="6">
        <f ca="1">Расчет_С_Фондом!O62</f>
        <v>0</v>
      </c>
      <c r="P470" s="6">
        <f ca="1">Расчет_С_Фондом!P62</f>
        <v>0</v>
      </c>
      <c r="Q470" s="6">
        <f ca="1">Расчет_С_Фондом!Q62</f>
        <v>0</v>
      </c>
      <c r="R470" s="6">
        <f ca="1">Расчет_С_Фондом!R62</f>
        <v>0</v>
      </c>
      <c r="S470" s="6">
        <f ca="1">Расчет_С_Фондом!S62</f>
        <v>0</v>
      </c>
      <c r="T470" s="6">
        <f ca="1">Расчет_С_Фондом!T62</f>
        <v>0</v>
      </c>
      <c r="U470" s="6">
        <f ca="1">Расчет_С_Фондом!U62</f>
        <v>0</v>
      </c>
      <c r="V470" s="6">
        <f ca="1">Расчет_С_Фондом!V62</f>
        <v>0</v>
      </c>
      <c r="W470" s="6">
        <f ca="1">Расчет_С_Фондом!W62</f>
        <v>0</v>
      </c>
      <c r="X470" s="6">
        <f ca="1">Расчет_С_Фондом!X62</f>
        <v>0</v>
      </c>
      <c r="Y470" s="6">
        <f ca="1">Расчет_С_Фондом!Y62</f>
        <v>0</v>
      </c>
      <c r="Z470" s="6">
        <f ca="1">Расчет_С_Фондом!Z62</f>
        <v>0</v>
      </c>
      <c r="AA470" s="6">
        <f ca="1">Расчет_С_Фондом!AA62</f>
        <v>0</v>
      </c>
      <c r="AB470" s="6">
        <f ca="1">Расчет_С_Фондом!AB62</f>
        <v>0</v>
      </c>
      <c r="AC470" s="6">
        <f ca="1">Расчет_С_Фондом!AC62</f>
        <v>0</v>
      </c>
      <c r="AD470" s="6">
        <f ca="1">Расчет_С_Фондом!AD62</f>
        <v>0</v>
      </c>
      <c r="AE470" s="6">
        <f ca="1">Расчет_С_Фондом!AE62</f>
        <v>0</v>
      </c>
      <c r="AF470" s="6">
        <f ca="1">Расчет_С_Фондом!AF62</f>
        <v>0</v>
      </c>
      <c r="AG470" s="6">
        <f ca="1">Расчет_С_Фондом!AG62</f>
        <v>0</v>
      </c>
      <c r="AH470" s="6">
        <f ca="1">Расчет_С_Фондом!AH62</f>
        <v>0</v>
      </c>
      <c r="AI470" s="6">
        <f ca="1">Расчет_С_Фондом!AI62</f>
        <v>0</v>
      </c>
      <c r="AJ470" s="6">
        <f ca="1">Расчет_С_Фондом!AJ62</f>
        <v>0</v>
      </c>
    </row>
    <row r="471" spans="1:36" outlineLevel="1">
      <c r="A471" s="2" t="s">
        <v>118</v>
      </c>
      <c r="B471" s="1"/>
      <c r="C471" s="1"/>
      <c r="D471" s="11">
        <f>SUM(E471:DT471)</f>
        <v>0</v>
      </c>
      <c r="E471" s="6">
        <f t="shared" ref="E471:AJ471" si="160">E570</f>
        <v>0</v>
      </c>
      <c r="F471" s="6">
        <f t="shared" si="160"/>
        <v>0</v>
      </c>
      <c r="G471" s="6">
        <f t="shared" si="160"/>
        <v>0</v>
      </c>
      <c r="H471" s="6">
        <f t="shared" si="160"/>
        <v>0</v>
      </c>
      <c r="I471" s="6">
        <f t="shared" si="160"/>
        <v>0</v>
      </c>
      <c r="J471" s="6">
        <f t="shared" si="160"/>
        <v>0</v>
      </c>
      <c r="K471" s="6">
        <f t="shared" si="160"/>
        <v>0</v>
      </c>
      <c r="L471" s="6">
        <f t="shared" si="160"/>
        <v>0</v>
      </c>
      <c r="M471" s="6">
        <f t="shared" si="160"/>
        <v>0</v>
      </c>
      <c r="N471" s="6">
        <f t="shared" si="160"/>
        <v>0</v>
      </c>
      <c r="O471" s="6">
        <f t="shared" si="160"/>
        <v>0</v>
      </c>
      <c r="P471" s="6">
        <f t="shared" si="160"/>
        <v>0</v>
      </c>
      <c r="Q471" s="6">
        <f t="shared" si="160"/>
        <v>0</v>
      </c>
      <c r="R471" s="6">
        <f t="shared" si="160"/>
        <v>0</v>
      </c>
      <c r="S471" s="6">
        <f t="shared" si="160"/>
        <v>0</v>
      </c>
      <c r="T471" s="6">
        <f t="shared" si="160"/>
        <v>0</v>
      </c>
      <c r="U471" s="6">
        <f t="shared" si="160"/>
        <v>0</v>
      </c>
      <c r="V471" s="6">
        <f t="shared" si="160"/>
        <v>0</v>
      </c>
      <c r="W471" s="6">
        <f t="shared" si="160"/>
        <v>0</v>
      </c>
      <c r="X471" s="6">
        <f t="shared" si="160"/>
        <v>0</v>
      </c>
      <c r="Y471" s="6">
        <f t="shared" si="160"/>
        <v>0</v>
      </c>
      <c r="Z471" s="6">
        <f t="shared" si="160"/>
        <v>0</v>
      </c>
      <c r="AA471" s="6">
        <f t="shared" si="160"/>
        <v>0</v>
      </c>
      <c r="AB471" s="6">
        <f t="shared" si="160"/>
        <v>0</v>
      </c>
      <c r="AC471" s="6">
        <f t="shared" si="160"/>
        <v>0</v>
      </c>
      <c r="AD471" s="6">
        <f t="shared" si="160"/>
        <v>0</v>
      </c>
      <c r="AE471" s="6">
        <f t="shared" si="160"/>
        <v>0</v>
      </c>
      <c r="AF471" s="6">
        <f t="shared" si="160"/>
        <v>0</v>
      </c>
      <c r="AG471" s="6">
        <f t="shared" si="160"/>
        <v>0</v>
      </c>
      <c r="AH471" s="6">
        <f t="shared" si="160"/>
        <v>0</v>
      </c>
      <c r="AI471" s="6">
        <f t="shared" si="160"/>
        <v>0</v>
      </c>
      <c r="AJ471" s="6">
        <f t="shared" si="160"/>
        <v>0</v>
      </c>
    </row>
    <row r="472" spans="1:36" outlineLevel="1">
      <c r="A472" s="2"/>
      <c r="B472" s="1"/>
      <c r="C472" s="1"/>
      <c r="D472" s="11"/>
    </row>
    <row r="473" spans="1:36" outlineLevel="1">
      <c r="A473" s="2" t="s">
        <v>73</v>
      </c>
      <c r="B473" s="1"/>
      <c r="C473" s="1"/>
      <c r="D473" s="11"/>
    </row>
    <row r="474" spans="1:36" outlineLevel="1">
      <c r="A474" s="2" t="s">
        <v>97</v>
      </c>
      <c r="B474" s="1"/>
      <c r="C474" s="1"/>
      <c r="D474" s="11">
        <f ca="1">SUM(E474:DT474)</f>
        <v>146400</v>
      </c>
      <c r="E474" s="6">
        <f ca="1">Расчет_С_Фондом!E97</f>
        <v>73200</v>
      </c>
      <c r="F474" s="6">
        <f ca="1">Расчет_С_Фондом!F97</f>
        <v>73200</v>
      </c>
      <c r="G474" s="6">
        <f ca="1">Расчет_С_Фондом!G97</f>
        <v>0</v>
      </c>
      <c r="H474" s="6">
        <f ca="1">Расчет_С_Фондом!H97</f>
        <v>0</v>
      </c>
      <c r="I474" s="6">
        <f ca="1">Расчет_С_Фондом!I97</f>
        <v>0</v>
      </c>
      <c r="J474" s="6">
        <f ca="1">Расчет_С_Фондом!J97</f>
        <v>0</v>
      </c>
      <c r="K474" s="6">
        <f ca="1">Расчет_С_Фондом!K97</f>
        <v>0</v>
      </c>
      <c r="L474" s="6">
        <f ca="1">Расчет_С_Фондом!L97</f>
        <v>0</v>
      </c>
      <c r="M474" s="6">
        <f ca="1">Расчет_С_Фондом!M97</f>
        <v>0</v>
      </c>
      <c r="N474" s="6">
        <f ca="1">Расчет_С_Фондом!N97</f>
        <v>0</v>
      </c>
      <c r="O474" s="6">
        <f ca="1">Расчет_С_Фондом!O97</f>
        <v>0</v>
      </c>
      <c r="P474" s="6">
        <f ca="1">Расчет_С_Фондом!P97</f>
        <v>0</v>
      </c>
      <c r="Q474" s="6">
        <f ca="1">Расчет_С_Фондом!Q97</f>
        <v>0</v>
      </c>
      <c r="R474" s="6">
        <f ca="1">Расчет_С_Фондом!R97</f>
        <v>0</v>
      </c>
      <c r="S474" s="6">
        <f ca="1">Расчет_С_Фондом!S97</f>
        <v>0</v>
      </c>
      <c r="T474" s="6">
        <f ca="1">Расчет_С_Фондом!T97</f>
        <v>0</v>
      </c>
      <c r="U474" s="6">
        <f ca="1">Расчет_С_Фондом!U97</f>
        <v>0</v>
      </c>
      <c r="V474" s="6">
        <f ca="1">Расчет_С_Фондом!V97</f>
        <v>0</v>
      </c>
      <c r="W474" s="6">
        <f ca="1">Расчет_С_Фондом!W97</f>
        <v>0</v>
      </c>
      <c r="X474" s="6">
        <f ca="1">Расчет_С_Фондом!X97</f>
        <v>0</v>
      </c>
      <c r="Y474" s="6">
        <f ca="1">Расчет_С_Фондом!Y97</f>
        <v>0</v>
      </c>
      <c r="Z474" s="6">
        <f ca="1">Расчет_С_Фондом!Z97</f>
        <v>0</v>
      </c>
      <c r="AA474" s="6">
        <f ca="1">Расчет_С_Фондом!AA97</f>
        <v>0</v>
      </c>
      <c r="AB474" s="6">
        <f ca="1">Расчет_С_Фондом!AB97</f>
        <v>0</v>
      </c>
      <c r="AC474" s="6">
        <f ca="1">Расчет_С_Фондом!AC97</f>
        <v>0</v>
      </c>
      <c r="AD474" s="6">
        <f ca="1">Расчет_С_Фондом!AD97</f>
        <v>0</v>
      </c>
      <c r="AE474" s="6">
        <f ca="1">Расчет_С_Фондом!AE97</f>
        <v>0</v>
      </c>
      <c r="AF474" s="6">
        <f ca="1">Расчет_С_Фондом!AF97</f>
        <v>0</v>
      </c>
      <c r="AG474" s="6">
        <f ca="1">Расчет_С_Фондом!AG97</f>
        <v>0</v>
      </c>
      <c r="AH474" s="6">
        <f ca="1">Расчет_С_Фондом!AH97</f>
        <v>0</v>
      </c>
      <c r="AI474" s="6">
        <f ca="1">Расчет_С_Фондом!AI97</f>
        <v>0</v>
      </c>
      <c r="AJ474" s="6">
        <f ca="1">Расчет_С_Фондом!AJ97</f>
        <v>0</v>
      </c>
    </row>
    <row r="475" spans="1:36" outlineLevel="1">
      <c r="A475" s="2" t="s">
        <v>98</v>
      </c>
      <c r="B475" s="1"/>
      <c r="C475" s="1"/>
      <c r="D475" s="11">
        <f ca="1">SUM(E475:DT475)</f>
        <v>-146400</v>
      </c>
      <c r="E475" s="6">
        <f ca="1">Расчет_С_Фондом!E98</f>
        <v>0</v>
      </c>
      <c r="F475" s="6">
        <f ca="1">Расчет_С_Фондом!F98</f>
        <v>0</v>
      </c>
      <c r="G475" s="6">
        <f ca="1">Расчет_С_Фондом!G98</f>
        <v>-10336.083662677749</v>
      </c>
      <c r="H475" s="6">
        <f ca="1">Расчет_С_Фондом!H98</f>
        <v>-11473.052865572303</v>
      </c>
      <c r="I475" s="6">
        <f ca="1">Расчет_С_Фондом!I98</f>
        <v>-12735.088680785255</v>
      </c>
      <c r="J475" s="6">
        <f ca="1">Расчет_С_Фондом!J98</f>
        <v>-14135.948435671635</v>
      </c>
      <c r="K475" s="6">
        <f ca="1">Расчет_С_Фондом!K98</f>
        <v>-15690.902763595514</v>
      </c>
      <c r="L475" s="6">
        <f ca="1">Расчет_С_Фондом!L98</f>
        <v>-17416.902067591021</v>
      </c>
      <c r="M475" s="6">
        <f ca="1">Расчет_С_Фондом!M98</f>
        <v>-19332.761295026034</v>
      </c>
      <c r="N475" s="6">
        <f ca="1">Расчет_С_Фондом!N98</f>
        <v>-21459.365037478899</v>
      </c>
      <c r="O475" s="6">
        <f ca="1">Расчет_С_Фондом!O98</f>
        <v>-23819.895191601583</v>
      </c>
      <c r="P475" s="6">
        <f ca="1">Расчет_С_Фондом!P98</f>
        <v>0</v>
      </c>
      <c r="Q475" s="6">
        <f ca="1">Расчет_С_Фондом!Q98</f>
        <v>0</v>
      </c>
      <c r="R475" s="6">
        <f ca="1">Расчет_С_Фондом!R98</f>
        <v>0</v>
      </c>
      <c r="S475" s="6">
        <f ca="1">Расчет_С_Фондом!S98</f>
        <v>0</v>
      </c>
      <c r="T475" s="6">
        <f ca="1">Расчет_С_Фондом!T98</f>
        <v>0</v>
      </c>
      <c r="U475" s="6">
        <f ca="1">Расчет_С_Фондом!U98</f>
        <v>0</v>
      </c>
      <c r="V475" s="6">
        <f ca="1">Расчет_С_Фондом!V98</f>
        <v>0</v>
      </c>
      <c r="W475" s="6">
        <f ca="1">Расчет_С_Фондом!W98</f>
        <v>0</v>
      </c>
      <c r="X475" s="6">
        <f ca="1">Расчет_С_Фондом!X98</f>
        <v>0</v>
      </c>
      <c r="Y475" s="6">
        <f ca="1">Расчет_С_Фондом!Y98</f>
        <v>0</v>
      </c>
      <c r="Z475" s="6">
        <f ca="1">Расчет_С_Фондом!Z98</f>
        <v>0</v>
      </c>
      <c r="AA475" s="6">
        <f ca="1">Расчет_С_Фондом!AA98</f>
        <v>0</v>
      </c>
      <c r="AB475" s="6">
        <f ca="1">Расчет_С_Фондом!AB98</f>
        <v>0</v>
      </c>
      <c r="AC475" s="6">
        <f ca="1">Расчет_С_Фондом!AC98</f>
        <v>0</v>
      </c>
      <c r="AD475" s="6">
        <f ca="1">Расчет_С_Фондом!AD98</f>
        <v>0</v>
      </c>
      <c r="AE475" s="6">
        <f ca="1">Расчет_С_Фондом!AE98</f>
        <v>0</v>
      </c>
      <c r="AF475" s="6">
        <f ca="1">Расчет_С_Фондом!AF98</f>
        <v>0</v>
      </c>
      <c r="AG475" s="6">
        <f ca="1">Расчет_С_Фондом!AG98</f>
        <v>0</v>
      </c>
      <c r="AH475" s="6">
        <f ca="1">Расчет_С_Фондом!AH98</f>
        <v>0</v>
      </c>
      <c r="AI475" s="6">
        <f ca="1">Расчет_С_Фондом!AI98</f>
        <v>0</v>
      </c>
      <c r="AJ475" s="6">
        <f ca="1">Расчет_С_Фондом!AJ98</f>
        <v>0</v>
      </c>
    </row>
    <row r="476" spans="1:36" outlineLevel="1"/>
    <row r="477" spans="1:36" outlineLevel="1">
      <c r="A477" s="2"/>
      <c r="B477" s="1"/>
      <c r="C477" s="1"/>
      <c r="D477" s="11"/>
    </row>
    <row r="478" spans="1:36" outlineLevel="1">
      <c r="A478" s="2"/>
      <c r="B478" s="1"/>
      <c r="C478" s="1"/>
      <c r="D478" s="11"/>
    </row>
    <row r="479" spans="1:36" outlineLevel="1">
      <c r="A479" s="2"/>
      <c r="B479" s="1"/>
      <c r="D479" s="11"/>
    </row>
    <row r="480" spans="1:36" outlineLevel="1">
      <c r="A480" s="2"/>
      <c r="B480" s="1"/>
      <c r="C480" s="1"/>
      <c r="D480" s="11"/>
    </row>
    <row r="481" spans="1:124" outlineLevel="1">
      <c r="A481" s="2"/>
      <c r="B481" s="1"/>
      <c r="C481" s="1"/>
      <c r="D481" s="11"/>
    </row>
    <row r="482" spans="1:124" outlineLevel="1">
      <c r="A482" s="24" t="s">
        <v>99</v>
      </c>
      <c r="B482" s="25"/>
      <c r="C482" s="25"/>
      <c r="D482" s="15">
        <f ca="1">SUM(E482:DT482)</f>
        <v>601704.00000000012</v>
      </c>
      <c r="E482" s="16">
        <f t="shared" ref="E482:AJ482" ca="1" si="161">SUM(E464:E480)</f>
        <v>370026</v>
      </c>
      <c r="F482" s="16">
        <f t="shared" ca="1" si="161"/>
        <v>378078</v>
      </c>
      <c r="G482" s="16">
        <f t="shared" ca="1" si="161"/>
        <v>-10336.083662677749</v>
      </c>
      <c r="H482" s="16">
        <f t="shared" ca="1" si="161"/>
        <v>-11473.052865572303</v>
      </c>
      <c r="I482" s="16">
        <f t="shared" ca="1" si="161"/>
        <v>-12735.088680785255</v>
      </c>
      <c r="J482" s="16">
        <f t="shared" ca="1" si="161"/>
        <v>-14135.948435671635</v>
      </c>
      <c r="K482" s="16">
        <f t="shared" ca="1" si="161"/>
        <v>-15690.902763595514</v>
      </c>
      <c r="L482" s="16">
        <f t="shared" ca="1" si="161"/>
        <v>-17416.902067591021</v>
      </c>
      <c r="M482" s="16">
        <f t="shared" ca="1" si="161"/>
        <v>-19332.761295026034</v>
      </c>
      <c r="N482" s="16">
        <f t="shared" ca="1" si="161"/>
        <v>-21459.365037478899</v>
      </c>
      <c r="O482" s="16">
        <f t="shared" ca="1" si="161"/>
        <v>-23819.895191601583</v>
      </c>
      <c r="P482" s="16">
        <f t="shared" ca="1" si="161"/>
        <v>0</v>
      </c>
      <c r="Q482" s="16">
        <f t="shared" ca="1" si="161"/>
        <v>0</v>
      </c>
      <c r="R482" s="16">
        <f t="shared" ca="1" si="161"/>
        <v>0</v>
      </c>
      <c r="S482" s="16">
        <f t="shared" ca="1" si="161"/>
        <v>0</v>
      </c>
      <c r="T482" s="16">
        <f t="shared" ca="1" si="161"/>
        <v>0</v>
      </c>
      <c r="U482" s="16">
        <f t="shared" ca="1" si="161"/>
        <v>0</v>
      </c>
      <c r="V482" s="16">
        <f t="shared" ca="1" si="161"/>
        <v>0</v>
      </c>
      <c r="W482" s="16">
        <f t="shared" ca="1" si="161"/>
        <v>0</v>
      </c>
      <c r="X482" s="16">
        <f t="shared" ca="1" si="161"/>
        <v>0</v>
      </c>
      <c r="Y482" s="16">
        <f t="shared" ca="1" si="161"/>
        <v>0</v>
      </c>
      <c r="Z482" s="16">
        <f t="shared" ca="1" si="161"/>
        <v>0</v>
      </c>
      <c r="AA482" s="16">
        <f t="shared" ca="1" si="161"/>
        <v>0</v>
      </c>
      <c r="AB482" s="16">
        <f t="shared" ca="1" si="161"/>
        <v>0</v>
      </c>
      <c r="AC482" s="16">
        <f t="shared" ca="1" si="161"/>
        <v>0</v>
      </c>
      <c r="AD482" s="16">
        <f t="shared" ca="1" si="161"/>
        <v>0</v>
      </c>
      <c r="AE482" s="16">
        <f t="shared" ca="1" si="161"/>
        <v>0</v>
      </c>
      <c r="AF482" s="16">
        <f t="shared" ca="1" si="161"/>
        <v>0</v>
      </c>
      <c r="AG482" s="16">
        <f t="shared" ca="1" si="161"/>
        <v>0</v>
      </c>
      <c r="AH482" s="16">
        <f t="shared" ca="1" si="161"/>
        <v>0</v>
      </c>
      <c r="AI482" s="16">
        <f t="shared" ca="1" si="161"/>
        <v>0</v>
      </c>
      <c r="AJ482" s="16">
        <f t="shared" ca="1" si="161"/>
        <v>0</v>
      </c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</row>
    <row r="483" spans="1:124" outlineLevel="1">
      <c r="A483" s="2"/>
      <c r="B483" s="1"/>
      <c r="C483" s="1"/>
      <c r="D483" s="1"/>
    </row>
    <row r="484" spans="1:124" outlineLevel="1">
      <c r="A484" s="2" t="s">
        <v>100</v>
      </c>
      <c r="B484" s="1"/>
      <c r="C484" s="1"/>
      <c r="D484" s="1"/>
      <c r="E484" s="6">
        <f>(E$36&gt;0)*D487</f>
        <v>0</v>
      </c>
      <c r="F484" s="6">
        <f t="shared" ref="F484:AJ484" ca="1" si="162">(F$36&gt;0)*E487</f>
        <v>0</v>
      </c>
      <c r="G484" s="6">
        <f t="shared" ca="1" si="162"/>
        <v>24400</v>
      </c>
      <c r="H484" s="6">
        <f t="shared" ca="1" si="162"/>
        <v>79329.436059470085</v>
      </c>
      <c r="I484" s="6">
        <f t="shared" ca="1" si="162"/>
        <v>97509.23508063081</v>
      </c>
      <c r="J484" s="6">
        <f t="shared" ca="1" si="162"/>
        <v>117070.03128003883</v>
      </c>
      <c r="K484" s="6">
        <f t="shared" ca="1" si="162"/>
        <v>138056.89891806725</v>
      </c>
      <c r="L484" s="6">
        <f t="shared" ca="1" si="162"/>
        <v>160512.22491936473</v>
      </c>
      <c r="M484" s="6">
        <f t="shared" ca="1" si="162"/>
        <v>184477.47502384649</v>
      </c>
      <c r="N484" s="6">
        <f t="shared" ca="1" si="162"/>
        <v>209993.3863917611</v>
      </c>
      <c r="O484" s="6">
        <f t="shared" ca="1" si="162"/>
        <v>237101.78403421707</v>
      </c>
      <c r="P484" s="6">
        <f t="shared" ca="1" si="162"/>
        <v>0</v>
      </c>
      <c r="Q484" s="6">
        <f t="shared" ca="1" si="162"/>
        <v>0</v>
      </c>
      <c r="R484" s="6">
        <f t="shared" ca="1" si="162"/>
        <v>0</v>
      </c>
      <c r="S484" s="6">
        <f t="shared" ca="1" si="162"/>
        <v>0</v>
      </c>
      <c r="T484" s="6">
        <f t="shared" ca="1" si="162"/>
        <v>0</v>
      </c>
      <c r="U484" s="6">
        <f t="shared" ca="1" si="162"/>
        <v>0</v>
      </c>
      <c r="V484" s="6">
        <f t="shared" ca="1" si="162"/>
        <v>0</v>
      </c>
      <c r="W484" s="6">
        <f t="shared" ca="1" si="162"/>
        <v>0</v>
      </c>
      <c r="X484" s="6">
        <f t="shared" ca="1" si="162"/>
        <v>0</v>
      </c>
      <c r="Y484" s="6">
        <f t="shared" ca="1" si="162"/>
        <v>0</v>
      </c>
      <c r="Z484" s="6">
        <f t="shared" ca="1" si="162"/>
        <v>0</v>
      </c>
      <c r="AA484" s="6">
        <f t="shared" ca="1" si="162"/>
        <v>0</v>
      </c>
      <c r="AB484" s="6">
        <f t="shared" ca="1" si="162"/>
        <v>0</v>
      </c>
      <c r="AC484" s="6">
        <f t="shared" ca="1" si="162"/>
        <v>0</v>
      </c>
      <c r="AD484" s="6">
        <f t="shared" ca="1" si="162"/>
        <v>0</v>
      </c>
      <c r="AE484" s="6">
        <f t="shared" ca="1" si="162"/>
        <v>0</v>
      </c>
      <c r="AF484" s="6">
        <f t="shared" ca="1" si="162"/>
        <v>0</v>
      </c>
      <c r="AG484" s="6">
        <f t="shared" ca="1" si="162"/>
        <v>0</v>
      </c>
      <c r="AH484" s="6">
        <f t="shared" ca="1" si="162"/>
        <v>0</v>
      </c>
      <c r="AI484" s="6">
        <f t="shared" ca="1" si="162"/>
        <v>0</v>
      </c>
      <c r="AJ484" s="6">
        <f t="shared" ca="1" si="162"/>
        <v>0</v>
      </c>
    </row>
    <row r="485" spans="1:124" outlineLevel="1">
      <c r="A485" s="2" t="s">
        <v>101</v>
      </c>
      <c r="B485" s="1"/>
      <c r="C485" s="1"/>
      <c r="D485" s="11">
        <f ca="1">SUM(E485:DT485)</f>
        <v>265846.06474169553</v>
      </c>
      <c r="E485" s="6">
        <f t="shared" ref="E485:AJ485" ca="1" si="163">E456+E461+E482</f>
        <v>0</v>
      </c>
      <c r="F485" s="6">
        <f t="shared" ca="1" si="163"/>
        <v>24400</v>
      </c>
      <c r="G485" s="6">
        <f t="shared" ca="1" si="163"/>
        <v>54929.436059470085</v>
      </c>
      <c r="H485" s="6">
        <f t="shared" ca="1" si="163"/>
        <v>18179.799021160721</v>
      </c>
      <c r="I485" s="6">
        <f t="shared" ca="1" si="163"/>
        <v>19560.796199408021</v>
      </c>
      <c r="J485" s="6">
        <f t="shared" ca="1" si="163"/>
        <v>20986.867638028423</v>
      </c>
      <c r="K485" s="6">
        <f t="shared" ca="1" si="163"/>
        <v>22455.326001297479</v>
      </c>
      <c r="L485" s="6">
        <f t="shared" ca="1" si="163"/>
        <v>23965.250104481769</v>
      </c>
      <c r="M485" s="6">
        <f t="shared" ca="1" si="163"/>
        <v>25515.911367914599</v>
      </c>
      <c r="N485" s="6">
        <f t="shared" ca="1" si="163"/>
        <v>27108.397642455981</v>
      </c>
      <c r="O485" s="6">
        <f t="shared" ca="1" si="163"/>
        <v>28744.280707478469</v>
      </c>
      <c r="P485" s="6">
        <f t="shared" ca="1" si="163"/>
        <v>0</v>
      </c>
      <c r="Q485" s="6">
        <f t="shared" ca="1" si="163"/>
        <v>0</v>
      </c>
      <c r="R485" s="6">
        <f t="shared" ca="1" si="163"/>
        <v>0</v>
      </c>
      <c r="S485" s="6">
        <f t="shared" ca="1" si="163"/>
        <v>0</v>
      </c>
      <c r="T485" s="6">
        <f t="shared" ca="1" si="163"/>
        <v>0</v>
      </c>
      <c r="U485" s="6">
        <f t="shared" ca="1" si="163"/>
        <v>0</v>
      </c>
      <c r="V485" s="6">
        <f t="shared" ca="1" si="163"/>
        <v>0</v>
      </c>
      <c r="W485" s="6">
        <f t="shared" ca="1" si="163"/>
        <v>0</v>
      </c>
      <c r="X485" s="6">
        <f t="shared" ca="1" si="163"/>
        <v>0</v>
      </c>
      <c r="Y485" s="6">
        <f t="shared" ca="1" si="163"/>
        <v>0</v>
      </c>
      <c r="Z485" s="6">
        <f t="shared" ca="1" si="163"/>
        <v>0</v>
      </c>
      <c r="AA485" s="6">
        <f t="shared" ca="1" si="163"/>
        <v>0</v>
      </c>
      <c r="AB485" s="6">
        <f t="shared" ca="1" si="163"/>
        <v>0</v>
      </c>
      <c r="AC485" s="6">
        <f t="shared" ca="1" si="163"/>
        <v>0</v>
      </c>
      <c r="AD485" s="6">
        <f t="shared" ca="1" si="163"/>
        <v>0</v>
      </c>
      <c r="AE485" s="6">
        <f t="shared" ca="1" si="163"/>
        <v>0</v>
      </c>
      <c r="AF485" s="6">
        <f t="shared" ca="1" si="163"/>
        <v>0</v>
      </c>
      <c r="AG485" s="6">
        <f t="shared" ca="1" si="163"/>
        <v>0</v>
      </c>
      <c r="AH485" s="6">
        <f t="shared" ca="1" si="163"/>
        <v>0</v>
      </c>
      <c r="AI485" s="6">
        <f t="shared" ca="1" si="163"/>
        <v>0</v>
      </c>
      <c r="AJ485" s="6">
        <f t="shared" ca="1" si="163"/>
        <v>0</v>
      </c>
    </row>
    <row r="486" spans="1:124" outlineLevel="1">
      <c r="A486" s="2"/>
      <c r="B486" s="1"/>
      <c r="C486" s="1"/>
      <c r="D486" s="37"/>
    </row>
    <row r="487" spans="1:124" outlineLevel="1">
      <c r="A487" s="24" t="s">
        <v>102</v>
      </c>
      <c r="B487" s="25"/>
      <c r="C487" s="25"/>
      <c r="D487" s="4"/>
      <c r="E487" s="16">
        <f t="shared" ref="E487:AJ487" ca="1" si="164">SUM(E484:E486)</f>
        <v>0</v>
      </c>
      <c r="F487" s="16">
        <f t="shared" ca="1" si="164"/>
        <v>24400</v>
      </c>
      <c r="G487" s="16">
        <f t="shared" ca="1" si="164"/>
        <v>79329.436059470085</v>
      </c>
      <c r="H487" s="16">
        <f t="shared" ca="1" si="164"/>
        <v>97509.23508063081</v>
      </c>
      <c r="I487" s="16">
        <f t="shared" ca="1" si="164"/>
        <v>117070.03128003883</v>
      </c>
      <c r="J487" s="16">
        <f t="shared" ca="1" si="164"/>
        <v>138056.89891806725</v>
      </c>
      <c r="K487" s="16">
        <f t="shared" ca="1" si="164"/>
        <v>160512.22491936473</v>
      </c>
      <c r="L487" s="16">
        <f t="shared" ca="1" si="164"/>
        <v>184477.47502384649</v>
      </c>
      <c r="M487" s="16">
        <f t="shared" ca="1" si="164"/>
        <v>209993.3863917611</v>
      </c>
      <c r="N487" s="16">
        <f t="shared" ca="1" si="164"/>
        <v>237101.78403421707</v>
      </c>
      <c r="O487" s="16">
        <f t="shared" ca="1" si="164"/>
        <v>265846.06474169553</v>
      </c>
      <c r="P487" s="16">
        <f t="shared" ca="1" si="164"/>
        <v>0</v>
      </c>
      <c r="Q487" s="16">
        <f t="shared" ca="1" si="164"/>
        <v>0</v>
      </c>
      <c r="R487" s="16">
        <f t="shared" ca="1" si="164"/>
        <v>0</v>
      </c>
      <c r="S487" s="16">
        <f t="shared" ca="1" si="164"/>
        <v>0</v>
      </c>
      <c r="T487" s="16">
        <f t="shared" ca="1" si="164"/>
        <v>0</v>
      </c>
      <c r="U487" s="16">
        <f t="shared" ca="1" si="164"/>
        <v>0</v>
      </c>
      <c r="V487" s="16">
        <f t="shared" ca="1" si="164"/>
        <v>0</v>
      </c>
      <c r="W487" s="16">
        <f t="shared" ca="1" si="164"/>
        <v>0</v>
      </c>
      <c r="X487" s="16">
        <f t="shared" ca="1" si="164"/>
        <v>0</v>
      </c>
      <c r="Y487" s="16">
        <f t="shared" ca="1" si="164"/>
        <v>0</v>
      </c>
      <c r="Z487" s="16">
        <f t="shared" ca="1" si="164"/>
        <v>0</v>
      </c>
      <c r="AA487" s="16">
        <f ca="1">SUM(AA484:AA486)</f>
        <v>0</v>
      </c>
      <c r="AB487" s="16">
        <f t="shared" ca="1" si="164"/>
        <v>0</v>
      </c>
      <c r="AC487" s="16">
        <f t="shared" ca="1" si="164"/>
        <v>0</v>
      </c>
      <c r="AD487" s="16">
        <f t="shared" ca="1" si="164"/>
        <v>0</v>
      </c>
      <c r="AE487" s="16">
        <f t="shared" ca="1" si="164"/>
        <v>0</v>
      </c>
      <c r="AF487" s="16">
        <f t="shared" ca="1" si="164"/>
        <v>0</v>
      </c>
      <c r="AG487" s="16">
        <f t="shared" ca="1" si="164"/>
        <v>0</v>
      </c>
      <c r="AH487" s="16">
        <f t="shared" ca="1" si="164"/>
        <v>0</v>
      </c>
      <c r="AI487" s="16">
        <f t="shared" ca="1" si="164"/>
        <v>0</v>
      </c>
      <c r="AJ487" s="16">
        <f t="shared" ca="1" si="164"/>
        <v>0</v>
      </c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</row>
    <row r="488" spans="1:124" s="119" customFormat="1" ht="15" outlineLevel="1" thickBot="1">
      <c r="A488" s="116"/>
      <c r="B488" s="117"/>
      <c r="C488" s="117"/>
      <c r="D488" s="117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  <c r="AE488" s="118"/>
      <c r="AF488" s="118"/>
      <c r="AG488" s="118"/>
      <c r="AH488" s="118"/>
      <c r="AI488" s="118"/>
      <c r="AJ488" s="118"/>
      <c r="AK488" s="118"/>
      <c r="AL488" s="118"/>
      <c r="AM488" s="11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18"/>
      <c r="BC488" s="118"/>
      <c r="BD488" s="118"/>
      <c r="BE488" s="118"/>
      <c r="BF488" s="118"/>
      <c r="BG488" s="118"/>
      <c r="BH488" s="118"/>
      <c r="BI488" s="118"/>
      <c r="BJ488" s="118"/>
      <c r="BK488" s="118"/>
      <c r="BL488" s="118"/>
      <c r="BM488" s="118"/>
      <c r="BN488" s="118"/>
      <c r="BO488" s="118"/>
      <c r="BP488" s="118"/>
      <c r="BQ488" s="118"/>
      <c r="BR488" s="118"/>
      <c r="BS488" s="118"/>
      <c r="BT488" s="118"/>
      <c r="BU488" s="118"/>
      <c r="BV488" s="118"/>
      <c r="BW488" s="118"/>
      <c r="BX488" s="118"/>
      <c r="BY488" s="118"/>
      <c r="BZ488" s="118"/>
      <c r="CA488" s="118"/>
      <c r="CB488" s="118"/>
      <c r="CC488" s="118"/>
      <c r="CD488" s="118"/>
      <c r="CE488" s="118"/>
      <c r="CF488" s="118"/>
      <c r="CG488" s="118"/>
      <c r="CH488" s="118"/>
      <c r="CI488" s="118"/>
      <c r="CJ488" s="118"/>
      <c r="CK488" s="118"/>
      <c r="CL488" s="118"/>
      <c r="CM488" s="118"/>
      <c r="CN488" s="118"/>
      <c r="CO488" s="118"/>
      <c r="CP488" s="118"/>
      <c r="CQ488" s="118"/>
      <c r="CR488" s="118"/>
      <c r="CS488" s="118"/>
      <c r="CT488" s="118"/>
      <c r="CU488" s="118"/>
      <c r="CV488" s="118"/>
      <c r="CW488" s="118"/>
      <c r="CX488" s="118"/>
      <c r="CY488" s="118"/>
      <c r="CZ488" s="118"/>
      <c r="DA488" s="118"/>
      <c r="DB488" s="118"/>
      <c r="DC488" s="118"/>
      <c r="DD488" s="118"/>
      <c r="DE488" s="118"/>
      <c r="DF488" s="118"/>
      <c r="DG488" s="118"/>
      <c r="DH488" s="118"/>
      <c r="DI488" s="118"/>
      <c r="DJ488" s="118"/>
      <c r="DK488" s="118"/>
      <c r="DL488" s="118"/>
      <c r="DM488" s="118"/>
      <c r="DN488" s="118"/>
      <c r="DO488" s="118"/>
      <c r="DP488" s="118"/>
      <c r="DQ488" s="118"/>
      <c r="DR488" s="118"/>
      <c r="DS488" s="118"/>
      <c r="DT488" s="118"/>
    </row>
    <row r="489" spans="1:124" ht="15" outlineLevel="1" thickBot="1">
      <c r="A489" s="310" t="s">
        <v>147</v>
      </c>
      <c r="B489" s="1"/>
      <c r="C489" s="1"/>
      <c r="D489" s="45" t="str">
        <f ca="1">IF(SUMPRODUCT(--(E489:AK489="ERROR"))=0,"OK","ERROR")</f>
        <v>OK</v>
      </c>
      <c r="E489" s="51" t="str">
        <f ca="1">IF(E487&gt;-0.01,"OK","ERROR")</f>
        <v>OK</v>
      </c>
      <c r="F489" s="51" t="str">
        <f t="shared" ref="F489:AJ489" ca="1" si="165">IF(F487&gt;-0.01,"OK","ERROR")</f>
        <v>OK</v>
      </c>
      <c r="G489" s="51" t="str">
        <f t="shared" ca="1" si="165"/>
        <v>OK</v>
      </c>
      <c r="H489" s="51" t="str">
        <f t="shared" ca="1" si="165"/>
        <v>OK</v>
      </c>
      <c r="I489" s="51" t="str">
        <f t="shared" ca="1" si="165"/>
        <v>OK</v>
      </c>
      <c r="J489" s="51" t="str">
        <f t="shared" ca="1" si="165"/>
        <v>OK</v>
      </c>
      <c r="K489" s="51" t="str">
        <f t="shared" ca="1" si="165"/>
        <v>OK</v>
      </c>
      <c r="L489" s="51" t="str">
        <f t="shared" ca="1" si="165"/>
        <v>OK</v>
      </c>
      <c r="M489" s="51" t="str">
        <f t="shared" ca="1" si="165"/>
        <v>OK</v>
      </c>
      <c r="N489" s="51" t="str">
        <f t="shared" ca="1" si="165"/>
        <v>OK</v>
      </c>
      <c r="O489" s="51" t="str">
        <f t="shared" ca="1" si="165"/>
        <v>OK</v>
      </c>
      <c r="P489" s="51" t="str">
        <f t="shared" ca="1" si="165"/>
        <v>OK</v>
      </c>
      <c r="Q489" s="51" t="str">
        <f t="shared" ca="1" si="165"/>
        <v>OK</v>
      </c>
      <c r="R489" s="51" t="str">
        <f t="shared" ca="1" si="165"/>
        <v>OK</v>
      </c>
      <c r="S489" s="51" t="str">
        <f t="shared" ca="1" si="165"/>
        <v>OK</v>
      </c>
      <c r="T489" s="51" t="str">
        <f t="shared" ca="1" si="165"/>
        <v>OK</v>
      </c>
      <c r="U489" s="51" t="str">
        <f t="shared" ca="1" si="165"/>
        <v>OK</v>
      </c>
      <c r="V489" s="51" t="str">
        <f t="shared" ca="1" si="165"/>
        <v>OK</v>
      </c>
      <c r="W489" s="51" t="str">
        <f t="shared" ca="1" si="165"/>
        <v>OK</v>
      </c>
      <c r="X489" s="51" t="str">
        <f t="shared" ca="1" si="165"/>
        <v>OK</v>
      </c>
      <c r="Y489" s="51" t="str">
        <f t="shared" ca="1" si="165"/>
        <v>OK</v>
      </c>
      <c r="Z489" s="51" t="str">
        <f t="shared" ca="1" si="165"/>
        <v>OK</v>
      </c>
      <c r="AA489" s="51" t="str">
        <f t="shared" ca="1" si="165"/>
        <v>OK</v>
      </c>
      <c r="AB489" s="51" t="str">
        <f t="shared" ca="1" si="165"/>
        <v>OK</v>
      </c>
      <c r="AC489" s="51" t="str">
        <f t="shared" ca="1" si="165"/>
        <v>OK</v>
      </c>
      <c r="AD489" s="51" t="str">
        <f t="shared" ca="1" si="165"/>
        <v>OK</v>
      </c>
      <c r="AE489" s="51" t="str">
        <f t="shared" ca="1" si="165"/>
        <v>OK</v>
      </c>
      <c r="AF489" s="51" t="str">
        <f t="shared" ca="1" si="165"/>
        <v>OK</v>
      </c>
      <c r="AG489" s="51" t="str">
        <f t="shared" ca="1" si="165"/>
        <v>OK</v>
      </c>
      <c r="AH489" s="51" t="str">
        <f t="shared" ca="1" si="165"/>
        <v>OK</v>
      </c>
      <c r="AI489" s="51" t="str">
        <f t="shared" ca="1" si="165"/>
        <v>OK</v>
      </c>
      <c r="AJ489" s="51" t="str">
        <f t="shared" ca="1" si="165"/>
        <v>OK</v>
      </c>
      <c r="AK489" s="51"/>
    </row>
    <row r="490" spans="1:124" outlineLevel="1">
      <c r="A490" s="2"/>
      <c r="B490" s="1"/>
      <c r="C490" s="1"/>
      <c r="D490" s="11"/>
    </row>
    <row r="491" spans="1:124" outlineLevel="1">
      <c r="A491" s="2" t="s">
        <v>338</v>
      </c>
      <c r="D491" s="6">
        <f ca="1">SUM(E491:DT491)</f>
        <v>107664.75296409987</v>
      </c>
      <c r="E491" s="6">
        <f t="shared" ref="E491:AJ491" ca="1" si="166">-E452</f>
        <v>4026.0000000000036</v>
      </c>
      <c r="F491" s="6">
        <f t="shared" ca="1" si="166"/>
        <v>12078.000000000011</v>
      </c>
      <c r="G491" s="6">
        <f t="shared" ca="1" si="166"/>
        <v>16104.000000000015</v>
      </c>
      <c r="H491" s="6">
        <f t="shared" ca="1" si="166"/>
        <v>14967.030797105459</v>
      </c>
      <c r="I491" s="6">
        <f t="shared" ca="1" si="166"/>
        <v>13704.994981892505</v>
      </c>
      <c r="J491" s="6">
        <f t="shared" ca="1" si="166"/>
        <v>12304.135227006127</v>
      </c>
      <c r="K491" s="6">
        <f t="shared" ca="1" si="166"/>
        <v>10749.180899082245</v>
      </c>
      <c r="L491" s="6">
        <f t="shared" ca="1" si="166"/>
        <v>9023.1815950867367</v>
      </c>
      <c r="M491" s="6">
        <f t="shared" ca="1" si="166"/>
        <v>7107.3223676517227</v>
      </c>
      <c r="N491" s="6">
        <f t="shared" ca="1" si="166"/>
        <v>4980.7186251988569</v>
      </c>
      <c r="O491" s="6">
        <f t="shared" ca="1" si="166"/>
        <v>2620.188471076176</v>
      </c>
      <c r="P491" s="6">
        <f t="shared" ca="1" si="166"/>
        <v>0</v>
      </c>
      <c r="Q491" s="6">
        <f t="shared" ca="1" si="166"/>
        <v>0</v>
      </c>
      <c r="R491" s="6">
        <f t="shared" ca="1" si="166"/>
        <v>0</v>
      </c>
      <c r="S491" s="6">
        <f t="shared" ca="1" si="166"/>
        <v>0</v>
      </c>
      <c r="T491" s="6">
        <f t="shared" ca="1" si="166"/>
        <v>0</v>
      </c>
      <c r="U491" s="6">
        <f t="shared" ca="1" si="166"/>
        <v>0</v>
      </c>
      <c r="V491" s="6">
        <f t="shared" ca="1" si="166"/>
        <v>0</v>
      </c>
      <c r="W491" s="6">
        <f t="shared" ca="1" si="166"/>
        <v>0</v>
      </c>
      <c r="X491" s="6">
        <f t="shared" ca="1" si="166"/>
        <v>0</v>
      </c>
      <c r="Y491" s="6">
        <f t="shared" ca="1" si="166"/>
        <v>0</v>
      </c>
      <c r="Z491" s="6">
        <f t="shared" ca="1" si="166"/>
        <v>0</v>
      </c>
      <c r="AA491" s="6">
        <f t="shared" ca="1" si="166"/>
        <v>0</v>
      </c>
      <c r="AB491" s="6">
        <f t="shared" ca="1" si="166"/>
        <v>0</v>
      </c>
      <c r="AC491" s="6">
        <f t="shared" ca="1" si="166"/>
        <v>0</v>
      </c>
      <c r="AD491" s="6">
        <f t="shared" ca="1" si="166"/>
        <v>0</v>
      </c>
      <c r="AE491" s="6">
        <f t="shared" ca="1" si="166"/>
        <v>0</v>
      </c>
      <c r="AF491" s="6">
        <f t="shared" ca="1" si="166"/>
        <v>0</v>
      </c>
      <c r="AG491" s="6">
        <f t="shared" ca="1" si="166"/>
        <v>0</v>
      </c>
      <c r="AH491" s="6">
        <f t="shared" ca="1" si="166"/>
        <v>0</v>
      </c>
      <c r="AI491" s="6">
        <f t="shared" ca="1" si="166"/>
        <v>0</v>
      </c>
      <c r="AJ491" s="6">
        <f t="shared" ca="1" si="166"/>
        <v>0</v>
      </c>
    </row>
    <row r="492" spans="1:124" outlineLevel="1">
      <c r="A492" s="2"/>
      <c r="B492" s="1"/>
      <c r="C492" s="1"/>
      <c r="D492" s="11"/>
    </row>
    <row r="493" spans="1:124" outlineLevel="1">
      <c r="A493" s="2"/>
      <c r="B493" s="1"/>
      <c r="C493" s="1"/>
      <c r="D493" s="11"/>
    </row>
    <row r="494" spans="1:124" outlineLevel="1">
      <c r="A494" s="2"/>
      <c r="B494" s="1"/>
      <c r="C494" s="1"/>
      <c r="D494" s="11"/>
    </row>
    <row r="496" spans="1:124" s="374" customFormat="1" ht="18.45" customHeight="1">
      <c r="A496" s="372" t="s">
        <v>358</v>
      </c>
      <c r="B496" s="373"/>
      <c r="C496" s="373"/>
      <c r="D496" s="373"/>
      <c r="E496" s="373"/>
      <c r="F496" s="373"/>
      <c r="G496" s="373"/>
      <c r="H496" s="373"/>
      <c r="I496" s="373"/>
      <c r="J496" s="373"/>
      <c r="K496" s="373"/>
      <c r="L496" s="373"/>
      <c r="M496" s="373"/>
      <c r="N496" s="373"/>
      <c r="O496" s="373"/>
      <c r="P496" s="373"/>
      <c r="Q496" s="373"/>
      <c r="R496" s="373"/>
      <c r="S496" s="373"/>
      <c r="T496" s="373"/>
      <c r="U496" s="373"/>
      <c r="V496" s="373"/>
      <c r="W496" s="373"/>
      <c r="X496" s="373"/>
      <c r="Y496" s="373"/>
      <c r="Z496" s="373"/>
      <c r="AA496" s="373"/>
      <c r="AB496" s="373"/>
      <c r="AC496" s="373"/>
      <c r="AD496" s="373"/>
      <c r="AE496" s="373"/>
      <c r="AF496" s="373"/>
      <c r="AG496" s="373"/>
      <c r="AH496" s="373"/>
      <c r="AI496" s="373"/>
      <c r="AJ496" s="373"/>
      <c r="AK496" s="373"/>
      <c r="AL496" s="373"/>
      <c r="AM496" s="373"/>
      <c r="AN496" s="373"/>
      <c r="AO496" s="373"/>
      <c r="AP496" s="373"/>
      <c r="AQ496" s="373"/>
      <c r="AR496" s="373"/>
      <c r="AS496" s="373"/>
      <c r="AT496" s="373"/>
      <c r="AU496" s="373"/>
      <c r="AV496" s="373"/>
      <c r="AW496" s="373"/>
      <c r="AX496" s="373"/>
      <c r="AY496" s="373"/>
      <c r="AZ496" s="373"/>
      <c r="BA496" s="373"/>
      <c r="BB496" s="373"/>
      <c r="BC496" s="373"/>
      <c r="BD496" s="373"/>
      <c r="BE496" s="373"/>
      <c r="BF496" s="373"/>
      <c r="BG496" s="373"/>
      <c r="BH496" s="373"/>
      <c r="BI496" s="373"/>
      <c r="BJ496" s="373"/>
      <c r="BK496" s="373"/>
      <c r="BL496" s="373"/>
      <c r="BM496" s="373"/>
      <c r="BN496" s="373"/>
      <c r="BO496" s="373"/>
      <c r="BP496" s="373"/>
      <c r="BQ496" s="373"/>
      <c r="BR496" s="373"/>
      <c r="BS496" s="373"/>
      <c r="BT496" s="373"/>
      <c r="BU496" s="373"/>
      <c r="BV496" s="373"/>
      <c r="BW496" s="373"/>
      <c r="BX496" s="373"/>
      <c r="BY496" s="373"/>
      <c r="BZ496" s="373"/>
      <c r="CA496" s="373"/>
      <c r="CB496" s="373"/>
      <c r="CC496" s="373"/>
      <c r="CD496" s="373"/>
      <c r="CE496" s="373"/>
      <c r="CF496" s="373"/>
      <c r="CG496" s="373"/>
      <c r="CH496" s="373"/>
      <c r="CI496" s="373"/>
      <c r="CJ496" s="373"/>
      <c r="CK496" s="373"/>
      <c r="CL496" s="373"/>
      <c r="CM496" s="373"/>
      <c r="CN496" s="373"/>
      <c r="CO496" s="373"/>
      <c r="CP496" s="373"/>
      <c r="CQ496" s="373"/>
      <c r="CR496" s="373"/>
      <c r="CS496" s="373"/>
      <c r="CT496" s="373"/>
      <c r="CU496" s="373"/>
      <c r="CV496" s="373"/>
      <c r="CW496" s="373"/>
      <c r="CX496" s="373"/>
      <c r="CY496" s="373"/>
      <c r="CZ496" s="373"/>
      <c r="DA496" s="373"/>
      <c r="DB496" s="373"/>
      <c r="DC496" s="373"/>
      <c r="DD496" s="373"/>
      <c r="DE496" s="373"/>
      <c r="DF496" s="373"/>
      <c r="DG496" s="373"/>
      <c r="DH496" s="373"/>
      <c r="DI496" s="373"/>
      <c r="DJ496" s="373"/>
      <c r="DK496" s="373"/>
      <c r="DL496" s="373"/>
      <c r="DM496" s="373"/>
      <c r="DN496" s="373"/>
      <c r="DO496" s="373"/>
      <c r="DP496" s="373"/>
      <c r="DQ496" s="373"/>
      <c r="DR496" s="373"/>
      <c r="DS496" s="373"/>
      <c r="DT496" s="373"/>
    </row>
    <row r="497" spans="1:34" s="75" customFormat="1" outlineLevel="1">
      <c r="A497" s="72" t="s">
        <v>75</v>
      </c>
      <c r="B497" s="72"/>
      <c r="C497" s="72"/>
    </row>
    <row r="498" spans="1:34" outlineLevel="1">
      <c r="B498" s="5"/>
      <c r="C498" s="5"/>
    </row>
    <row r="499" spans="1:34" outlineLevel="1">
      <c r="B499" s="5"/>
      <c r="C499" s="5"/>
    </row>
    <row r="500" spans="1:34" outlineLevel="1">
      <c r="A500" s="5" t="s">
        <v>309</v>
      </c>
      <c r="B500" s="5"/>
      <c r="C500" s="5"/>
      <c r="E500" s="6">
        <v>0</v>
      </c>
      <c r="F500" s="6">
        <f ca="1">SUM(Расчет_С_Фондом!$E79:E79)</f>
        <v>219600</v>
      </c>
      <c r="G500" s="6">
        <f ca="1">SUM(Расчет_С_Фондом!$E79:F79)</f>
        <v>439200</v>
      </c>
      <c r="H500" s="6">
        <f ca="1">SUM(Расчет_С_Фондом!$E79:G79)</f>
        <v>439200</v>
      </c>
      <c r="I500" s="6">
        <f ca="1">SUM(Расчет_С_Фондом!$E79:H79)</f>
        <v>439200</v>
      </c>
      <c r="J500" s="6">
        <f ca="1">SUM(Расчет_С_Фондом!$E79:I79)</f>
        <v>439200</v>
      </c>
      <c r="K500" s="6">
        <f ca="1">SUM(Расчет_С_Фондом!$E79:J79)</f>
        <v>439200</v>
      </c>
      <c r="L500" s="6">
        <f ca="1">SUM(Расчет_С_Фондом!$E79:K79)</f>
        <v>439200</v>
      </c>
      <c r="M500" s="6">
        <f ca="1">SUM(Расчет_С_Фондом!$E79:L79)</f>
        <v>439200</v>
      </c>
      <c r="N500" s="6">
        <f ca="1">SUM(Расчет_С_Фондом!$E79:M79)</f>
        <v>439200</v>
      </c>
      <c r="O500" s="6">
        <f ca="1">SUM(Расчет_С_Фондом!$E79:N79)</f>
        <v>439200</v>
      </c>
      <c r="P500" s="6">
        <f ca="1">SUM(Расчет_С_Фондом!$E79:O79)</f>
        <v>439200</v>
      </c>
      <c r="Q500" s="6">
        <f ca="1">SUM(Расчет_С_Фондом!$E79:P79)</f>
        <v>439200</v>
      </c>
      <c r="R500" s="6">
        <f ca="1">SUM(Расчет_С_Фондом!$E79:Q79)</f>
        <v>439200</v>
      </c>
      <c r="S500" s="6">
        <f ca="1">SUM(Расчет_С_Фондом!$E79:R79)</f>
        <v>439200</v>
      </c>
      <c r="T500" s="6">
        <f ca="1">SUM(Расчет_С_Фондом!$E79:S79)</f>
        <v>439200</v>
      </c>
      <c r="U500" s="6">
        <f ca="1">SUM(Расчет_С_Фондом!$E79:T79)</f>
        <v>439200</v>
      </c>
      <c r="V500" s="6">
        <f ca="1">SUM(Расчет_С_Фондом!$E79:U79)</f>
        <v>439200</v>
      </c>
      <c r="W500" s="6">
        <f ca="1">SUM(Расчет_С_Фондом!$E79:V79)</f>
        <v>439200</v>
      </c>
      <c r="X500" s="6">
        <f ca="1">SUM(Расчет_С_Фондом!$E79:W79)</f>
        <v>439200</v>
      </c>
      <c r="Y500" s="6">
        <f ca="1">SUM(Расчет_С_Фондом!$E79:X79)</f>
        <v>439200</v>
      </c>
      <c r="Z500" s="6">
        <f ca="1">SUM(Расчет_С_Фондом!$E79:Y79)</f>
        <v>439200</v>
      </c>
      <c r="AA500" s="6">
        <f ca="1">SUM(Расчет_С_Фондом!$E79:Z79)</f>
        <v>439200</v>
      </c>
      <c r="AB500" s="6">
        <f ca="1">SUM(Расчет_С_Фондом!$E79:AA79)</f>
        <v>439200</v>
      </c>
      <c r="AC500" s="6">
        <f ca="1">SUM(Расчет_С_Фондом!$E79:AB79)</f>
        <v>439200</v>
      </c>
      <c r="AD500" s="6">
        <f ca="1">SUM(Расчет_С_Фондом!$E79:AC79)</f>
        <v>439200</v>
      </c>
      <c r="AE500" s="6">
        <f ca="1">SUM(Расчет_С_Фондом!$E79:AD79)</f>
        <v>439200</v>
      </c>
    </row>
    <row r="501" spans="1:34" outlineLevel="1">
      <c r="A501" s="5" t="s">
        <v>306</v>
      </c>
      <c r="B501" s="5"/>
      <c r="C501" s="5"/>
      <c r="E501" s="6">
        <v>0</v>
      </c>
      <c r="F501" s="6">
        <f ca="1">SUM(Расчет_С_Фондом!$E62:E62)</f>
        <v>77225.999999999985</v>
      </c>
      <c r="G501" s="6">
        <f ca="1">SUM(Расчет_С_Фондом!$E62:F62)</f>
        <v>162504</v>
      </c>
      <c r="H501" s="6">
        <f ca="1">SUM(Расчет_С_Фондом!$E62:G62)</f>
        <v>162504</v>
      </c>
      <c r="I501" s="6">
        <f ca="1">SUM(Расчет_С_Фондом!$E62:H62)</f>
        <v>162504</v>
      </c>
      <c r="J501" s="6">
        <f ca="1">SUM(Расчет_С_Фондом!$E62:I62)</f>
        <v>162504</v>
      </c>
      <c r="K501" s="6">
        <f ca="1">SUM(Расчет_С_Фондом!$E62:J62)</f>
        <v>162504</v>
      </c>
      <c r="L501" s="6">
        <f ca="1">SUM(Расчет_С_Фондом!$E62:K62)</f>
        <v>162504</v>
      </c>
      <c r="M501" s="6">
        <f ca="1">SUM(Расчет_С_Фондом!$E62:L62)</f>
        <v>162504</v>
      </c>
      <c r="N501" s="6">
        <f ca="1">SUM(Расчет_С_Фондом!$E62:M62)</f>
        <v>162504</v>
      </c>
      <c r="O501" s="6">
        <f ca="1">SUM(Расчет_С_Фондом!$E62:N62)</f>
        <v>162504</v>
      </c>
      <c r="P501" s="6">
        <f ca="1">SUM(Расчет_С_Фондом!$E62:O62)</f>
        <v>162504</v>
      </c>
      <c r="Q501" s="6">
        <f ca="1">SUM(Расчет_С_Фондом!$E62:P62)</f>
        <v>162504</v>
      </c>
      <c r="R501" s="6">
        <f ca="1">SUM(Расчет_С_Фондом!$E62:Q62)</f>
        <v>162504</v>
      </c>
      <c r="S501" s="6">
        <f ca="1">SUM(Расчет_С_Фондом!$E62:R62)</f>
        <v>162504</v>
      </c>
      <c r="T501" s="6">
        <f ca="1">SUM(Расчет_С_Фондом!$E62:S62)</f>
        <v>162504</v>
      </c>
      <c r="U501" s="6">
        <f ca="1">SUM(Расчет_С_Фондом!$E62:T62)</f>
        <v>162504</v>
      </c>
      <c r="V501" s="6">
        <f ca="1">SUM(Расчет_С_Фондом!$E62:U62)</f>
        <v>162504</v>
      </c>
      <c r="W501" s="6">
        <f ca="1">SUM(Расчет_С_Фондом!$E62:V62)</f>
        <v>162504</v>
      </c>
      <c r="X501" s="6">
        <f ca="1">SUM(Расчет_С_Фондом!$E62:W62)</f>
        <v>162504</v>
      </c>
      <c r="Y501" s="6">
        <f ca="1">SUM(Расчет_С_Фондом!$E62:X62)</f>
        <v>162504</v>
      </c>
      <c r="Z501" s="6">
        <f ca="1">SUM(Расчет_С_Фондом!$E62:Y62)</f>
        <v>162504</v>
      </c>
      <c r="AA501" s="6">
        <f ca="1">SUM(Расчет_С_Фондом!$E62:Z62)</f>
        <v>162504</v>
      </c>
      <c r="AB501" s="6">
        <f ca="1">SUM(Расчет_С_Фондом!$E62:AA62)</f>
        <v>162504</v>
      </c>
      <c r="AC501" s="6">
        <f ca="1">SUM(Расчет_С_Фондом!$E62:AB62)</f>
        <v>162504</v>
      </c>
      <c r="AD501" s="6">
        <f ca="1">SUM(Расчет_С_Фондом!$E62:AC62)</f>
        <v>162504</v>
      </c>
      <c r="AE501" s="6">
        <f ca="1">SUM(Расчет_С_Фондом!$E62:AD62)</f>
        <v>162504</v>
      </c>
    </row>
    <row r="502" spans="1:34" outlineLevel="1">
      <c r="A502" s="5" t="s">
        <v>307</v>
      </c>
      <c r="B502" s="5"/>
      <c r="C502" s="5"/>
      <c r="E502" s="6">
        <f>Расчет_С_Фондом!E96</f>
        <v>0</v>
      </c>
      <c r="F502" s="6">
        <f ca="1">Расчет_С_Фондом!F96</f>
        <v>73200</v>
      </c>
      <c r="G502" s="6">
        <f ca="1">Расчет_С_Фондом!G96</f>
        <v>146400</v>
      </c>
      <c r="H502" s="6">
        <f ca="1">Расчет_С_Фондом!H96</f>
        <v>136063.91633732224</v>
      </c>
      <c r="I502" s="6">
        <f ca="1">Расчет_С_Фондом!I96</f>
        <v>124590.86347174994</v>
      </c>
      <c r="J502" s="6">
        <f ca="1">Расчет_С_Фондом!J96</f>
        <v>111855.77479096469</v>
      </c>
      <c r="K502" s="6">
        <f ca="1">Расчет_С_Фондом!K96</f>
        <v>97719.826355293044</v>
      </c>
      <c r="L502" s="6">
        <f ca="1">Расчет_С_Фондом!L96</f>
        <v>82028.92359169753</v>
      </c>
      <c r="M502" s="6">
        <f ca="1">Расчет_С_Фондом!M96</f>
        <v>64612.021524106509</v>
      </c>
      <c r="N502" s="6">
        <f ca="1">Расчет_С_Фондом!N96</f>
        <v>45279.260229080479</v>
      </c>
      <c r="O502" s="6">
        <f ca="1">Расчет_С_Фондом!O96</f>
        <v>23819.895191601579</v>
      </c>
      <c r="P502" s="6">
        <f ca="1">Расчет_С_Фондом!P96</f>
        <v>0</v>
      </c>
      <c r="Q502" s="6">
        <f ca="1">Расчет_С_Фондом!Q96</f>
        <v>0</v>
      </c>
      <c r="R502" s="6">
        <f ca="1">Расчет_С_Фондом!R96</f>
        <v>0</v>
      </c>
      <c r="S502" s="6">
        <f ca="1">Расчет_С_Фондом!S96</f>
        <v>0</v>
      </c>
      <c r="T502" s="6">
        <f ca="1">Расчет_С_Фондом!T96</f>
        <v>0</v>
      </c>
      <c r="U502" s="6">
        <f ca="1">Расчет_С_Фондом!U96</f>
        <v>0</v>
      </c>
      <c r="V502" s="6">
        <f ca="1">Расчет_С_Фондом!V96</f>
        <v>0</v>
      </c>
      <c r="W502" s="6">
        <f ca="1">Расчет_С_Фондом!W96</f>
        <v>0</v>
      </c>
      <c r="X502" s="6">
        <f ca="1">Расчет_С_Фондом!X96</f>
        <v>0</v>
      </c>
      <c r="Y502" s="6">
        <f ca="1">Расчет_С_Фондом!Y96</f>
        <v>0</v>
      </c>
      <c r="Z502" s="6">
        <f ca="1">Расчет_С_Фондом!Z96</f>
        <v>0</v>
      </c>
      <c r="AA502" s="6">
        <f ca="1">Расчет_С_Фондом!AA96</f>
        <v>0</v>
      </c>
      <c r="AB502" s="6">
        <f ca="1">Расчет_С_Фондом!AB96</f>
        <v>0</v>
      </c>
      <c r="AC502" s="6">
        <f ca="1">Расчет_С_Фондом!AC96</f>
        <v>0</v>
      </c>
      <c r="AD502" s="6">
        <f ca="1">Расчет_С_Фондом!AD96</f>
        <v>0</v>
      </c>
      <c r="AE502" s="6">
        <f ca="1">Расчет_С_Фондом!AE96</f>
        <v>0</v>
      </c>
    </row>
    <row r="503" spans="1:34" outlineLevel="1">
      <c r="B503" s="5"/>
      <c r="C503" s="5"/>
    </row>
    <row r="504" spans="1:34" outlineLevel="1">
      <c r="B504" s="5"/>
      <c r="C504" s="5"/>
    </row>
    <row r="505" spans="1:34" s="75" customFormat="1" outlineLevel="1">
      <c r="A505" s="72" t="s">
        <v>104</v>
      </c>
      <c r="B505" s="72"/>
      <c r="C505" s="72"/>
      <c r="D505" s="75" t="s">
        <v>191</v>
      </c>
    </row>
    <row r="506" spans="1:34" outlineLevel="1">
      <c r="B506" s="5"/>
      <c r="C506" s="5"/>
      <c r="D506" s="5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</row>
    <row r="507" spans="1:34" outlineLevel="1">
      <c r="B507" s="5"/>
      <c r="C507" s="5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</row>
    <row r="508" spans="1:34" outlineLevel="1">
      <c r="A508" s="5" t="str">
        <f>A500</f>
        <v xml:space="preserve">     Средства Фонда и бюджетов субъекта РФ и местного</v>
      </c>
      <c r="B508" s="5"/>
      <c r="C508" s="5"/>
      <c r="D508" s="229">
        <v>0</v>
      </c>
      <c r="E508" s="7">
        <f>'Исходные данные'!$C$25</f>
        <v>3.2500000000000001E-2</v>
      </c>
      <c r="F508" s="7">
        <f>'Исходные данные'!$C$25</f>
        <v>3.2500000000000001E-2</v>
      </c>
      <c r="G508" s="7">
        <f>'Исходные данные'!$C$25</f>
        <v>3.2500000000000001E-2</v>
      </c>
      <c r="H508" s="7">
        <f>'Исходные данные'!$C$25</f>
        <v>3.2500000000000001E-2</v>
      </c>
      <c r="I508" s="7">
        <f>'Исходные данные'!$C$25</f>
        <v>3.2500000000000001E-2</v>
      </c>
      <c r="J508" s="7">
        <f>'Исходные данные'!$C$25</f>
        <v>3.2500000000000001E-2</v>
      </c>
      <c r="K508" s="7">
        <f>'Исходные данные'!$C$25</f>
        <v>3.2500000000000001E-2</v>
      </c>
      <c r="L508" s="7">
        <f>'Исходные данные'!$C$25</f>
        <v>3.2500000000000001E-2</v>
      </c>
      <c r="M508" s="7">
        <f>'Исходные данные'!$C$25</f>
        <v>3.2500000000000001E-2</v>
      </c>
      <c r="N508" s="7">
        <f>'Исходные данные'!$C$25</f>
        <v>3.2500000000000001E-2</v>
      </c>
      <c r="O508" s="7">
        <f>'Исходные данные'!$C$25</f>
        <v>3.2500000000000001E-2</v>
      </c>
      <c r="P508" s="7">
        <f>'Исходные данные'!$C$25</f>
        <v>3.2500000000000001E-2</v>
      </c>
      <c r="Q508" s="7">
        <f>'Исходные данные'!$C$25</f>
        <v>3.2500000000000001E-2</v>
      </c>
      <c r="R508" s="7">
        <f>'Исходные данные'!$C$25</f>
        <v>3.2500000000000001E-2</v>
      </c>
      <c r="S508" s="7">
        <f>'Исходные данные'!$C$25</f>
        <v>3.2500000000000001E-2</v>
      </c>
      <c r="T508" s="7">
        <f>'Исходные данные'!$C$25</f>
        <v>3.2500000000000001E-2</v>
      </c>
      <c r="U508" s="7">
        <f>'Исходные данные'!$C$25</f>
        <v>3.2500000000000001E-2</v>
      </c>
      <c r="V508" s="7">
        <f>'Исходные данные'!$C$25</f>
        <v>3.2500000000000001E-2</v>
      </c>
      <c r="W508" s="7">
        <f>'Исходные данные'!$C$25</f>
        <v>3.2500000000000001E-2</v>
      </c>
      <c r="X508" s="7">
        <f>'Исходные данные'!$C$25</f>
        <v>3.2500000000000001E-2</v>
      </c>
      <c r="Y508" s="7">
        <f>'Исходные данные'!$C$25</f>
        <v>3.2500000000000001E-2</v>
      </c>
      <c r="Z508" s="7">
        <f>'Исходные данные'!$C$25</f>
        <v>3.2500000000000001E-2</v>
      </c>
      <c r="AA508" s="7">
        <f>'Исходные данные'!$C$25</f>
        <v>3.2500000000000001E-2</v>
      </c>
      <c r="AB508" s="7">
        <f>'Исходные данные'!$C$25</f>
        <v>3.2500000000000001E-2</v>
      </c>
      <c r="AC508" s="7">
        <f>'Исходные данные'!$C$25</f>
        <v>3.2500000000000001E-2</v>
      </c>
      <c r="AD508" s="7">
        <f>'Исходные данные'!$C$25</f>
        <v>3.2500000000000001E-2</v>
      </c>
      <c r="AE508" s="7">
        <f>'Исходные данные'!$C$25</f>
        <v>3.2500000000000001E-2</v>
      </c>
      <c r="AF508" s="7"/>
      <c r="AG508" s="7"/>
      <c r="AH508" s="7"/>
    </row>
    <row r="509" spans="1:34" outlineLevel="1">
      <c r="A509" s="5" t="str">
        <f>A501</f>
        <v xml:space="preserve">     Собственный капитал</v>
      </c>
      <c r="B509" s="5"/>
      <c r="C509" s="5"/>
      <c r="D509" s="229">
        <v>0</v>
      </c>
      <c r="E509" s="7">
        <f>'Исходные данные'!$C$24</f>
        <v>0.125</v>
      </c>
      <c r="F509" s="7">
        <f>'Исходные данные'!$C$24</f>
        <v>0.125</v>
      </c>
      <c r="G509" s="7">
        <f>'Исходные данные'!$C$24</f>
        <v>0.125</v>
      </c>
      <c r="H509" s="7">
        <f>'Исходные данные'!$C$24</f>
        <v>0.125</v>
      </c>
      <c r="I509" s="7">
        <f>'Исходные данные'!$C$24</f>
        <v>0.125</v>
      </c>
      <c r="J509" s="7">
        <f>'Исходные данные'!$C$24</f>
        <v>0.125</v>
      </c>
      <c r="K509" s="7">
        <f>'Исходные данные'!$C$24</f>
        <v>0.125</v>
      </c>
      <c r="L509" s="7">
        <f>'Исходные данные'!$C$24</f>
        <v>0.125</v>
      </c>
      <c r="M509" s="7">
        <f>'Исходные данные'!$C$24</f>
        <v>0.125</v>
      </c>
      <c r="N509" s="7">
        <f>'Исходные данные'!$C$24</f>
        <v>0.125</v>
      </c>
      <c r="O509" s="7">
        <f>'Исходные данные'!$C$24</f>
        <v>0.125</v>
      </c>
      <c r="P509" s="7">
        <f>'Исходные данные'!$C$24</f>
        <v>0.125</v>
      </c>
      <c r="Q509" s="7">
        <f>'Исходные данные'!$C$24</f>
        <v>0.125</v>
      </c>
      <c r="R509" s="7">
        <f>'Исходные данные'!$C$24</f>
        <v>0.125</v>
      </c>
      <c r="S509" s="7">
        <f>'Исходные данные'!$C$24</f>
        <v>0.125</v>
      </c>
      <c r="T509" s="7">
        <f>'Исходные данные'!$C$24</f>
        <v>0.125</v>
      </c>
      <c r="U509" s="7">
        <f>'Исходные данные'!$C$24</f>
        <v>0.125</v>
      </c>
      <c r="V509" s="7">
        <f>'Исходные данные'!$C$24</f>
        <v>0.125</v>
      </c>
      <c r="W509" s="7">
        <f>'Исходные данные'!$C$24</f>
        <v>0.125</v>
      </c>
      <c r="X509" s="7">
        <f>'Исходные данные'!$C$24</f>
        <v>0.125</v>
      </c>
      <c r="Y509" s="7">
        <f>'Исходные данные'!$C$24</f>
        <v>0.125</v>
      </c>
      <c r="Z509" s="7">
        <f>'Исходные данные'!$C$24</f>
        <v>0.125</v>
      </c>
      <c r="AA509" s="7">
        <f>'Исходные данные'!$C$24</f>
        <v>0.125</v>
      </c>
      <c r="AB509" s="7">
        <f>'Исходные данные'!$C$24</f>
        <v>0.125</v>
      </c>
      <c r="AC509" s="7">
        <f>'Исходные данные'!$C$24</f>
        <v>0.125</v>
      </c>
      <c r="AD509" s="7">
        <f>'Исходные данные'!$C$24</f>
        <v>0.125</v>
      </c>
      <c r="AE509" s="7">
        <f>'Исходные данные'!$C$24</f>
        <v>0.125</v>
      </c>
      <c r="AF509" s="7"/>
      <c r="AG509" s="7"/>
      <c r="AH509" s="7"/>
    </row>
    <row r="510" spans="1:34" outlineLevel="1">
      <c r="A510" s="5" t="str">
        <f>A502</f>
        <v xml:space="preserve">     Заемный капитал</v>
      </c>
      <c r="B510" s="5"/>
      <c r="C510" s="5"/>
      <c r="D510" s="229">
        <v>1</v>
      </c>
      <c r="E510" s="7">
        <f>'Исходные данные'!$C$19</f>
        <v>0.11</v>
      </c>
      <c r="F510" s="7">
        <f>'Исходные данные'!$C$19</f>
        <v>0.11</v>
      </c>
      <c r="G510" s="7">
        <f>'Исходные данные'!$C$19</f>
        <v>0.11</v>
      </c>
      <c r="H510" s="7">
        <f>'Исходные данные'!$C$19</f>
        <v>0.11</v>
      </c>
      <c r="I510" s="7">
        <f>'Исходные данные'!$C$19</f>
        <v>0.11</v>
      </c>
      <c r="J510" s="7">
        <f>'Исходные данные'!$C$19</f>
        <v>0.11</v>
      </c>
      <c r="K510" s="7">
        <f>'Исходные данные'!$C$19</f>
        <v>0.11</v>
      </c>
      <c r="L510" s="7">
        <f>'Исходные данные'!$C$19</f>
        <v>0.11</v>
      </c>
      <c r="M510" s="7">
        <f>'Исходные данные'!$C$19</f>
        <v>0.11</v>
      </c>
      <c r="N510" s="7">
        <f>'Исходные данные'!$C$19</f>
        <v>0.11</v>
      </c>
      <c r="O510" s="7">
        <f>'Исходные данные'!$C$19</f>
        <v>0.11</v>
      </c>
      <c r="P510" s="7">
        <f>'Исходные данные'!$C$19</f>
        <v>0.11</v>
      </c>
      <c r="Q510" s="7">
        <f>'Исходные данные'!$C$19</f>
        <v>0.11</v>
      </c>
      <c r="R510" s="7">
        <f>'Исходные данные'!$C$19</f>
        <v>0.11</v>
      </c>
      <c r="S510" s="7">
        <f>'Исходные данные'!$C$19</f>
        <v>0.11</v>
      </c>
      <c r="T510" s="7">
        <f>'Исходные данные'!$C$19</f>
        <v>0.11</v>
      </c>
      <c r="U510" s="7">
        <f>'Исходные данные'!$C$19</f>
        <v>0.11</v>
      </c>
      <c r="V510" s="7">
        <f>'Исходные данные'!$C$19</f>
        <v>0.11</v>
      </c>
      <c r="W510" s="7">
        <f>'Исходные данные'!$C$19</f>
        <v>0.11</v>
      </c>
      <c r="X510" s="7">
        <f>'Исходные данные'!$C$19</f>
        <v>0.11</v>
      </c>
      <c r="Y510" s="7">
        <f>'Исходные данные'!$C$19</f>
        <v>0.11</v>
      </c>
      <c r="Z510" s="7">
        <f>'Исходные данные'!$C$19</f>
        <v>0.11</v>
      </c>
      <c r="AA510" s="7">
        <f>'Исходные данные'!$C$19</f>
        <v>0.11</v>
      </c>
      <c r="AB510" s="7">
        <f>'Исходные данные'!$C$19</f>
        <v>0.11</v>
      </c>
      <c r="AC510" s="7">
        <f>'Исходные данные'!$C$19</f>
        <v>0.11</v>
      </c>
      <c r="AD510" s="7">
        <f>'Исходные данные'!$C$19</f>
        <v>0.11</v>
      </c>
      <c r="AE510" s="7">
        <f>'Исходные данные'!$C$19</f>
        <v>0.11</v>
      </c>
      <c r="AF510" s="7"/>
      <c r="AG510" s="7"/>
      <c r="AH510" s="7"/>
    </row>
    <row r="511" spans="1:34" outlineLevel="1">
      <c r="B511" s="5"/>
      <c r="C511" s="5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</row>
    <row r="512" spans="1:34" outlineLevel="1">
      <c r="B512" s="5"/>
      <c r="C512" s="5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</row>
    <row r="513" spans="1:34" outlineLevel="1">
      <c r="A513" s="14" t="s">
        <v>304</v>
      </c>
      <c r="B513" s="323"/>
      <c r="C513" s="323"/>
      <c r="D513" s="15"/>
      <c r="E513" s="53">
        <f>IFERROR(SUMPRODUCT(E500:E504,E508:E512*(1-Расчет_С_Фондом!E$24*$D$508:$D$512))/SUM(E500:E504),0)</f>
        <v>0</v>
      </c>
      <c r="F513" s="53">
        <f ca="1">IFERROR(SUMPRODUCT(F500:F504,F508:F512*(1-Расчет_С_Фондом!F$24*$D$508:$D$512))/SUM(F500:F504),0)</f>
        <v>6.2784371909000991E-2</v>
      </c>
      <c r="G513" s="53">
        <f ca="1">IFERROR(SUMPRODUCT(G500:G504,G508:G512*(1-Расчет_С_Фондом!G$24*$D$508:$D$512))/SUM(G500:G504),0)</f>
        <v>6.345401174168297E-2</v>
      </c>
      <c r="H513" s="53">
        <f ca="1">IFERROR(SUMPRODUCT(H500:H504,H508:H512*(1-Расчет_С_Фондом!H$24*$D$508:$D$512))/SUM(H500:H504),0)</f>
        <v>6.3110123938211374E-2</v>
      </c>
      <c r="I513" s="53">
        <f ca="1">IFERROR(SUMPRODUCT(I500:I504,I508:I512*(1-Расчет_С_Фондом!I$24*$D$508:$D$512))/SUM(I500:I504),0)</f>
        <v>6.2716946348451985E-2</v>
      </c>
      <c r="J513" s="53">
        <f ca="1">IFERROR(SUMPRODUCT(J500:J504,J508:J512*(1-Расчет_С_Фондом!J$24*$D$508:$D$512))/SUM(J500:J504),0)</f>
        <v>6.2265713050627926E-2</v>
      </c>
      <c r="K513" s="53">
        <f ca="1">IFERROR(SUMPRODUCT(K500:K504,K508:K512*(1-Расчет_С_Фондом!K$24*$D$508:$D$512))/SUM(K500:K504),0)</f>
        <v>6.1745601296299003E-2</v>
      </c>
      <c r="L513" s="53">
        <f ca="1">IFERROR(SUMPRODUCT(L500:L504,L508:L512*(1-Расчет_С_Фондом!L$24*$D$508:$D$512))/SUM(L500:L504),0)</f>
        <v>6.1143092329768008E-2</v>
      </c>
      <c r="M513" s="53">
        <f ca="1">IFERROR(SUMPRODUCT(M500:M504,M508:M512*(1-Расчет_С_Фондом!M$24*$D$508:$D$512))/SUM(M500:M504),0)</f>
        <v>6.0441076896219206E-2</v>
      </c>
      <c r="N513" s="53">
        <f ca="1">IFERROR(SUMPRODUCT(N500:N504,N508:N512*(1-Расчет_С_Фондом!N$24*$D$508:$D$512))/SUM(N500:N504),0)</f>
        <v>5.9617577874428868E-2</v>
      </c>
      <c r="O513" s="53">
        <f ca="1">IFERROR(SUMPRODUCT(O500:O504,O508:O512*(1-Расчет_С_Фондом!O$24*$D$508:$D$512))/SUM(O500:O504),0)</f>
        <v>5.8643884044788847E-2</v>
      </c>
      <c r="P513" s="53">
        <f ca="1">IFERROR(SUMPRODUCT(P500:P504,P508:P512*(1-Расчет_С_Фондом!P$24*$D$508:$D$512))/SUM(P500:P504),0)</f>
        <v>5.7481751824817517E-2</v>
      </c>
      <c r="Q513" s="53">
        <f ca="1">IFERROR(SUMPRODUCT(Q500:Q504,Q508:Q512*(1-Расчет_С_Фондом!Q$24*$D$508:$D$512))/SUM(Q500:Q504),0)</f>
        <v>5.7481751824817517E-2</v>
      </c>
      <c r="R513" s="53">
        <f ca="1">IFERROR(SUMPRODUCT(R500:R504,R508:R512*(1-Расчет_С_Фондом!R$24*$D$508:$D$512))/SUM(R500:R504),0)</f>
        <v>5.7481751824817517E-2</v>
      </c>
      <c r="S513" s="53">
        <f ca="1">IFERROR(SUMPRODUCT(S500:S504,S508:S512*(1-Расчет_С_Фондом!S$24*$D$508:$D$512))/SUM(S500:S504),0)</f>
        <v>5.7481751824817517E-2</v>
      </c>
      <c r="T513" s="53">
        <f ca="1">IFERROR(SUMPRODUCT(T500:T504,T508:T512*(1-Расчет_С_Фондом!T$24*$D$508:$D$512))/SUM(T500:T504),0)</f>
        <v>5.7481751824817517E-2</v>
      </c>
      <c r="U513" s="53">
        <f ca="1">IFERROR(SUMPRODUCT(U500:U504,U508:U512*(1-Расчет_С_Фондом!U$24*$D$508:$D$512))/SUM(U500:U504),0)</f>
        <v>5.7481751824817517E-2</v>
      </c>
      <c r="V513" s="53">
        <f ca="1">IFERROR(SUMPRODUCT(V500:V504,V508:V512*(1-Расчет_С_Фондом!V$24*$D$508:$D$512))/SUM(V500:V504),0)</f>
        <v>5.7481751824817517E-2</v>
      </c>
      <c r="W513" s="53">
        <f ca="1">IFERROR(SUMPRODUCT(W500:W504,W508:W512*(1-Расчет_С_Фондом!W$24*$D$508:$D$512))/SUM(W500:W504),0)</f>
        <v>5.7481751824817517E-2</v>
      </c>
      <c r="X513" s="53">
        <f ca="1">IFERROR(SUMPRODUCT(X500:X504,X508:X512*(1-Расчет_С_Фондом!X$24*$D$508:$D$512))/SUM(X500:X504),0)</f>
        <v>5.7481751824817517E-2</v>
      </c>
      <c r="Y513" s="53">
        <f ca="1">IFERROR(SUMPRODUCT(Y500:Y504,Y508:Y512*(1-Расчет_С_Фондом!Y$24*$D$508:$D$512))/SUM(Y500:Y504),0)</f>
        <v>5.7481751824817517E-2</v>
      </c>
      <c r="Z513" s="53">
        <f ca="1">IFERROR(SUMPRODUCT(Z500:Z504,Z508:Z512*(1-Расчет_С_Фондом!Z$24*$D$508:$D$512))/SUM(Z500:Z504),0)</f>
        <v>5.7481751824817517E-2</v>
      </c>
      <c r="AA513" s="53">
        <f ca="1">IFERROR(SUMPRODUCT(AA500:AA504,AA508:AA512*(1-Расчет_С_Фондом!AA$24*$D$508:$D$512))/SUM(AA500:AA504),0)</f>
        <v>5.7481751824817517E-2</v>
      </c>
      <c r="AB513" s="53">
        <f ca="1">IFERROR(SUMPRODUCT(AB500:AB504,AB508:AB512*(1-Расчет_С_Фондом!AB$24*$D$508:$D$512))/SUM(AB500:AB504),0)</f>
        <v>5.7481751824817517E-2</v>
      </c>
      <c r="AC513" s="53">
        <f ca="1">IFERROR(SUMPRODUCT(AC500:AC504,AC508:AC512*(1-Расчет_С_Фондом!AC$24*$D$508:$D$512))/SUM(AC500:AC504),0)</f>
        <v>5.7481751824817517E-2</v>
      </c>
      <c r="AD513" s="53">
        <f ca="1">IFERROR(SUMPRODUCT(AD500:AD504,AD508:AD512*(1-Расчет_С_Фондом!AD$24*$D$508:$D$512))/SUM(AD500:AD504),0)</f>
        <v>5.7481751824817517E-2</v>
      </c>
      <c r="AE513" s="53">
        <f ca="1">IFERROR(SUMPRODUCT(AE500:AE504,AE508:AE512*(1-Расчет_С_Фондом!AE$24*$D$508:$D$512))/SUM(AE500:AE504),0)</f>
        <v>5.7481751824817517E-2</v>
      </c>
      <c r="AF513" s="53"/>
      <c r="AG513" s="53"/>
      <c r="AH513" s="53"/>
    </row>
    <row r="514" spans="1:34" outlineLevel="1">
      <c r="B514" s="5"/>
      <c r="C514" s="5"/>
    </row>
    <row r="515" spans="1:34" outlineLevel="1">
      <c r="A515" s="5" t="s">
        <v>310</v>
      </c>
      <c r="B515" s="5"/>
      <c r="C515" s="5"/>
      <c r="E515" s="6">
        <f t="shared" ref="E515:AE515" si="167">E513*(E501+E502)</f>
        <v>0</v>
      </c>
      <c r="F515" s="6">
        <f t="shared" ca="1" si="167"/>
        <v>9444.4019287833835</v>
      </c>
      <c r="G515" s="6">
        <f t="shared" ca="1" si="167"/>
        <v>19601.198043052835</v>
      </c>
      <c r="H515" s="6">
        <f t="shared" ca="1" si="167"/>
        <v>18842.658204021929</v>
      </c>
      <c r="I515" s="6">
        <f t="shared" ca="1" si="167"/>
        <v>18005.713149273888</v>
      </c>
      <c r="J515" s="6">
        <f t="shared" ca="1" si="167"/>
        <v>17083.207009769107</v>
      </c>
      <c r="K515" s="6">
        <f t="shared" ca="1" si="167"/>
        <v>16067.676629931269</v>
      </c>
      <c r="L515" s="6">
        <f t="shared" ca="1" si="167"/>
        <v>14951.499124835267</v>
      </c>
      <c r="M515" s="6">
        <f t="shared" ca="1" si="167"/>
        <v>13727.136921301897</v>
      </c>
      <c r="N515" s="6">
        <f t="shared" ca="1" si="167"/>
        <v>12387.534697709923</v>
      </c>
      <c r="O515" s="6">
        <f t="shared" ca="1" si="167"/>
        <v>10926.756904389675</v>
      </c>
      <c r="P515" s="6">
        <f t="shared" ca="1" si="167"/>
        <v>9341.014598540145</v>
      </c>
      <c r="Q515" s="6">
        <f t="shared" ca="1" si="167"/>
        <v>9341.014598540145</v>
      </c>
      <c r="R515" s="6">
        <f t="shared" ca="1" si="167"/>
        <v>9341.014598540145</v>
      </c>
      <c r="S515" s="6">
        <f t="shared" ca="1" si="167"/>
        <v>9341.014598540145</v>
      </c>
      <c r="T515" s="6">
        <f t="shared" ca="1" si="167"/>
        <v>9341.014598540145</v>
      </c>
      <c r="U515" s="6">
        <f t="shared" ca="1" si="167"/>
        <v>9341.014598540145</v>
      </c>
      <c r="V515" s="6">
        <f t="shared" ca="1" si="167"/>
        <v>9341.014598540145</v>
      </c>
      <c r="W515" s="6">
        <f t="shared" ca="1" si="167"/>
        <v>9341.014598540145</v>
      </c>
      <c r="X515" s="6">
        <f t="shared" ca="1" si="167"/>
        <v>9341.014598540145</v>
      </c>
      <c r="Y515" s="6">
        <f t="shared" ca="1" si="167"/>
        <v>9341.014598540145</v>
      </c>
      <c r="Z515" s="6">
        <f t="shared" ca="1" si="167"/>
        <v>9341.014598540145</v>
      </c>
      <c r="AA515" s="6">
        <f t="shared" ca="1" si="167"/>
        <v>9341.014598540145</v>
      </c>
      <c r="AB515" s="6">
        <f t="shared" ca="1" si="167"/>
        <v>9341.014598540145</v>
      </c>
      <c r="AC515" s="6">
        <f t="shared" ca="1" si="167"/>
        <v>9341.014598540145</v>
      </c>
      <c r="AD515" s="6">
        <f t="shared" ca="1" si="167"/>
        <v>9341.014598540145</v>
      </c>
      <c r="AE515" s="6">
        <f t="shared" ca="1" si="167"/>
        <v>9341.014598540145</v>
      </c>
      <c r="AF515" s="299"/>
      <c r="AG515" s="299"/>
      <c r="AH515" s="299"/>
    </row>
    <row r="516" spans="1:34" outlineLevel="1">
      <c r="A516" s="289" t="s">
        <v>387</v>
      </c>
      <c r="B516" s="289"/>
      <c r="C516" s="289"/>
      <c r="D516" s="6">
        <v>7</v>
      </c>
      <c r="E516" s="300">
        <f ca="1">SUM(E$515:OFFSET(E$515,0,D516))/(SUM(E$501:OFFSET(E$501,0,D516))+SUM(E$502:OFFSET(E$502,0,D516)))</f>
        <v>6.2494256131200347E-2</v>
      </c>
    </row>
    <row r="517" spans="1:34" outlineLevel="1">
      <c r="A517" s="382" t="s">
        <v>388</v>
      </c>
      <c r="B517" s="382"/>
      <c r="C517" s="382"/>
      <c r="D517" s="6">
        <v>5</v>
      </c>
      <c r="E517" s="300">
        <f ca="1">SUM(E$515:OFFSET(E$515,0,D517))/(SUM(E$501:OFFSET(E$501,0,D517))+SUM(E$502:OFFSET(E$502,0,D517)))</f>
        <v>6.2892346739007732E-2</v>
      </c>
    </row>
    <row r="518" spans="1:34" outlineLevel="1">
      <c r="A518" s="382" t="s">
        <v>386</v>
      </c>
      <c r="B518" s="382"/>
      <c r="C518" s="382"/>
      <c r="D518" s="6">
        <v>10</v>
      </c>
      <c r="E518" s="300">
        <f ca="1">SUM(E$515:OFFSET(E$515,0,D518))/(SUM(E$501:OFFSET(E$501,0,D518))+SUM(E$502:OFFSET(E$502,0,D518)))</f>
        <v>6.1765745049493649E-2</v>
      </c>
    </row>
    <row r="519" spans="1:34" outlineLevel="1">
      <c r="B519" s="5"/>
      <c r="C519" s="5"/>
    </row>
    <row r="520" spans="1:34" s="75" customFormat="1" outlineLevel="1">
      <c r="A520" s="77" t="s">
        <v>313</v>
      </c>
      <c r="B520" s="72"/>
      <c r="C520" s="72"/>
      <c r="D520" s="75" t="s">
        <v>356</v>
      </c>
      <c r="E520" s="75">
        <v>0</v>
      </c>
      <c r="F520" s="75">
        <f t="shared" ref="F520:AE520" si="168">E520+1</f>
        <v>1</v>
      </c>
      <c r="G520" s="75">
        <f t="shared" si="168"/>
        <v>2</v>
      </c>
      <c r="H520" s="75">
        <f t="shared" si="168"/>
        <v>3</v>
      </c>
      <c r="I520" s="75">
        <f t="shared" si="168"/>
        <v>4</v>
      </c>
      <c r="J520" s="75">
        <f t="shared" si="168"/>
        <v>5</v>
      </c>
      <c r="K520" s="75">
        <f t="shared" si="168"/>
        <v>6</v>
      </c>
      <c r="L520" s="75">
        <f t="shared" si="168"/>
        <v>7</v>
      </c>
      <c r="M520" s="75">
        <f t="shared" si="168"/>
        <v>8</v>
      </c>
      <c r="N520" s="75">
        <f t="shared" si="168"/>
        <v>9</v>
      </c>
      <c r="O520" s="75">
        <f t="shared" si="168"/>
        <v>10</v>
      </c>
      <c r="P520" s="75">
        <f t="shared" si="168"/>
        <v>11</v>
      </c>
      <c r="Q520" s="75">
        <f t="shared" si="168"/>
        <v>12</v>
      </c>
      <c r="R520" s="75">
        <f t="shared" si="168"/>
        <v>13</v>
      </c>
      <c r="S520" s="75">
        <f t="shared" si="168"/>
        <v>14</v>
      </c>
      <c r="T520" s="75">
        <f t="shared" si="168"/>
        <v>15</v>
      </c>
      <c r="U520" s="75">
        <f t="shared" si="168"/>
        <v>16</v>
      </c>
      <c r="V520" s="75">
        <f t="shared" si="168"/>
        <v>17</v>
      </c>
      <c r="W520" s="75">
        <f t="shared" si="168"/>
        <v>18</v>
      </c>
      <c r="X520" s="75">
        <f t="shared" si="168"/>
        <v>19</v>
      </c>
      <c r="Y520" s="75">
        <f t="shared" si="168"/>
        <v>20</v>
      </c>
      <c r="Z520" s="75">
        <f t="shared" si="168"/>
        <v>21</v>
      </c>
      <c r="AA520" s="75">
        <f t="shared" si="168"/>
        <v>22</v>
      </c>
      <c r="AB520" s="75">
        <f t="shared" si="168"/>
        <v>23</v>
      </c>
      <c r="AC520" s="75">
        <f t="shared" si="168"/>
        <v>24</v>
      </c>
      <c r="AD520" s="75">
        <f t="shared" si="168"/>
        <v>25</v>
      </c>
      <c r="AE520" s="75">
        <f t="shared" si="168"/>
        <v>26</v>
      </c>
    </row>
    <row r="521" spans="1:34" outlineLevel="1">
      <c r="A521" s="5" t="s">
        <v>311</v>
      </c>
      <c r="B521" s="5"/>
      <c r="C521" s="5"/>
      <c r="E521" s="6">
        <f ca="1">Расчет_С_Фондом!E456</f>
        <v>-4026.0000000000036</v>
      </c>
      <c r="F521" s="6">
        <f ca="1">Расчет_С_Фондом!F456</f>
        <v>12321.999999999989</v>
      </c>
      <c r="G521" s="6">
        <f ca="1">Расчет_С_Фондом!G456</f>
        <v>65265.51972214783</v>
      </c>
      <c r="H521" s="6">
        <f ca="1">Расчет_С_Фондом!H456</f>
        <v>29652.851886733024</v>
      </c>
      <c r="I521" s="6">
        <f ca="1">Расчет_С_Фондом!I456</f>
        <v>32295.884880193276</v>
      </c>
      <c r="J521" s="6">
        <f ca="1">Расчет_С_Фондом!J456</f>
        <v>35122.816073700058</v>
      </c>
      <c r="K521" s="6">
        <f ca="1">Расчет_С_Фондом!K456</f>
        <v>38146.228764892992</v>
      </c>
      <c r="L521" s="6">
        <f ca="1">Расчет_С_Фондом!L456</f>
        <v>41382.152172072791</v>
      </c>
      <c r="M521" s="6">
        <f ca="1">Расчет_С_Фондом!M456</f>
        <v>44848.672662940633</v>
      </c>
      <c r="N521" s="6">
        <f ca="1">Расчет_С_Фондом!N456</f>
        <v>48567.76267993488</v>
      </c>
      <c r="O521" s="6">
        <f ca="1">Расчет_С_Фондом!O456</f>
        <v>52564.175899080052</v>
      </c>
      <c r="P521" s="6">
        <f ca="1">Расчет_С_Фондом!P456</f>
        <v>0</v>
      </c>
      <c r="Q521" s="6">
        <f ca="1">Расчет_С_Фондом!Q456</f>
        <v>0</v>
      </c>
      <c r="R521" s="6">
        <f ca="1">Расчет_С_Фондом!R456</f>
        <v>0</v>
      </c>
      <c r="S521" s="6">
        <f ca="1">Расчет_С_Фондом!S456</f>
        <v>0</v>
      </c>
      <c r="T521" s="6">
        <f ca="1">Расчет_С_Фондом!T456</f>
        <v>0</v>
      </c>
      <c r="U521" s="6">
        <f ca="1">Расчет_С_Фондом!U456</f>
        <v>0</v>
      </c>
      <c r="V521" s="6">
        <f ca="1">Расчет_С_Фондом!V456</f>
        <v>0</v>
      </c>
      <c r="W521" s="6">
        <f ca="1">Расчет_С_Фондом!W456</f>
        <v>0</v>
      </c>
      <c r="X521" s="6">
        <f ca="1">Расчет_С_Фондом!X456</f>
        <v>0</v>
      </c>
      <c r="Y521" s="6">
        <f ca="1">Расчет_С_Фондом!Y456</f>
        <v>0</v>
      </c>
      <c r="Z521" s="6">
        <f ca="1">Расчет_С_Фондом!Z456</f>
        <v>0</v>
      </c>
      <c r="AA521" s="6">
        <f ca="1">Расчет_С_Фондом!AA456</f>
        <v>0</v>
      </c>
      <c r="AB521" s="6">
        <f ca="1">Расчет_С_Фондом!AB456</f>
        <v>0</v>
      </c>
      <c r="AC521" s="6">
        <f ca="1">Расчет_С_Фондом!AC456</f>
        <v>0</v>
      </c>
      <c r="AD521" s="6">
        <f ca="1">Расчет_С_Фондом!AD456</f>
        <v>0</v>
      </c>
      <c r="AE521" s="6">
        <f ca="1">Расчет_С_Фондом!AE456</f>
        <v>0</v>
      </c>
    </row>
    <row r="522" spans="1:34" outlineLevel="1">
      <c r="A522" s="5" t="s">
        <v>312</v>
      </c>
      <c r="B522" s="5"/>
      <c r="C522" s="5"/>
      <c r="E522" s="6">
        <f ca="1">Расчет_С_Фондом!E461+SUM(Расчет_С_Фондом!E465:E467)</f>
        <v>-146400</v>
      </c>
      <c r="F522" s="6">
        <f ca="1">Расчет_С_Фондом!F461+SUM(Расчет_С_Фондом!F465:F467)</f>
        <v>-146400</v>
      </c>
      <c r="G522" s="6">
        <f ca="1">Расчет_С_Фондом!G461+SUM(Расчет_С_Фондом!G465:G467)</f>
        <v>0</v>
      </c>
      <c r="H522" s="6">
        <f ca="1">Расчет_С_Фондом!H461+SUM(Расчет_С_Фондом!H465:H467)</f>
        <v>0</v>
      </c>
      <c r="I522" s="6">
        <f ca="1">Расчет_С_Фондом!I461+SUM(Расчет_С_Фондом!I465:I467)</f>
        <v>0</v>
      </c>
      <c r="J522" s="6">
        <f ca="1">Расчет_С_Фондом!J461+SUM(Расчет_С_Фондом!J465:J467)</f>
        <v>0</v>
      </c>
      <c r="K522" s="6">
        <f ca="1">Расчет_С_Фондом!K461+SUM(Расчет_С_Фондом!K465:K467)</f>
        <v>0</v>
      </c>
      <c r="L522" s="6">
        <f ca="1">Расчет_С_Фондом!L461+SUM(Расчет_С_Фондом!L465:L467)</f>
        <v>0</v>
      </c>
      <c r="M522" s="6">
        <f ca="1">Расчет_С_Фондом!M461+SUM(Расчет_С_Фондом!M465:M467)</f>
        <v>0</v>
      </c>
      <c r="N522" s="6">
        <f ca="1">Расчет_С_Фондом!N461+SUM(Расчет_С_Фондом!N465:N467)</f>
        <v>0</v>
      </c>
      <c r="O522" s="6">
        <f ca="1">Расчет_С_Фондом!O461+SUM(Расчет_С_Фондом!O465:O467)</f>
        <v>0</v>
      </c>
      <c r="P522" s="6">
        <f ca="1">Расчет_С_Фондом!P461+SUM(Расчет_С_Фондом!P465:P467)</f>
        <v>0</v>
      </c>
      <c r="Q522" s="6">
        <f ca="1">Расчет_С_Фондом!Q461+SUM(Расчет_С_Фондом!Q465:Q467)</f>
        <v>0</v>
      </c>
      <c r="R522" s="6">
        <f ca="1">Расчет_С_Фондом!R461+SUM(Расчет_С_Фондом!R465:R467)</f>
        <v>0</v>
      </c>
      <c r="S522" s="6">
        <f ca="1">Расчет_С_Фондом!S461+SUM(Расчет_С_Фондом!S465:S467)</f>
        <v>0</v>
      </c>
      <c r="T522" s="6">
        <f ca="1">Расчет_С_Фондом!T461+SUM(Расчет_С_Фондом!T465:T467)</f>
        <v>0</v>
      </c>
      <c r="U522" s="6">
        <f ca="1">Расчет_С_Фондом!U461+SUM(Расчет_С_Фондом!U465:U467)</f>
        <v>0</v>
      </c>
      <c r="V522" s="6">
        <f ca="1">Расчет_С_Фондом!V461+SUM(Расчет_С_Фондом!V465:V467)</f>
        <v>0</v>
      </c>
      <c r="W522" s="6">
        <f ca="1">Расчет_С_Фондом!W461+SUM(Расчет_С_Фондом!W465:W467)</f>
        <v>0</v>
      </c>
      <c r="X522" s="6">
        <f ca="1">Расчет_С_Фондом!X461+SUM(Расчет_С_Фондом!X465:X467)</f>
        <v>0</v>
      </c>
      <c r="Y522" s="6">
        <f ca="1">Расчет_С_Фондом!Y461+SUM(Расчет_С_Фондом!Y465:Y467)</f>
        <v>0</v>
      </c>
      <c r="Z522" s="6">
        <f ca="1">Расчет_С_Фондом!Z461+SUM(Расчет_С_Фондом!Z465:Z467)</f>
        <v>0</v>
      </c>
      <c r="AA522" s="6">
        <f ca="1">Расчет_С_Фондом!AA461+SUM(Расчет_С_Фондом!AA465:AA467)</f>
        <v>0</v>
      </c>
      <c r="AB522" s="6">
        <f ca="1">Расчет_С_Фондом!AB461+SUM(Расчет_С_Фондом!AB465:AB467)</f>
        <v>0</v>
      </c>
      <c r="AC522" s="6">
        <f ca="1">Расчет_С_Фондом!AC461+SUM(Расчет_С_Фондом!AC465:AC467)</f>
        <v>0</v>
      </c>
      <c r="AD522" s="6">
        <f ca="1">Расчет_С_Фондом!AD461+SUM(Расчет_С_Фондом!AD465:AD467)</f>
        <v>0</v>
      </c>
      <c r="AE522" s="6">
        <f ca="1">Расчет_С_Фондом!AE461+SUM(Расчет_С_Фондом!AE465:AE467)</f>
        <v>0</v>
      </c>
    </row>
    <row r="523" spans="1:34" outlineLevel="1">
      <c r="A523" s="5" t="s">
        <v>315</v>
      </c>
      <c r="B523" s="5"/>
      <c r="C523" s="5"/>
      <c r="E523" s="6">
        <f ca="1">Расчет_С_Фондом!E491</f>
        <v>4026.0000000000036</v>
      </c>
      <c r="F523" s="6">
        <f ca="1">Расчет_С_Фондом!F491</f>
        <v>12078.000000000011</v>
      </c>
      <c r="G523" s="6">
        <f ca="1">Расчет_С_Фондом!G491</f>
        <v>16104.000000000015</v>
      </c>
      <c r="H523" s="6">
        <f ca="1">Расчет_С_Фондом!H491</f>
        <v>14967.030797105459</v>
      </c>
      <c r="I523" s="6">
        <f ca="1">Расчет_С_Фондом!I491</f>
        <v>13704.994981892505</v>
      </c>
      <c r="J523" s="6">
        <f ca="1">Расчет_С_Фондом!J491</f>
        <v>12304.135227006127</v>
      </c>
      <c r="K523" s="6">
        <f ca="1">Расчет_С_Фондом!K491</f>
        <v>10749.180899082245</v>
      </c>
      <c r="L523" s="6">
        <f ca="1">Расчет_С_Фондом!L491</f>
        <v>9023.1815950867367</v>
      </c>
      <c r="M523" s="6">
        <f ca="1">Расчет_С_Фондом!M491</f>
        <v>7107.3223676517227</v>
      </c>
      <c r="N523" s="6">
        <f ca="1">Расчет_С_Фондом!N491</f>
        <v>4980.7186251988569</v>
      </c>
      <c r="O523" s="6">
        <f ca="1">Расчет_С_Фондом!O491</f>
        <v>2620.188471076176</v>
      </c>
      <c r="P523" s="6">
        <f ca="1">Расчет_С_Фондом!P491</f>
        <v>0</v>
      </c>
      <c r="Q523" s="6">
        <f ca="1">Расчет_С_Фондом!Q491</f>
        <v>0</v>
      </c>
      <c r="R523" s="6">
        <f ca="1">Расчет_С_Фондом!R491</f>
        <v>0</v>
      </c>
      <c r="S523" s="6">
        <f ca="1">Расчет_С_Фондом!S491</f>
        <v>0</v>
      </c>
      <c r="T523" s="6">
        <f ca="1">Расчет_С_Фондом!T491</f>
        <v>0</v>
      </c>
      <c r="U523" s="6">
        <f ca="1">Расчет_С_Фондом!U491</f>
        <v>0</v>
      </c>
      <c r="V523" s="6">
        <f ca="1">Расчет_С_Фондом!V491</f>
        <v>0</v>
      </c>
      <c r="W523" s="6">
        <f ca="1">Расчет_С_Фондом!W491</f>
        <v>0</v>
      </c>
      <c r="X523" s="6">
        <f ca="1">Расчет_С_Фондом!X491</f>
        <v>0</v>
      </c>
      <c r="Y523" s="6">
        <f ca="1">Расчет_С_Фондом!Y491</f>
        <v>0</v>
      </c>
      <c r="Z523" s="6">
        <f ca="1">Расчет_С_Фондом!Z491</f>
        <v>0</v>
      </c>
      <c r="AA523" s="6">
        <f ca="1">Расчет_С_Фондом!AA491</f>
        <v>0</v>
      </c>
      <c r="AB523" s="6">
        <f ca="1">Расчет_С_Фондом!AB491</f>
        <v>0</v>
      </c>
      <c r="AC523" s="6">
        <f ca="1">Расчет_С_Фондом!AC491</f>
        <v>0</v>
      </c>
      <c r="AD523" s="6">
        <f ca="1">Расчет_С_Фондом!AD491</f>
        <v>0</v>
      </c>
      <c r="AE523" s="6">
        <f ca="1">Расчет_С_Фондом!AE491</f>
        <v>0</v>
      </c>
    </row>
    <row r="524" spans="1:34" outlineLevel="1">
      <c r="B524" s="5"/>
      <c r="C524" s="5"/>
    </row>
    <row r="525" spans="1:34" outlineLevel="1">
      <c r="A525" s="291" t="s">
        <v>313</v>
      </c>
      <c r="B525" s="5"/>
      <c r="C525" s="5"/>
      <c r="E525" s="6">
        <f t="shared" ref="E525:AE525" ca="1" si="169">SUM(E521:E523)</f>
        <v>-146400</v>
      </c>
      <c r="F525" s="6">
        <f t="shared" ca="1" si="169"/>
        <v>-121999.99999999999</v>
      </c>
      <c r="G525" s="6">
        <f t="shared" ca="1" si="169"/>
        <v>81369.519722147845</v>
      </c>
      <c r="H525" s="6">
        <f t="shared" ca="1" si="169"/>
        <v>44619.882683838485</v>
      </c>
      <c r="I525" s="6">
        <f t="shared" ca="1" si="169"/>
        <v>46000.879862085785</v>
      </c>
      <c r="J525" s="6">
        <f t="shared" ca="1" si="169"/>
        <v>47426.951300706183</v>
      </c>
      <c r="K525" s="6">
        <f t="shared" ca="1" si="169"/>
        <v>48895.409663975239</v>
      </c>
      <c r="L525" s="6">
        <f t="shared" ca="1" si="169"/>
        <v>50405.333767159529</v>
      </c>
      <c r="M525" s="6">
        <f t="shared" ca="1" si="169"/>
        <v>51955.995030592356</v>
      </c>
      <c r="N525" s="6">
        <f t="shared" ca="1" si="169"/>
        <v>53548.481305133741</v>
      </c>
      <c r="O525" s="6">
        <f t="shared" ca="1" si="169"/>
        <v>55184.364370156225</v>
      </c>
      <c r="P525" s="6">
        <f t="shared" ca="1" si="169"/>
        <v>0</v>
      </c>
      <c r="Q525" s="6">
        <f t="shared" ca="1" si="169"/>
        <v>0</v>
      </c>
      <c r="R525" s="6">
        <f t="shared" ca="1" si="169"/>
        <v>0</v>
      </c>
      <c r="S525" s="6">
        <f t="shared" ca="1" si="169"/>
        <v>0</v>
      </c>
      <c r="T525" s="6">
        <f t="shared" ca="1" si="169"/>
        <v>0</v>
      </c>
      <c r="U525" s="6">
        <f t="shared" ca="1" si="169"/>
        <v>0</v>
      </c>
      <c r="V525" s="6">
        <f t="shared" ca="1" si="169"/>
        <v>0</v>
      </c>
      <c r="W525" s="6">
        <f t="shared" ca="1" si="169"/>
        <v>0</v>
      </c>
      <c r="X525" s="6">
        <f t="shared" ca="1" si="169"/>
        <v>0</v>
      </c>
      <c r="Y525" s="6">
        <f t="shared" ca="1" si="169"/>
        <v>0</v>
      </c>
      <c r="Z525" s="6">
        <f t="shared" ca="1" si="169"/>
        <v>0</v>
      </c>
      <c r="AA525" s="6">
        <f t="shared" ca="1" si="169"/>
        <v>0</v>
      </c>
      <c r="AB525" s="6">
        <f t="shared" ca="1" si="169"/>
        <v>0</v>
      </c>
      <c r="AC525" s="6">
        <f t="shared" ca="1" si="169"/>
        <v>0</v>
      </c>
      <c r="AD525" s="6">
        <f t="shared" ca="1" si="169"/>
        <v>0</v>
      </c>
      <c r="AE525" s="6">
        <f t="shared" ca="1" si="169"/>
        <v>0</v>
      </c>
    </row>
    <row r="526" spans="1:34" outlineLevel="1">
      <c r="A526" s="5" t="s">
        <v>314</v>
      </c>
      <c r="B526" s="5"/>
      <c r="C526" s="5"/>
      <c r="E526" s="6">
        <f t="shared" ref="E526:AE526" ca="1" si="170">D526+E525</f>
        <v>-146400</v>
      </c>
      <c r="F526" s="6">
        <f t="shared" ca="1" si="170"/>
        <v>-268400</v>
      </c>
      <c r="G526" s="6">
        <f t="shared" ca="1" si="170"/>
        <v>-187030.48027785216</v>
      </c>
      <c r="H526" s="6">
        <f t="shared" ca="1" si="170"/>
        <v>-142410.59759401367</v>
      </c>
      <c r="I526" s="6">
        <f t="shared" ca="1" si="170"/>
        <v>-96409.717731927885</v>
      </c>
      <c r="J526" s="6">
        <f t="shared" ca="1" si="170"/>
        <v>-48982.766431221702</v>
      </c>
      <c r="K526" s="6">
        <f t="shared" ca="1" si="170"/>
        <v>-87.356767246463278</v>
      </c>
      <c r="L526" s="6">
        <f t="shared" ca="1" si="170"/>
        <v>50317.976999913066</v>
      </c>
      <c r="M526" s="6">
        <f t="shared" ca="1" si="170"/>
        <v>102273.97203050542</v>
      </c>
      <c r="N526" s="6">
        <f t="shared" ca="1" si="170"/>
        <v>155822.45333563915</v>
      </c>
      <c r="O526" s="6">
        <f t="shared" ca="1" si="170"/>
        <v>211006.81770579537</v>
      </c>
      <c r="P526" s="6">
        <f t="shared" ca="1" si="170"/>
        <v>211006.81770579537</v>
      </c>
      <c r="Q526" s="6">
        <f t="shared" ca="1" si="170"/>
        <v>211006.81770579537</v>
      </c>
      <c r="R526" s="6">
        <f t="shared" ca="1" si="170"/>
        <v>211006.81770579537</v>
      </c>
      <c r="S526" s="6">
        <f t="shared" ca="1" si="170"/>
        <v>211006.81770579537</v>
      </c>
      <c r="T526" s="6">
        <f t="shared" ca="1" si="170"/>
        <v>211006.81770579537</v>
      </c>
      <c r="U526" s="6">
        <f t="shared" ca="1" si="170"/>
        <v>211006.81770579537</v>
      </c>
      <c r="V526" s="6">
        <f t="shared" ca="1" si="170"/>
        <v>211006.81770579537</v>
      </c>
      <c r="W526" s="6">
        <f t="shared" ca="1" si="170"/>
        <v>211006.81770579537</v>
      </c>
      <c r="X526" s="6">
        <f t="shared" ca="1" si="170"/>
        <v>211006.81770579537</v>
      </c>
      <c r="Y526" s="6">
        <f t="shared" ca="1" si="170"/>
        <v>211006.81770579537</v>
      </c>
      <c r="Z526" s="6">
        <f t="shared" ca="1" si="170"/>
        <v>211006.81770579537</v>
      </c>
      <c r="AA526" s="6">
        <f t="shared" ca="1" si="170"/>
        <v>211006.81770579537</v>
      </c>
      <c r="AB526" s="6">
        <f t="shared" ca="1" si="170"/>
        <v>211006.81770579537</v>
      </c>
      <c r="AC526" s="6">
        <f t="shared" ca="1" si="170"/>
        <v>211006.81770579537</v>
      </c>
      <c r="AD526" s="6">
        <f t="shared" ca="1" si="170"/>
        <v>211006.81770579537</v>
      </c>
      <c r="AE526" s="6">
        <f t="shared" ca="1" si="170"/>
        <v>211006.81770579537</v>
      </c>
    </row>
    <row r="527" spans="1:34" outlineLevel="1">
      <c r="A527" s="5" t="s">
        <v>113</v>
      </c>
      <c r="B527" s="5"/>
      <c r="C527" s="5"/>
      <c r="E527" s="311">
        <v>1</v>
      </c>
      <c r="F527" s="52">
        <f t="shared" ref="F527:AE527" ca="1" si="171">E527/(1+F513)</f>
        <v>0.94092463761371825</v>
      </c>
      <c r="G527" s="52">
        <f t="shared" ca="1" si="171"/>
        <v>0.8847816898755303</v>
      </c>
      <c r="H527" s="52">
        <f t="shared" ca="1" si="171"/>
        <v>0.83225779714891912</v>
      </c>
      <c r="I527" s="52">
        <f t="shared" ca="1" si="171"/>
        <v>0.78314155054043133</v>
      </c>
      <c r="J527" s="52">
        <f t="shared" ca="1" si="171"/>
        <v>0.73723696521409476</v>
      </c>
      <c r="K527" s="52">
        <f t="shared" ca="1" si="171"/>
        <v>0.69436309819790409</v>
      </c>
      <c r="L527" s="52">
        <f t="shared" ca="1" si="171"/>
        <v>0.65435387858334104</v>
      </c>
      <c r="M527" s="52">
        <f t="shared" ca="1" si="171"/>
        <v>0.61705821552910278</v>
      </c>
      <c r="N527" s="52">
        <f t="shared" ca="1" si="171"/>
        <v>0.58234048624118617</v>
      </c>
      <c r="O527" s="52">
        <f t="shared" ca="1" si="171"/>
        <v>0.55008156663241881</v>
      </c>
      <c r="P527" s="52">
        <f t="shared" ca="1" si="171"/>
        <v>0.52018067043065652</v>
      </c>
      <c r="Q527" s="52">
        <f t="shared" ca="1" si="171"/>
        <v>0.49190510335806686</v>
      </c>
      <c r="R527" s="52">
        <f t="shared" ca="1" si="171"/>
        <v>0.46516651706681728</v>
      </c>
      <c r="S527" s="52">
        <f t="shared" ca="1" si="171"/>
        <v>0.43988136557828444</v>
      </c>
      <c r="T527" s="52">
        <f t="shared" ca="1" si="171"/>
        <v>0.4159706442396891</v>
      </c>
      <c r="U527" s="52">
        <f t="shared" ca="1" si="171"/>
        <v>0.39335964287031855</v>
      </c>
      <c r="V527" s="52">
        <f t="shared" ca="1" si="171"/>
        <v>0.37197771232603027</v>
      </c>
      <c r="W527" s="52">
        <f t="shared" ca="1" si="171"/>
        <v>0.35175804375265673</v>
      </c>
      <c r="X527" s="52">
        <f t="shared" ca="1" si="171"/>
        <v>0.33263745983857784</v>
      </c>
      <c r="Y527" s="52">
        <f t="shared" ca="1" si="171"/>
        <v>0.31455621741422024</v>
      </c>
      <c r="Z527" s="52">
        <f t="shared" ca="1" si="171"/>
        <v>0.29745782078169575</v>
      </c>
      <c r="AA527" s="52">
        <f t="shared" ca="1" si="171"/>
        <v>0.2812888451913188</v>
      </c>
      <c r="AB527" s="52">
        <f t="shared" ca="1" si="171"/>
        <v>0.26599876991344729</v>
      </c>
      <c r="AC527" s="52">
        <f t="shared" ca="1" si="171"/>
        <v>0.25153982038407091</v>
      </c>
      <c r="AD527" s="52">
        <f t="shared" ca="1" si="171"/>
        <v>0.23786681893092468</v>
      </c>
      <c r="AE527" s="52">
        <f t="shared" ca="1" si="171"/>
        <v>0.22493704361371306</v>
      </c>
      <c r="AF527" s="52"/>
      <c r="AG527" s="52"/>
      <c r="AH527" s="52"/>
    </row>
    <row r="528" spans="1:34" outlineLevel="1">
      <c r="A528" s="5" t="s">
        <v>316</v>
      </c>
      <c r="B528" s="5"/>
      <c r="C528" s="5"/>
      <c r="E528" s="6">
        <f t="shared" ref="E528:AE528" ca="1" si="172">E525*E527</f>
        <v>-146400</v>
      </c>
      <c r="F528" s="6">
        <f t="shared" ca="1" si="172"/>
        <v>-114792.80578887361</v>
      </c>
      <c r="G528" s="6">
        <f t="shared" ca="1" si="172"/>
        <v>71994.261164122261</v>
      </c>
      <c r="H528" s="6">
        <f t="shared" ca="1" si="172"/>
        <v>37135.245271494619</v>
      </c>
      <c r="I528" s="6">
        <f t="shared" ca="1" si="172"/>
        <v>36025.200381417962</v>
      </c>
      <c r="J528" s="6">
        <f t="shared" ca="1" si="172"/>
        <v>34964.901646289291</v>
      </c>
      <c r="K528" s="6">
        <f t="shared" ca="1" si="172"/>
        <v>33951.168141933587</v>
      </c>
      <c r="L528" s="6">
        <f t="shared" ca="1" si="172"/>
        <v>32982.925651828686</v>
      </c>
      <c r="M528" s="6">
        <f t="shared" ca="1" si="172"/>
        <v>32059.873579616251</v>
      </c>
      <c r="N528" s="6">
        <f t="shared" ca="1" si="172"/>
        <v>31183.448640708652</v>
      </c>
      <c r="O528" s="6">
        <f t="shared" ca="1" si="172"/>
        <v>30355.901606349769</v>
      </c>
      <c r="P528" s="6">
        <f t="shared" ca="1" si="172"/>
        <v>0</v>
      </c>
      <c r="Q528" s="6">
        <f t="shared" ca="1" si="172"/>
        <v>0</v>
      </c>
      <c r="R528" s="6">
        <f t="shared" ca="1" si="172"/>
        <v>0</v>
      </c>
      <c r="S528" s="6">
        <f t="shared" ca="1" si="172"/>
        <v>0</v>
      </c>
      <c r="T528" s="6">
        <f t="shared" ca="1" si="172"/>
        <v>0</v>
      </c>
      <c r="U528" s="6">
        <f t="shared" ca="1" si="172"/>
        <v>0</v>
      </c>
      <c r="V528" s="6">
        <f t="shared" ca="1" si="172"/>
        <v>0</v>
      </c>
      <c r="W528" s="6">
        <f t="shared" ca="1" si="172"/>
        <v>0</v>
      </c>
      <c r="X528" s="6">
        <f t="shared" ca="1" si="172"/>
        <v>0</v>
      </c>
      <c r="Y528" s="6">
        <f t="shared" ca="1" si="172"/>
        <v>0</v>
      </c>
      <c r="Z528" s="6">
        <f t="shared" ca="1" si="172"/>
        <v>0</v>
      </c>
      <c r="AA528" s="6">
        <f t="shared" ca="1" si="172"/>
        <v>0</v>
      </c>
      <c r="AB528" s="6">
        <f t="shared" ca="1" si="172"/>
        <v>0</v>
      </c>
      <c r="AC528" s="6">
        <f t="shared" ca="1" si="172"/>
        <v>0</v>
      </c>
      <c r="AD528" s="6">
        <f t="shared" ca="1" si="172"/>
        <v>0</v>
      </c>
      <c r="AE528" s="6">
        <f t="shared" ca="1" si="172"/>
        <v>0</v>
      </c>
    </row>
    <row r="529" spans="1:31" outlineLevel="1">
      <c r="A529" s="5" t="s">
        <v>317</v>
      </c>
      <c r="B529" s="5"/>
      <c r="C529" s="5"/>
      <c r="E529" s="6">
        <f t="shared" ref="E529:AE529" ca="1" si="173">D529+E528</f>
        <v>-146400</v>
      </c>
      <c r="F529" s="6">
        <f t="shared" ca="1" si="173"/>
        <v>-261192.80578887361</v>
      </c>
      <c r="G529" s="6">
        <f t="shared" ca="1" si="173"/>
        <v>-189198.54462475135</v>
      </c>
      <c r="H529" s="6">
        <f t="shared" ca="1" si="173"/>
        <v>-152063.29935325673</v>
      </c>
      <c r="I529" s="6">
        <f t="shared" ca="1" si="173"/>
        <v>-116038.09897183877</v>
      </c>
      <c r="J529" s="6">
        <f t="shared" ca="1" si="173"/>
        <v>-81073.197325549481</v>
      </c>
      <c r="K529" s="6">
        <f t="shared" ca="1" si="173"/>
        <v>-47122.029183615894</v>
      </c>
      <c r="L529" s="6">
        <f t="shared" ca="1" si="173"/>
        <v>-14139.103531787208</v>
      </c>
      <c r="M529" s="6">
        <f t="shared" ca="1" si="173"/>
        <v>17920.770047829043</v>
      </c>
      <c r="N529" s="6">
        <f t="shared" ca="1" si="173"/>
        <v>49104.218688537694</v>
      </c>
      <c r="O529" s="6">
        <f t="shared" ca="1" si="173"/>
        <v>79460.120294887456</v>
      </c>
      <c r="P529" s="6">
        <f t="shared" ca="1" si="173"/>
        <v>79460.120294887456</v>
      </c>
      <c r="Q529" s="6">
        <f t="shared" ca="1" si="173"/>
        <v>79460.120294887456</v>
      </c>
      <c r="R529" s="6">
        <f t="shared" ca="1" si="173"/>
        <v>79460.120294887456</v>
      </c>
      <c r="S529" s="6">
        <f t="shared" ca="1" si="173"/>
        <v>79460.120294887456</v>
      </c>
      <c r="T529" s="6">
        <f t="shared" ca="1" si="173"/>
        <v>79460.120294887456</v>
      </c>
      <c r="U529" s="6">
        <f t="shared" ca="1" si="173"/>
        <v>79460.120294887456</v>
      </c>
      <c r="V529" s="6">
        <f t="shared" ca="1" si="173"/>
        <v>79460.120294887456</v>
      </c>
      <c r="W529" s="6">
        <f t="shared" ca="1" si="173"/>
        <v>79460.120294887456</v>
      </c>
      <c r="X529" s="6">
        <f t="shared" ca="1" si="173"/>
        <v>79460.120294887456</v>
      </c>
      <c r="Y529" s="6">
        <f t="shared" ca="1" si="173"/>
        <v>79460.120294887456</v>
      </c>
      <c r="Z529" s="6">
        <f t="shared" ca="1" si="173"/>
        <v>79460.120294887456</v>
      </c>
      <c r="AA529" s="6">
        <f t="shared" ca="1" si="173"/>
        <v>79460.120294887456</v>
      </c>
      <c r="AB529" s="6">
        <f t="shared" ca="1" si="173"/>
        <v>79460.120294887456</v>
      </c>
      <c r="AC529" s="6">
        <f t="shared" ca="1" si="173"/>
        <v>79460.120294887456</v>
      </c>
      <c r="AD529" s="6">
        <f t="shared" ca="1" si="173"/>
        <v>79460.120294887456</v>
      </c>
      <c r="AE529" s="6">
        <f t="shared" ca="1" si="173"/>
        <v>79460.120294887456</v>
      </c>
    </row>
    <row r="530" spans="1:31" outlineLevel="1">
      <c r="B530" s="5"/>
      <c r="C530" s="5"/>
    </row>
    <row r="531" spans="1:31">
      <c r="B531" s="5"/>
      <c r="C531" s="5"/>
    </row>
    <row r="532" spans="1:31">
      <c r="B532" s="5"/>
      <c r="C532" s="302" t="s">
        <v>114</v>
      </c>
    </row>
    <row r="533" spans="1:31">
      <c r="B533" s="5"/>
      <c r="C533" s="74" t="s">
        <v>319</v>
      </c>
      <c r="D533" s="17">
        <f ca="1">SUM(E528:L528)</f>
        <v>-14139.103531787208</v>
      </c>
    </row>
    <row r="534" spans="1:31">
      <c r="B534" s="5"/>
      <c r="C534" s="74" t="s">
        <v>320</v>
      </c>
      <c r="D534" s="17">
        <f ca="1">SUM(E528:J528)</f>
        <v>-81073.197325549481</v>
      </c>
    </row>
    <row r="535" spans="1:31">
      <c r="B535" s="5"/>
      <c r="C535" s="74" t="s">
        <v>321</v>
      </c>
      <c r="D535" s="17">
        <f ca="1">SUM(E528:O528)</f>
        <v>79460.120294887456</v>
      </c>
    </row>
    <row r="536" spans="1:31">
      <c r="B536" s="5"/>
      <c r="C536" s="74"/>
    </row>
    <row r="537" spans="1:31">
      <c r="B537" s="5"/>
      <c r="C537" s="301" t="s">
        <v>384</v>
      </c>
      <c r="D537" s="33">
        <f ca="1">IRR(E525:L525)</f>
        <v>4.6808588156270758E-2</v>
      </c>
    </row>
    <row r="538" spans="1:31">
      <c r="B538" s="5"/>
      <c r="C538" s="301" t="s">
        <v>385</v>
      </c>
      <c r="D538" s="33">
        <f ca="1">IRR(E525:J525)</f>
        <v>-6.8111549500476376E-2</v>
      </c>
    </row>
    <row r="539" spans="1:31">
      <c r="B539" s="5"/>
      <c r="C539" s="301" t="s">
        <v>318</v>
      </c>
      <c r="D539" s="33">
        <f ca="1">IRR(E525:O525)</f>
        <v>0.12291506911480066</v>
      </c>
    </row>
    <row r="540" spans="1:31">
      <c r="B540" s="5"/>
      <c r="C540" s="301"/>
    </row>
    <row r="541" spans="1:31">
      <c r="B541" s="5"/>
      <c r="C541" s="301" t="s">
        <v>389</v>
      </c>
      <c r="D541" s="33">
        <f ca="1">E516</f>
        <v>6.2494256131200347E-2</v>
      </c>
    </row>
    <row r="542" spans="1:31">
      <c r="B542" s="5"/>
      <c r="C542" s="301" t="s">
        <v>390</v>
      </c>
      <c r="D542" s="33">
        <f t="shared" ref="D542:D543" ca="1" si="174">E517</f>
        <v>6.2892346739007732E-2</v>
      </c>
    </row>
    <row r="543" spans="1:31">
      <c r="B543" s="5"/>
      <c r="C543" s="301" t="s">
        <v>391</v>
      </c>
      <c r="D543" s="33">
        <f t="shared" ca="1" si="174"/>
        <v>6.1765745049493649E-2</v>
      </c>
    </row>
    <row r="544" spans="1:31">
      <c r="B544" s="5"/>
      <c r="C544" s="301"/>
      <c r="D544" s="301"/>
    </row>
    <row r="545" spans="1:34">
      <c r="B545" s="5"/>
      <c r="C545" s="74" t="s">
        <v>322</v>
      </c>
      <c r="D545" s="19">
        <f t="array" aca="1" ref="D545" ca="1">MAX(IF(E545:AI545&lt;&gt;0,E545:AI545))</f>
        <v>6.0017330857811597</v>
      </c>
      <c r="E545" s="12">
        <f t="shared" ref="E545:AE545" ca="1" si="175">IF(AND(D526&lt;0,E526&gt;=0),E520-E526/E525,0)</f>
        <v>0</v>
      </c>
      <c r="F545" s="12">
        <f t="shared" ca="1" si="175"/>
        <v>0</v>
      </c>
      <c r="G545" s="12">
        <f t="shared" ca="1" si="175"/>
        <v>0</v>
      </c>
      <c r="H545" s="12">
        <f t="shared" ca="1" si="175"/>
        <v>0</v>
      </c>
      <c r="I545" s="12">
        <f t="shared" ca="1" si="175"/>
        <v>0</v>
      </c>
      <c r="J545" s="12">
        <f t="shared" ca="1" si="175"/>
        <v>0</v>
      </c>
      <c r="K545" s="12">
        <f t="shared" ca="1" si="175"/>
        <v>0</v>
      </c>
      <c r="L545" s="12">
        <f t="shared" ca="1" si="175"/>
        <v>6.0017330857811597</v>
      </c>
      <c r="M545" s="12">
        <f t="shared" ca="1" si="175"/>
        <v>0</v>
      </c>
      <c r="N545" s="12">
        <f t="shared" ca="1" si="175"/>
        <v>0</v>
      </c>
      <c r="O545" s="12">
        <f t="shared" ca="1" si="175"/>
        <v>0</v>
      </c>
      <c r="P545" s="12">
        <f t="shared" ca="1" si="175"/>
        <v>0</v>
      </c>
      <c r="Q545" s="12">
        <f t="shared" ca="1" si="175"/>
        <v>0</v>
      </c>
      <c r="R545" s="12">
        <f t="shared" ca="1" si="175"/>
        <v>0</v>
      </c>
      <c r="S545" s="12">
        <f t="shared" ca="1" si="175"/>
        <v>0</v>
      </c>
      <c r="T545" s="12">
        <f t="shared" ca="1" si="175"/>
        <v>0</v>
      </c>
      <c r="U545" s="12">
        <f t="shared" ca="1" si="175"/>
        <v>0</v>
      </c>
      <c r="V545" s="12">
        <f t="shared" ca="1" si="175"/>
        <v>0</v>
      </c>
      <c r="W545" s="12">
        <f t="shared" ca="1" si="175"/>
        <v>0</v>
      </c>
      <c r="X545" s="12">
        <f t="shared" ca="1" si="175"/>
        <v>0</v>
      </c>
      <c r="Y545" s="12">
        <f t="shared" ca="1" si="175"/>
        <v>0</v>
      </c>
      <c r="Z545" s="12">
        <f t="shared" ca="1" si="175"/>
        <v>0</v>
      </c>
      <c r="AA545" s="12">
        <f t="shared" ca="1" si="175"/>
        <v>0</v>
      </c>
      <c r="AB545" s="12">
        <f t="shared" ca="1" si="175"/>
        <v>0</v>
      </c>
      <c r="AC545" s="12">
        <f t="shared" ca="1" si="175"/>
        <v>0</v>
      </c>
      <c r="AD545" s="12">
        <f t="shared" ca="1" si="175"/>
        <v>0</v>
      </c>
      <c r="AE545" s="12">
        <f t="shared" ca="1" si="175"/>
        <v>0</v>
      </c>
      <c r="AF545" s="20"/>
      <c r="AG545" s="20"/>
      <c r="AH545" s="20"/>
    </row>
    <row r="546" spans="1:34">
      <c r="B546" s="5"/>
      <c r="C546" s="74" t="s">
        <v>323</v>
      </c>
      <c r="D546" s="19">
        <f t="array" aca="1" ref="D546" ca="1">MAX(IF(E546:AI546&lt;&gt;0,E546:AI546))</f>
        <v>7.4410218117883309</v>
      </c>
      <c r="E546" s="12">
        <f t="shared" ref="E546:AE546" ca="1" si="176">IF(AND(D529&lt;0,E529&gt;=0),E520-E529/E528,0)</f>
        <v>0</v>
      </c>
      <c r="F546" s="12">
        <f t="shared" ca="1" si="176"/>
        <v>0</v>
      </c>
      <c r="G546" s="12">
        <f t="shared" ca="1" si="176"/>
        <v>0</v>
      </c>
      <c r="H546" s="12">
        <f t="shared" ca="1" si="176"/>
        <v>0</v>
      </c>
      <c r="I546" s="12">
        <f t="shared" ca="1" si="176"/>
        <v>0</v>
      </c>
      <c r="J546" s="12">
        <f t="shared" ca="1" si="176"/>
        <v>0</v>
      </c>
      <c r="K546" s="12">
        <f t="shared" ca="1" si="176"/>
        <v>0</v>
      </c>
      <c r="L546" s="12">
        <f t="shared" ca="1" si="176"/>
        <v>0</v>
      </c>
      <c r="M546" s="12">
        <f t="shared" ca="1" si="176"/>
        <v>7.4410218117883309</v>
      </c>
      <c r="N546" s="12">
        <f t="shared" ca="1" si="176"/>
        <v>0</v>
      </c>
      <c r="O546" s="12">
        <f t="shared" ca="1" si="176"/>
        <v>0</v>
      </c>
      <c r="P546" s="12">
        <f t="shared" ca="1" si="176"/>
        <v>0</v>
      </c>
      <c r="Q546" s="12">
        <f t="shared" ca="1" si="176"/>
        <v>0</v>
      </c>
      <c r="R546" s="12">
        <f t="shared" ca="1" si="176"/>
        <v>0</v>
      </c>
      <c r="S546" s="12">
        <f t="shared" ca="1" si="176"/>
        <v>0</v>
      </c>
      <c r="T546" s="12">
        <f t="shared" ca="1" si="176"/>
        <v>0</v>
      </c>
      <c r="U546" s="12">
        <f t="shared" ca="1" si="176"/>
        <v>0</v>
      </c>
      <c r="V546" s="12">
        <f t="shared" ca="1" si="176"/>
        <v>0</v>
      </c>
      <c r="W546" s="12">
        <f t="shared" ca="1" si="176"/>
        <v>0</v>
      </c>
      <c r="X546" s="12">
        <f t="shared" ca="1" si="176"/>
        <v>0</v>
      </c>
      <c r="Y546" s="12">
        <f t="shared" ca="1" si="176"/>
        <v>0</v>
      </c>
      <c r="Z546" s="12">
        <f t="shared" ca="1" si="176"/>
        <v>0</v>
      </c>
      <c r="AA546" s="12">
        <f t="shared" ca="1" si="176"/>
        <v>0</v>
      </c>
      <c r="AB546" s="12">
        <f t="shared" ca="1" si="176"/>
        <v>0</v>
      </c>
      <c r="AC546" s="12">
        <f t="shared" ca="1" si="176"/>
        <v>0</v>
      </c>
      <c r="AD546" s="12">
        <f t="shared" ca="1" si="176"/>
        <v>0</v>
      </c>
      <c r="AE546" s="12">
        <f t="shared" ca="1" si="176"/>
        <v>0</v>
      </c>
      <c r="AF546" s="20"/>
      <c r="AG546" s="20"/>
      <c r="AH546" s="20"/>
    </row>
    <row r="547" spans="1:34">
      <c r="A547" s="301"/>
      <c r="B547" s="301"/>
      <c r="C547" s="301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</row>
    <row r="548" spans="1:34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</row>
    <row r="549" spans="1:34">
      <c r="B549" s="5"/>
      <c r="C549" s="5"/>
    </row>
    <row r="550" spans="1:34" s="217" customFormat="1">
      <c r="A550" s="215"/>
      <c r="B550" s="215"/>
      <c r="C550" s="215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</row>
    <row r="551" spans="1:34">
      <c r="A551" s="2"/>
      <c r="D551" s="383"/>
    </row>
    <row r="553" spans="1:34">
      <c r="A553" s="2"/>
      <c r="D553" s="383"/>
    </row>
    <row r="554" spans="1:34">
      <c r="B554" s="5"/>
      <c r="C554" s="11"/>
    </row>
    <row r="555" spans="1:34">
      <c r="B555" s="5"/>
      <c r="C555" s="383"/>
      <c r="D555" s="11"/>
    </row>
    <row r="557" spans="1:34">
      <c r="A557" s="2"/>
      <c r="D557" s="11"/>
    </row>
    <row r="558" spans="1:34">
      <c r="A558" s="2"/>
      <c r="D558" s="11"/>
    </row>
    <row r="559" spans="1:34">
      <c r="A559" s="2"/>
      <c r="D559" s="383"/>
    </row>
    <row r="560" spans="1:34">
      <c r="A560" s="2"/>
      <c r="D560" s="383"/>
    </row>
    <row r="561" spans="1:124">
      <c r="A561" s="2"/>
      <c r="D561" s="11"/>
    </row>
    <row r="562" spans="1:124">
      <c r="A562" s="34"/>
      <c r="B562" s="383"/>
      <c r="C562" s="383"/>
      <c r="D562" s="383"/>
      <c r="E562" s="383"/>
      <c r="F562" s="383"/>
      <c r="G562" s="383"/>
      <c r="H562" s="383"/>
      <c r="I562" s="383"/>
      <c r="J562" s="383"/>
      <c r="K562" s="383"/>
      <c r="L562" s="383"/>
      <c r="M562" s="383"/>
      <c r="N562" s="383"/>
      <c r="O562" s="383"/>
      <c r="P562" s="383"/>
      <c r="Q562" s="383"/>
      <c r="R562" s="383"/>
      <c r="S562" s="383"/>
      <c r="T562" s="383"/>
      <c r="U562" s="383"/>
      <c r="V562" s="383"/>
      <c r="W562" s="383"/>
      <c r="X562" s="383"/>
      <c r="Y562" s="383"/>
      <c r="Z562" s="383"/>
      <c r="AA562" s="383"/>
      <c r="AB562" s="383"/>
      <c r="AC562" s="383"/>
      <c r="AD562" s="383"/>
      <c r="AE562" s="383"/>
      <c r="AF562" s="383"/>
      <c r="AG562" s="383"/>
      <c r="AH562" s="383"/>
      <c r="AI562" s="383"/>
      <c r="AJ562" s="383"/>
      <c r="AK562" s="383"/>
      <c r="AL562" s="383"/>
      <c r="AM562" s="383"/>
      <c r="AN562" s="383"/>
      <c r="AO562" s="383"/>
      <c r="AP562" s="383"/>
      <c r="AQ562" s="383"/>
      <c r="AR562" s="383"/>
      <c r="AS562" s="383"/>
      <c r="AT562" s="383"/>
      <c r="AU562" s="383"/>
      <c r="AV562" s="383"/>
      <c r="AW562" s="383"/>
      <c r="AX562" s="383"/>
      <c r="AY562" s="383"/>
      <c r="AZ562" s="383"/>
      <c r="BA562" s="383"/>
      <c r="BB562" s="383"/>
      <c r="BC562" s="383"/>
      <c r="BD562" s="383"/>
      <c r="BE562" s="383"/>
      <c r="BF562" s="383"/>
      <c r="BG562" s="383"/>
      <c r="BH562" s="383"/>
      <c r="BI562" s="383"/>
      <c r="BJ562" s="383"/>
      <c r="BK562" s="383"/>
      <c r="BL562" s="383"/>
      <c r="BM562" s="383"/>
      <c r="BN562" s="383"/>
      <c r="BO562" s="383"/>
      <c r="BP562" s="383"/>
      <c r="BQ562" s="383"/>
      <c r="BR562" s="383"/>
      <c r="BS562" s="383"/>
      <c r="BT562" s="383"/>
      <c r="BU562" s="383"/>
      <c r="BV562" s="383"/>
      <c r="BW562" s="383"/>
      <c r="BX562" s="383"/>
      <c r="BY562" s="383"/>
      <c r="BZ562" s="383"/>
      <c r="CA562" s="383"/>
      <c r="CB562" s="383"/>
      <c r="CC562" s="383"/>
      <c r="CD562" s="383"/>
      <c r="CE562" s="383"/>
      <c r="CF562" s="383"/>
      <c r="CG562" s="383"/>
      <c r="CH562" s="383"/>
      <c r="CI562" s="383"/>
      <c r="CJ562" s="383"/>
      <c r="CK562" s="383"/>
      <c r="CL562" s="383"/>
      <c r="CM562" s="383"/>
      <c r="CN562" s="383"/>
      <c r="CO562" s="383"/>
      <c r="CP562" s="383"/>
      <c r="CQ562" s="383"/>
      <c r="CR562" s="383"/>
      <c r="CS562" s="383"/>
      <c r="CT562" s="383"/>
      <c r="CU562" s="383"/>
      <c r="CV562" s="383"/>
      <c r="CW562" s="383"/>
      <c r="CX562" s="383"/>
      <c r="CY562" s="383"/>
      <c r="CZ562" s="383"/>
      <c r="DA562" s="383"/>
      <c r="DB562" s="383"/>
      <c r="DC562" s="383"/>
      <c r="DD562" s="383"/>
      <c r="DE562" s="383"/>
      <c r="DF562" s="383"/>
      <c r="DG562" s="383"/>
      <c r="DH562" s="383"/>
      <c r="DI562" s="383"/>
      <c r="DJ562" s="383"/>
      <c r="DK562" s="383"/>
      <c r="DL562" s="383"/>
      <c r="DM562" s="383"/>
      <c r="DN562" s="383"/>
      <c r="DO562" s="383"/>
      <c r="DP562" s="383"/>
      <c r="DQ562" s="383"/>
      <c r="DR562" s="383"/>
      <c r="DS562" s="383"/>
      <c r="DT562" s="383"/>
    </row>
    <row r="563" spans="1:124">
      <c r="A563" s="34"/>
      <c r="B563" s="383"/>
      <c r="C563" s="383"/>
      <c r="D563" s="383"/>
      <c r="E563" s="383"/>
      <c r="F563" s="383"/>
      <c r="G563" s="383"/>
      <c r="H563" s="383"/>
      <c r="I563" s="383"/>
      <c r="J563" s="383"/>
      <c r="K563" s="383"/>
      <c r="L563" s="383"/>
      <c r="M563" s="383"/>
      <c r="N563" s="383"/>
      <c r="O563" s="383"/>
      <c r="P563" s="383"/>
      <c r="Q563" s="383"/>
      <c r="R563" s="383"/>
      <c r="S563" s="383"/>
      <c r="T563" s="383"/>
      <c r="U563" s="383"/>
      <c r="V563" s="383"/>
      <c r="W563" s="383"/>
      <c r="X563" s="383"/>
      <c r="Y563" s="383"/>
      <c r="Z563" s="383"/>
      <c r="AA563" s="383"/>
      <c r="AB563" s="383"/>
      <c r="AC563" s="383"/>
      <c r="AD563" s="383"/>
      <c r="AE563" s="383"/>
      <c r="AF563" s="383"/>
      <c r="AG563" s="383"/>
      <c r="AH563" s="383"/>
      <c r="AI563" s="383"/>
      <c r="AJ563" s="383"/>
      <c r="AK563" s="383"/>
      <c r="AL563" s="383"/>
      <c r="AM563" s="383"/>
      <c r="AN563" s="383"/>
      <c r="AO563" s="383"/>
      <c r="AP563" s="383"/>
      <c r="AQ563" s="383"/>
      <c r="AR563" s="383"/>
      <c r="AS563" s="383"/>
      <c r="AT563" s="383"/>
      <c r="AU563" s="383"/>
      <c r="AV563" s="383"/>
      <c r="AW563" s="383"/>
      <c r="AX563" s="383"/>
      <c r="AY563" s="383"/>
      <c r="AZ563" s="383"/>
      <c r="BA563" s="383"/>
      <c r="BB563" s="383"/>
      <c r="BC563" s="383"/>
      <c r="BD563" s="383"/>
      <c r="BE563" s="383"/>
      <c r="BF563" s="383"/>
      <c r="BG563" s="383"/>
      <c r="BH563" s="383"/>
      <c r="BI563" s="383"/>
      <c r="BJ563" s="383"/>
      <c r="BK563" s="383"/>
      <c r="BL563" s="383"/>
      <c r="BM563" s="383"/>
      <c r="BN563" s="383"/>
      <c r="BO563" s="383"/>
      <c r="BP563" s="383"/>
      <c r="BQ563" s="383"/>
      <c r="BR563" s="383"/>
      <c r="BS563" s="383"/>
      <c r="BT563" s="383"/>
      <c r="BU563" s="383"/>
      <c r="BV563" s="383"/>
      <c r="BW563" s="383"/>
      <c r="BX563" s="383"/>
      <c r="BY563" s="383"/>
      <c r="BZ563" s="383"/>
      <c r="CA563" s="383"/>
      <c r="CB563" s="383"/>
      <c r="CC563" s="383"/>
      <c r="CD563" s="383"/>
      <c r="CE563" s="383"/>
      <c r="CF563" s="383"/>
      <c r="CG563" s="383"/>
      <c r="CH563" s="383"/>
      <c r="CI563" s="383"/>
      <c r="CJ563" s="383"/>
      <c r="CK563" s="383"/>
      <c r="CL563" s="383"/>
      <c r="CM563" s="383"/>
      <c r="CN563" s="383"/>
      <c r="CO563" s="383"/>
      <c r="CP563" s="383"/>
      <c r="CQ563" s="383"/>
      <c r="CR563" s="383"/>
      <c r="CS563" s="383"/>
      <c r="CT563" s="383"/>
      <c r="CU563" s="383"/>
      <c r="CV563" s="383"/>
      <c r="CW563" s="383"/>
      <c r="CX563" s="383"/>
      <c r="CY563" s="383"/>
      <c r="CZ563" s="383"/>
      <c r="DA563" s="383"/>
      <c r="DB563" s="383"/>
      <c r="DC563" s="383"/>
      <c r="DD563" s="383"/>
      <c r="DE563" s="383"/>
      <c r="DF563" s="383"/>
      <c r="DG563" s="383"/>
      <c r="DH563" s="383"/>
      <c r="DI563" s="383"/>
      <c r="DJ563" s="383"/>
      <c r="DK563" s="383"/>
      <c r="DL563" s="383"/>
      <c r="DM563" s="383"/>
      <c r="DN563" s="383"/>
      <c r="DO563" s="383"/>
      <c r="DP563" s="383"/>
      <c r="DQ563" s="383"/>
      <c r="DR563" s="383"/>
      <c r="DS563" s="383"/>
      <c r="DT563" s="383"/>
    </row>
    <row r="564" spans="1:124">
      <c r="A564" s="2"/>
      <c r="D564" s="11"/>
    </row>
    <row r="565" spans="1:124">
      <c r="A565" s="34"/>
      <c r="B565" s="383"/>
      <c r="C565" s="383"/>
      <c r="D565" s="383"/>
      <c r="E565" s="383"/>
      <c r="F565" s="383"/>
      <c r="G565" s="383"/>
      <c r="H565" s="383"/>
      <c r="I565" s="383"/>
      <c r="J565" s="383"/>
      <c r="K565" s="383"/>
      <c r="L565" s="383"/>
      <c r="M565" s="383"/>
      <c r="N565" s="383"/>
      <c r="O565" s="383"/>
      <c r="P565" s="383"/>
      <c r="Q565" s="383"/>
      <c r="R565" s="383"/>
      <c r="S565" s="383"/>
      <c r="T565" s="383"/>
      <c r="U565" s="383"/>
      <c r="V565" s="383"/>
      <c r="W565" s="383"/>
      <c r="X565" s="383"/>
      <c r="Y565" s="383"/>
      <c r="Z565" s="383"/>
      <c r="AA565" s="383"/>
      <c r="AB565" s="383"/>
      <c r="AC565" s="383"/>
      <c r="AD565" s="383"/>
      <c r="AE565" s="383"/>
      <c r="AF565" s="383"/>
      <c r="AG565" s="383"/>
      <c r="AH565" s="383"/>
      <c r="AI565" s="383"/>
      <c r="AJ565" s="383"/>
      <c r="AK565" s="383"/>
      <c r="AL565" s="383"/>
      <c r="AM565" s="383"/>
      <c r="AN565" s="383"/>
      <c r="AO565" s="383"/>
      <c r="AP565" s="383"/>
      <c r="AQ565" s="383"/>
      <c r="AR565" s="383"/>
      <c r="AS565" s="383"/>
      <c r="AT565" s="383"/>
      <c r="AU565" s="383"/>
      <c r="AV565" s="383"/>
      <c r="AW565" s="383"/>
      <c r="AX565" s="383"/>
      <c r="AY565" s="383"/>
      <c r="AZ565" s="383"/>
      <c r="BA565" s="383"/>
      <c r="BB565" s="383"/>
      <c r="BC565" s="383"/>
      <c r="BD565" s="383"/>
      <c r="BE565" s="383"/>
      <c r="BF565" s="383"/>
      <c r="BG565" s="383"/>
      <c r="BH565" s="383"/>
      <c r="BI565" s="383"/>
      <c r="BJ565" s="383"/>
      <c r="BK565" s="383"/>
      <c r="BL565" s="383"/>
      <c r="BM565" s="383"/>
      <c r="BN565" s="383"/>
      <c r="BO565" s="383"/>
      <c r="BP565" s="383"/>
      <c r="BQ565" s="383"/>
      <c r="BR565" s="383"/>
      <c r="BS565" s="383"/>
      <c r="BT565" s="383"/>
      <c r="BU565" s="383"/>
      <c r="BV565" s="383"/>
      <c r="BW565" s="383"/>
      <c r="BX565" s="383"/>
      <c r="BY565" s="383"/>
      <c r="BZ565" s="383"/>
      <c r="CA565" s="383"/>
      <c r="CB565" s="383"/>
      <c r="CC565" s="383"/>
      <c r="CD565" s="383"/>
      <c r="CE565" s="383"/>
      <c r="CF565" s="383"/>
      <c r="CG565" s="383"/>
      <c r="CH565" s="383"/>
      <c r="CI565" s="383"/>
      <c r="CJ565" s="383"/>
      <c r="CK565" s="383"/>
      <c r="CL565" s="383"/>
      <c r="CM565" s="383"/>
      <c r="CN565" s="383"/>
      <c r="CO565" s="383"/>
      <c r="CP565" s="383"/>
      <c r="CQ565" s="383"/>
      <c r="CR565" s="383"/>
      <c r="CS565" s="383"/>
      <c r="CT565" s="383"/>
      <c r="CU565" s="383"/>
      <c r="CV565" s="383"/>
      <c r="CW565" s="383"/>
      <c r="CX565" s="383"/>
      <c r="CY565" s="383"/>
      <c r="CZ565" s="383"/>
      <c r="DA565" s="383"/>
      <c r="DB565" s="383"/>
      <c r="DC565" s="383"/>
      <c r="DD565" s="383"/>
      <c r="DE565" s="383"/>
      <c r="DF565" s="383"/>
      <c r="DG565" s="383"/>
      <c r="DH565" s="383"/>
      <c r="DI565" s="383"/>
      <c r="DJ565" s="383"/>
      <c r="DK565" s="383"/>
      <c r="DL565" s="383"/>
      <c r="DM565" s="383"/>
      <c r="DN565" s="383"/>
      <c r="DO565" s="383"/>
      <c r="DP565" s="383"/>
      <c r="DQ565" s="383"/>
      <c r="DR565" s="383"/>
      <c r="DS565" s="383"/>
      <c r="DT565" s="383"/>
    </row>
    <row r="566" spans="1:124">
      <c r="A566" s="34"/>
      <c r="B566" s="383"/>
      <c r="C566" s="383"/>
      <c r="D566" s="383"/>
      <c r="E566" s="383"/>
      <c r="F566" s="383"/>
      <c r="G566" s="383"/>
      <c r="H566" s="383"/>
      <c r="I566" s="383"/>
      <c r="J566" s="383"/>
      <c r="K566" s="383"/>
      <c r="L566" s="383"/>
      <c r="M566" s="383"/>
      <c r="N566" s="383"/>
      <c r="O566" s="383"/>
      <c r="P566" s="383"/>
      <c r="Q566" s="383"/>
      <c r="R566" s="383"/>
      <c r="S566" s="383"/>
      <c r="T566" s="383"/>
      <c r="U566" s="383"/>
      <c r="V566" s="383"/>
      <c r="W566" s="383"/>
      <c r="X566" s="383"/>
      <c r="Y566" s="383"/>
      <c r="Z566" s="383"/>
      <c r="AA566" s="383"/>
      <c r="AB566" s="383"/>
      <c r="AC566" s="383"/>
      <c r="AD566" s="383"/>
      <c r="AE566" s="383"/>
      <c r="AF566" s="383"/>
      <c r="AG566" s="383"/>
      <c r="AH566" s="383"/>
      <c r="AI566" s="383"/>
      <c r="AJ566" s="383"/>
      <c r="AK566" s="383"/>
      <c r="AL566" s="383"/>
      <c r="AM566" s="383"/>
      <c r="AN566" s="383"/>
      <c r="AO566" s="383"/>
      <c r="AP566" s="383"/>
      <c r="AQ566" s="383"/>
      <c r="AR566" s="383"/>
      <c r="AS566" s="383"/>
      <c r="AT566" s="383"/>
      <c r="AU566" s="383"/>
      <c r="AV566" s="383"/>
      <c r="AW566" s="383"/>
      <c r="AX566" s="383"/>
      <c r="AY566" s="383"/>
      <c r="AZ566" s="383"/>
      <c r="BA566" s="383"/>
      <c r="BB566" s="383"/>
      <c r="BC566" s="383"/>
      <c r="BD566" s="383"/>
      <c r="BE566" s="383"/>
      <c r="BF566" s="383"/>
      <c r="BG566" s="383"/>
      <c r="BH566" s="383"/>
      <c r="BI566" s="383"/>
      <c r="BJ566" s="383"/>
      <c r="BK566" s="383"/>
      <c r="BL566" s="383"/>
      <c r="BM566" s="383"/>
      <c r="BN566" s="383"/>
      <c r="BO566" s="383"/>
      <c r="BP566" s="383"/>
      <c r="BQ566" s="383"/>
      <c r="BR566" s="383"/>
      <c r="BS566" s="383"/>
      <c r="BT566" s="383"/>
      <c r="BU566" s="383"/>
      <c r="BV566" s="383"/>
      <c r="BW566" s="383"/>
      <c r="BX566" s="383"/>
      <c r="BY566" s="383"/>
      <c r="BZ566" s="383"/>
      <c r="CA566" s="383"/>
      <c r="CB566" s="383"/>
      <c r="CC566" s="383"/>
      <c r="CD566" s="383"/>
      <c r="CE566" s="383"/>
      <c r="CF566" s="383"/>
      <c r="CG566" s="383"/>
      <c r="CH566" s="383"/>
      <c r="CI566" s="383"/>
      <c r="CJ566" s="383"/>
      <c r="CK566" s="383"/>
      <c r="CL566" s="383"/>
      <c r="CM566" s="383"/>
      <c r="CN566" s="383"/>
      <c r="CO566" s="383"/>
      <c r="CP566" s="383"/>
      <c r="CQ566" s="383"/>
      <c r="CR566" s="383"/>
      <c r="CS566" s="383"/>
      <c r="CT566" s="383"/>
      <c r="CU566" s="383"/>
      <c r="CV566" s="383"/>
      <c r="CW566" s="383"/>
      <c r="CX566" s="383"/>
      <c r="CY566" s="383"/>
      <c r="CZ566" s="383"/>
      <c r="DA566" s="383"/>
      <c r="DB566" s="383"/>
      <c r="DC566" s="383"/>
      <c r="DD566" s="383"/>
      <c r="DE566" s="383"/>
      <c r="DF566" s="383"/>
      <c r="DG566" s="383"/>
      <c r="DH566" s="383"/>
      <c r="DI566" s="383"/>
      <c r="DJ566" s="383"/>
      <c r="DK566" s="383"/>
      <c r="DL566" s="383"/>
      <c r="DM566" s="383"/>
      <c r="DN566" s="383"/>
      <c r="DO566" s="383"/>
      <c r="DP566" s="383"/>
      <c r="DQ566" s="383"/>
      <c r="DR566" s="383"/>
      <c r="DS566" s="383"/>
      <c r="DT566" s="383"/>
    </row>
    <row r="567" spans="1:124">
      <c r="A567" s="34"/>
      <c r="B567" s="383"/>
      <c r="C567" s="383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383"/>
      <c r="O567" s="383"/>
      <c r="P567" s="383"/>
      <c r="Q567" s="383"/>
      <c r="R567" s="383"/>
      <c r="S567" s="383"/>
      <c r="T567" s="383"/>
      <c r="U567" s="383"/>
      <c r="V567" s="383"/>
      <c r="W567" s="383"/>
      <c r="X567" s="383"/>
      <c r="Y567" s="383"/>
      <c r="Z567" s="383"/>
      <c r="AA567" s="383"/>
      <c r="AB567" s="383"/>
      <c r="AC567" s="383"/>
      <c r="AD567" s="383"/>
      <c r="AE567" s="383"/>
      <c r="AF567" s="383"/>
      <c r="AG567" s="383"/>
      <c r="AH567" s="383"/>
      <c r="AI567" s="383"/>
      <c r="AJ567" s="383"/>
      <c r="AK567" s="383"/>
      <c r="AL567" s="383"/>
      <c r="AM567" s="383"/>
      <c r="AN567" s="383"/>
      <c r="AO567" s="383"/>
      <c r="AP567" s="383"/>
      <c r="AQ567" s="383"/>
      <c r="AR567" s="383"/>
      <c r="AS567" s="383"/>
      <c r="AT567" s="383"/>
      <c r="AU567" s="383"/>
      <c r="AV567" s="383"/>
      <c r="AW567" s="383"/>
      <c r="AX567" s="383"/>
      <c r="AY567" s="383"/>
      <c r="AZ567" s="383"/>
      <c r="BA567" s="383"/>
      <c r="BB567" s="383"/>
      <c r="BC567" s="383"/>
      <c r="BD567" s="383"/>
      <c r="BE567" s="383"/>
      <c r="BF567" s="383"/>
      <c r="BG567" s="383"/>
      <c r="BH567" s="383"/>
      <c r="BI567" s="383"/>
      <c r="BJ567" s="383"/>
      <c r="BK567" s="383"/>
      <c r="BL567" s="383"/>
      <c r="BM567" s="383"/>
      <c r="BN567" s="383"/>
      <c r="BO567" s="383"/>
      <c r="BP567" s="383"/>
      <c r="BQ567" s="383"/>
      <c r="BR567" s="383"/>
      <c r="BS567" s="383"/>
      <c r="BT567" s="383"/>
      <c r="BU567" s="383"/>
      <c r="BV567" s="383"/>
      <c r="BW567" s="383"/>
      <c r="BX567" s="383"/>
      <c r="BY567" s="383"/>
      <c r="BZ567" s="383"/>
      <c r="CA567" s="383"/>
      <c r="CB567" s="383"/>
      <c r="CC567" s="383"/>
      <c r="CD567" s="383"/>
      <c r="CE567" s="383"/>
      <c r="CF567" s="383"/>
      <c r="CG567" s="383"/>
      <c r="CH567" s="383"/>
      <c r="CI567" s="383"/>
      <c r="CJ567" s="383"/>
      <c r="CK567" s="383"/>
      <c r="CL567" s="383"/>
      <c r="CM567" s="383"/>
      <c r="CN567" s="383"/>
      <c r="CO567" s="383"/>
      <c r="CP567" s="383"/>
      <c r="CQ567" s="383"/>
      <c r="CR567" s="383"/>
      <c r="CS567" s="383"/>
      <c r="CT567" s="383"/>
      <c r="CU567" s="383"/>
      <c r="CV567" s="383"/>
      <c r="CW567" s="383"/>
      <c r="CX567" s="383"/>
      <c r="CY567" s="383"/>
      <c r="CZ567" s="383"/>
      <c r="DA567" s="383"/>
      <c r="DB567" s="383"/>
      <c r="DC567" s="383"/>
      <c r="DD567" s="383"/>
      <c r="DE567" s="383"/>
      <c r="DF567" s="383"/>
      <c r="DG567" s="383"/>
      <c r="DH567" s="383"/>
      <c r="DI567" s="383"/>
      <c r="DJ567" s="383"/>
      <c r="DK567" s="383"/>
      <c r="DL567" s="383"/>
      <c r="DM567" s="383"/>
      <c r="DN567" s="383"/>
      <c r="DO567" s="383"/>
      <c r="DP567" s="383"/>
      <c r="DQ567" s="383"/>
      <c r="DR567" s="383"/>
      <c r="DS567" s="383"/>
      <c r="DT567" s="383"/>
    </row>
    <row r="568" spans="1:124">
      <c r="A568" s="34"/>
      <c r="B568" s="383"/>
      <c r="C568" s="383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383"/>
      <c r="O568" s="383"/>
      <c r="P568" s="383"/>
      <c r="Q568" s="383"/>
      <c r="R568" s="383"/>
      <c r="S568" s="383"/>
      <c r="T568" s="383"/>
      <c r="U568" s="383"/>
      <c r="V568" s="383"/>
      <c r="W568" s="383"/>
      <c r="X568" s="383"/>
      <c r="Y568" s="383"/>
      <c r="Z568" s="383"/>
      <c r="AA568" s="383"/>
      <c r="AB568" s="383"/>
      <c r="AC568" s="383"/>
      <c r="AD568" s="383"/>
      <c r="AE568" s="383"/>
      <c r="AF568" s="383"/>
      <c r="AG568" s="383"/>
      <c r="AH568" s="383"/>
      <c r="AI568" s="383"/>
      <c r="AJ568" s="383"/>
      <c r="AK568" s="383"/>
      <c r="AL568" s="383"/>
      <c r="AM568" s="383"/>
      <c r="AN568" s="383"/>
      <c r="AO568" s="383"/>
      <c r="AP568" s="383"/>
      <c r="AQ568" s="383"/>
      <c r="AR568" s="383"/>
      <c r="AS568" s="383"/>
      <c r="AT568" s="383"/>
      <c r="AU568" s="383"/>
      <c r="AV568" s="383"/>
      <c r="AW568" s="383"/>
      <c r="AX568" s="383"/>
      <c r="AY568" s="383"/>
      <c r="AZ568" s="383"/>
      <c r="BA568" s="383"/>
      <c r="BB568" s="383"/>
      <c r="BC568" s="383"/>
      <c r="BD568" s="383"/>
      <c r="BE568" s="383"/>
      <c r="BF568" s="383"/>
      <c r="BG568" s="383"/>
      <c r="BH568" s="383"/>
      <c r="BI568" s="383"/>
      <c r="BJ568" s="383"/>
      <c r="BK568" s="383"/>
      <c r="BL568" s="383"/>
      <c r="BM568" s="383"/>
      <c r="BN568" s="383"/>
      <c r="BO568" s="383"/>
      <c r="BP568" s="383"/>
      <c r="BQ568" s="383"/>
      <c r="BR568" s="383"/>
      <c r="BS568" s="383"/>
      <c r="BT568" s="383"/>
      <c r="BU568" s="383"/>
      <c r="BV568" s="383"/>
      <c r="BW568" s="383"/>
      <c r="BX568" s="383"/>
      <c r="BY568" s="383"/>
      <c r="BZ568" s="383"/>
      <c r="CA568" s="383"/>
      <c r="CB568" s="383"/>
      <c r="CC568" s="383"/>
      <c r="CD568" s="383"/>
      <c r="CE568" s="383"/>
      <c r="CF568" s="383"/>
      <c r="CG568" s="383"/>
      <c r="CH568" s="383"/>
      <c r="CI568" s="383"/>
      <c r="CJ568" s="383"/>
      <c r="CK568" s="383"/>
      <c r="CL568" s="383"/>
      <c r="CM568" s="383"/>
      <c r="CN568" s="383"/>
      <c r="CO568" s="383"/>
      <c r="CP568" s="383"/>
      <c r="CQ568" s="383"/>
      <c r="CR568" s="383"/>
      <c r="CS568" s="383"/>
      <c r="CT568" s="383"/>
      <c r="CU568" s="383"/>
      <c r="CV568" s="383"/>
      <c r="CW568" s="383"/>
      <c r="CX568" s="383"/>
      <c r="CY568" s="383"/>
      <c r="CZ568" s="383"/>
      <c r="DA568" s="383"/>
      <c r="DB568" s="383"/>
      <c r="DC568" s="383"/>
      <c r="DD568" s="383"/>
      <c r="DE568" s="383"/>
      <c r="DF568" s="383"/>
      <c r="DG568" s="383"/>
      <c r="DH568" s="383"/>
      <c r="DI568" s="383"/>
      <c r="DJ568" s="383"/>
      <c r="DK568" s="383"/>
      <c r="DL568" s="383"/>
      <c r="DM568" s="383"/>
      <c r="DN568" s="383"/>
      <c r="DO568" s="383"/>
      <c r="DP568" s="383"/>
      <c r="DQ568" s="383"/>
      <c r="DR568" s="383"/>
      <c r="DS568" s="383"/>
      <c r="DT568" s="383"/>
    </row>
    <row r="569" spans="1:124">
      <c r="A569" s="34"/>
      <c r="B569" s="383"/>
      <c r="C569" s="383"/>
      <c r="D569" s="383"/>
      <c r="E569" s="383"/>
      <c r="F569" s="383"/>
      <c r="G569" s="383"/>
      <c r="H569" s="383"/>
      <c r="I569" s="383"/>
      <c r="J569" s="383"/>
      <c r="K569" s="383"/>
      <c r="L569" s="383"/>
      <c r="M569" s="383"/>
      <c r="N569" s="383"/>
      <c r="O569" s="383"/>
      <c r="P569" s="383"/>
      <c r="Q569" s="383"/>
      <c r="R569" s="383"/>
      <c r="S569" s="383"/>
      <c r="T569" s="383"/>
      <c r="U569" s="383"/>
      <c r="V569" s="383"/>
      <c r="W569" s="383"/>
      <c r="X569" s="383"/>
      <c r="Y569" s="383"/>
      <c r="Z569" s="383"/>
      <c r="AA569" s="383"/>
      <c r="AB569" s="383"/>
      <c r="AC569" s="383"/>
      <c r="AD569" s="383"/>
      <c r="AE569" s="383"/>
      <c r="AF569" s="383"/>
      <c r="AG569" s="383"/>
      <c r="AH569" s="383"/>
      <c r="AI569" s="383"/>
      <c r="AJ569" s="383"/>
      <c r="AK569" s="383"/>
      <c r="AL569" s="383"/>
      <c r="AM569" s="383"/>
      <c r="AN569" s="383"/>
      <c r="AO569" s="383"/>
      <c r="AP569" s="383"/>
      <c r="AQ569" s="383"/>
      <c r="AR569" s="383"/>
      <c r="AS569" s="383"/>
      <c r="AT569" s="383"/>
      <c r="AU569" s="383"/>
      <c r="AV569" s="383"/>
      <c r="AW569" s="383"/>
      <c r="AX569" s="383"/>
      <c r="AY569" s="383"/>
      <c r="AZ569" s="383"/>
      <c r="BA569" s="383"/>
      <c r="BB569" s="383"/>
      <c r="BC569" s="383"/>
      <c r="BD569" s="383"/>
      <c r="BE569" s="383"/>
      <c r="BF569" s="383"/>
      <c r="BG569" s="383"/>
      <c r="BH569" s="383"/>
      <c r="BI569" s="383"/>
      <c r="BJ569" s="383"/>
      <c r="BK569" s="383"/>
      <c r="BL569" s="383"/>
      <c r="BM569" s="383"/>
      <c r="BN569" s="383"/>
      <c r="BO569" s="383"/>
      <c r="BP569" s="383"/>
      <c r="BQ569" s="383"/>
      <c r="BR569" s="383"/>
      <c r="BS569" s="383"/>
      <c r="BT569" s="383"/>
      <c r="BU569" s="383"/>
      <c r="BV569" s="383"/>
      <c r="BW569" s="383"/>
      <c r="BX569" s="383"/>
      <c r="BY569" s="383"/>
      <c r="BZ569" s="383"/>
      <c r="CA569" s="383"/>
      <c r="CB569" s="383"/>
      <c r="CC569" s="383"/>
      <c r="CD569" s="383"/>
      <c r="CE569" s="383"/>
      <c r="CF569" s="383"/>
      <c r="CG569" s="383"/>
      <c r="CH569" s="383"/>
      <c r="CI569" s="383"/>
      <c r="CJ569" s="383"/>
      <c r="CK569" s="383"/>
      <c r="CL569" s="383"/>
      <c r="CM569" s="383"/>
      <c r="CN569" s="383"/>
      <c r="CO569" s="383"/>
      <c r="CP569" s="383"/>
      <c r="CQ569" s="383"/>
      <c r="CR569" s="383"/>
      <c r="CS569" s="383"/>
      <c r="CT569" s="383"/>
      <c r="CU569" s="383"/>
      <c r="CV569" s="383"/>
      <c r="CW569" s="383"/>
      <c r="CX569" s="383"/>
      <c r="CY569" s="383"/>
      <c r="CZ569" s="383"/>
      <c r="DA569" s="383"/>
      <c r="DB569" s="383"/>
      <c r="DC569" s="383"/>
      <c r="DD569" s="383"/>
      <c r="DE569" s="383"/>
      <c r="DF569" s="383"/>
      <c r="DG569" s="383"/>
      <c r="DH569" s="383"/>
      <c r="DI569" s="383"/>
      <c r="DJ569" s="383"/>
      <c r="DK569" s="383"/>
      <c r="DL569" s="383"/>
      <c r="DM569" s="383"/>
      <c r="DN569" s="383"/>
      <c r="DO569" s="383"/>
      <c r="DP569" s="383"/>
      <c r="DQ569" s="383"/>
      <c r="DR569" s="383"/>
      <c r="DS569" s="383"/>
      <c r="DT569" s="383"/>
    </row>
    <row r="570" spans="1:124">
      <c r="A570" s="34"/>
      <c r="B570" s="383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3"/>
      <c r="S570" s="383"/>
      <c r="T570" s="383"/>
      <c r="U570" s="383"/>
      <c r="V570" s="383"/>
      <c r="W570" s="383"/>
      <c r="X570" s="383"/>
      <c r="Y570" s="383"/>
      <c r="Z570" s="383"/>
      <c r="AA570" s="383"/>
      <c r="AB570" s="383"/>
      <c r="AC570" s="383"/>
      <c r="AD570" s="383"/>
      <c r="AE570" s="383"/>
      <c r="AF570" s="383"/>
      <c r="AG570" s="383"/>
      <c r="AH570" s="383"/>
      <c r="AI570" s="383"/>
      <c r="AJ570" s="383"/>
      <c r="AK570" s="383"/>
      <c r="AL570" s="383"/>
      <c r="AM570" s="383"/>
      <c r="AN570" s="383"/>
      <c r="AO570" s="383"/>
      <c r="AP570" s="383"/>
      <c r="AQ570" s="383"/>
      <c r="AR570" s="383"/>
      <c r="AS570" s="383"/>
      <c r="AT570" s="383"/>
      <c r="AU570" s="383"/>
      <c r="AV570" s="383"/>
      <c r="AW570" s="383"/>
      <c r="AX570" s="383"/>
      <c r="AY570" s="383"/>
      <c r="AZ570" s="383"/>
      <c r="BA570" s="383"/>
      <c r="BB570" s="383"/>
      <c r="BC570" s="383"/>
      <c r="BD570" s="383"/>
      <c r="BE570" s="383"/>
      <c r="BF570" s="383"/>
      <c r="BG570" s="383"/>
      <c r="BH570" s="383"/>
      <c r="BI570" s="383"/>
      <c r="BJ570" s="383"/>
      <c r="BK570" s="383"/>
      <c r="BL570" s="383"/>
      <c r="BM570" s="383"/>
      <c r="BN570" s="383"/>
      <c r="BO570" s="383"/>
      <c r="BP570" s="383"/>
      <c r="BQ570" s="383"/>
      <c r="BR570" s="383"/>
      <c r="BS570" s="383"/>
      <c r="BT570" s="383"/>
      <c r="BU570" s="383"/>
      <c r="BV570" s="383"/>
      <c r="BW570" s="383"/>
      <c r="BX570" s="383"/>
      <c r="BY570" s="383"/>
      <c r="BZ570" s="383"/>
      <c r="CA570" s="383"/>
      <c r="CB570" s="383"/>
      <c r="CC570" s="383"/>
      <c r="CD570" s="383"/>
      <c r="CE570" s="383"/>
      <c r="CF570" s="383"/>
      <c r="CG570" s="383"/>
      <c r="CH570" s="383"/>
      <c r="CI570" s="383"/>
      <c r="CJ570" s="383"/>
      <c r="CK570" s="383"/>
      <c r="CL570" s="383"/>
      <c r="CM570" s="383"/>
      <c r="CN570" s="383"/>
      <c r="CO570" s="383"/>
      <c r="CP570" s="383"/>
      <c r="CQ570" s="383"/>
      <c r="CR570" s="383"/>
      <c r="CS570" s="383"/>
      <c r="CT570" s="383"/>
      <c r="CU570" s="383"/>
      <c r="CV570" s="383"/>
      <c r="CW570" s="383"/>
      <c r="CX570" s="383"/>
      <c r="CY570" s="383"/>
      <c r="CZ570" s="383"/>
      <c r="DA570" s="383"/>
      <c r="DB570" s="383"/>
      <c r="DC570" s="383"/>
      <c r="DD570" s="383"/>
      <c r="DE570" s="383"/>
      <c r="DF570" s="383"/>
      <c r="DG570" s="383"/>
      <c r="DH570" s="383"/>
      <c r="DI570" s="383"/>
      <c r="DJ570" s="383"/>
      <c r="DK570" s="383"/>
      <c r="DL570" s="383"/>
      <c r="DM570" s="383"/>
      <c r="DN570" s="383"/>
      <c r="DO570" s="383"/>
      <c r="DP570" s="383"/>
      <c r="DQ570" s="383"/>
      <c r="DR570" s="383"/>
      <c r="DS570" s="383"/>
      <c r="DT570" s="383"/>
    </row>
    <row r="571" spans="1:124">
      <c r="A571" s="34"/>
      <c r="B571" s="383"/>
      <c r="C571" s="383"/>
      <c r="D571" s="383"/>
      <c r="E571" s="383"/>
      <c r="F571" s="383"/>
      <c r="G571" s="383"/>
      <c r="H571" s="383"/>
      <c r="I571" s="383"/>
      <c r="J571" s="383"/>
      <c r="K571" s="383"/>
      <c r="L571" s="383"/>
      <c r="M571" s="383"/>
      <c r="N571" s="383"/>
      <c r="O571" s="383"/>
      <c r="P571" s="383"/>
      <c r="Q571" s="383"/>
      <c r="R571" s="383"/>
      <c r="S571" s="383"/>
      <c r="T571" s="383"/>
      <c r="U571" s="383"/>
      <c r="V571" s="383"/>
      <c r="W571" s="383"/>
      <c r="X571" s="383"/>
      <c r="Y571" s="383"/>
      <c r="Z571" s="383"/>
      <c r="AA571" s="383"/>
      <c r="AB571" s="383"/>
      <c r="AC571" s="383"/>
      <c r="AD571" s="383"/>
      <c r="AE571" s="383"/>
      <c r="AF571" s="383"/>
      <c r="AG571" s="383"/>
      <c r="AH571" s="383"/>
      <c r="AI571" s="383"/>
      <c r="AJ571" s="383"/>
      <c r="AK571" s="383"/>
      <c r="AL571" s="383"/>
      <c r="AM571" s="383"/>
      <c r="AN571" s="383"/>
      <c r="AO571" s="383"/>
      <c r="AP571" s="383"/>
      <c r="AQ571" s="383"/>
      <c r="AR571" s="383"/>
      <c r="AS571" s="383"/>
      <c r="AT571" s="383"/>
      <c r="AU571" s="383"/>
      <c r="AV571" s="383"/>
      <c r="AW571" s="383"/>
      <c r="AX571" s="383"/>
      <c r="AY571" s="383"/>
      <c r="AZ571" s="383"/>
      <c r="BA571" s="383"/>
      <c r="BB571" s="383"/>
      <c r="BC571" s="383"/>
      <c r="BD571" s="383"/>
      <c r="BE571" s="383"/>
      <c r="BF571" s="383"/>
      <c r="BG571" s="383"/>
      <c r="BH571" s="383"/>
      <c r="BI571" s="383"/>
      <c r="BJ571" s="383"/>
      <c r="BK571" s="383"/>
      <c r="BL571" s="383"/>
      <c r="BM571" s="383"/>
      <c r="BN571" s="383"/>
      <c r="BO571" s="383"/>
      <c r="BP571" s="383"/>
      <c r="BQ571" s="383"/>
      <c r="BR571" s="383"/>
      <c r="BS571" s="383"/>
      <c r="BT571" s="383"/>
      <c r="BU571" s="383"/>
      <c r="BV571" s="383"/>
      <c r="BW571" s="383"/>
      <c r="BX571" s="383"/>
      <c r="BY571" s="383"/>
      <c r="BZ571" s="383"/>
      <c r="CA571" s="383"/>
      <c r="CB571" s="383"/>
      <c r="CC571" s="383"/>
      <c r="CD571" s="383"/>
      <c r="CE571" s="383"/>
      <c r="CF571" s="383"/>
      <c r="CG571" s="383"/>
      <c r="CH571" s="383"/>
      <c r="CI571" s="383"/>
      <c r="CJ571" s="383"/>
      <c r="CK571" s="383"/>
      <c r="CL571" s="383"/>
      <c r="CM571" s="383"/>
      <c r="CN571" s="383"/>
      <c r="CO571" s="383"/>
      <c r="CP571" s="383"/>
      <c r="CQ571" s="383"/>
      <c r="CR571" s="383"/>
      <c r="CS571" s="383"/>
      <c r="CT571" s="383"/>
      <c r="CU571" s="383"/>
      <c r="CV571" s="383"/>
      <c r="CW571" s="383"/>
      <c r="CX571" s="383"/>
      <c r="CY571" s="383"/>
      <c r="CZ571" s="383"/>
      <c r="DA571" s="383"/>
      <c r="DB571" s="383"/>
      <c r="DC571" s="383"/>
      <c r="DD571" s="383"/>
      <c r="DE571" s="383"/>
      <c r="DF571" s="383"/>
      <c r="DG571" s="383"/>
      <c r="DH571" s="383"/>
      <c r="DI571" s="383"/>
      <c r="DJ571" s="383"/>
      <c r="DK571" s="383"/>
      <c r="DL571" s="383"/>
      <c r="DM571" s="383"/>
      <c r="DN571" s="383"/>
      <c r="DO571" s="383"/>
      <c r="DP571" s="383"/>
      <c r="DQ571" s="383"/>
      <c r="DR571" s="383"/>
      <c r="DS571" s="383"/>
      <c r="DT571" s="383"/>
    </row>
    <row r="572" spans="1:124">
      <c r="A572" s="34"/>
      <c r="B572" s="383"/>
      <c r="C572" s="383"/>
      <c r="D572" s="383"/>
      <c r="E572" s="383"/>
      <c r="F572" s="383"/>
      <c r="G572" s="383"/>
      <c r="H572" s="383"/>
      <c r="I572" s="383"/>
      <c r="J572" s="383"/>
      <c r="K572" s="383"/>
      <c r="L572" s="383"/>
      <c r="M572" s="383"/>
      <c r="N572" s="383"/>
      <c r="O572" s="383"/>
      <c r="P572" s="383"/>
      <c r="Q572" s="383"/>
      <c r="R572" s="383"/>
      <c r="S572" s="383"/>
      <c r="T572" s="383"/>
      <c r="U572" s="383"/>
      <c r="V572" s="383"/>
      <c r="W572" s="383"/>
      <c r="X572" s="383"/>
      <c r="Y572" s="383"/>
      <c r="Z572" s="383"/>
      <c r="AA572" s="383"/>
      <c r="AB572" s="383"/>
      <c r="AC572" s="383"/>
      <c r="AD572" s="383"/>
      <c r="AE572" s="383"/>
      <c r="AF572" s="383"/>
      <c r="AG572" s="383"/>
      <c r="AH572" s="383"/>
      <c r="AI572" s="383"/>
      <c r="AJ572" s="383"/>
      <c r="AK572" s="383"/>
      <c r="AL572" s="383"/>
      <c r="AM572" s="383"/>
      <c r="AN572" s="383"/>
      <c r="AO572" s="383"/>
      <c r="AP572" s="383"/>
      <c r="AQ572" s="383"/>
      <c r="AR572" s="383"/>
      <c r="AS572" s="383"/>
      <c r="AT572" s="383"/>
      <c r="AU572" s="383"/>
      <c r="AV572" s="383"/>
      <c r="AW572" s="383"/>
      <c r="AX572" s="383"/>
      <c r="AY572" s="383"/>
      <c r="AZ572" s="383"/>
      <c r="BA572" s="383"/>
      <c r="BB572" s="383"/>
      <c r="BC572" s="383"/>
      <c r="BD572" s="383"/>
      <c r="BE572" s="383"/>
      <c r="BF572" s="383"/>
      <c r="BG572" s="383"/>
      <c r="BH572" s="383"/>
      <c r="BI572" s="383"/>
      <c r="BJ572" s="383"/>
      <c r="BK572" s="383"/>
      <c r="BL572" s="383"/>
      <c r="BM572" s="383"/>
      <c r="BN572" s="383"/>
      <c r="BO572" s="383"/>
      <c r="BP572" s="383"/>
      <c r="BQ572" s="383"/>
      <c r="BR572" s="383"/>
      <c r="BS572" s="383"/>
      <c r="BT572" s="383"/>
      <c r="BU572" s="383"/>
      <c r="BV572" s="383"/>
      <c r="BW572" s="383"/>
      <c r="BX572" s="383"/>
      <c r="BY572" s="383"/>
      <c r="BZ572" s="383"/>
      <c r="CA572" s="383"/>
      <c r="CB572" s="383"/>
      <c r="CC572" s="383"/>
      <c r="CD572" s="383"/>
      <c r="CE572" s="383"/>
      <c r="CF572" s="383"/>
      <c r="CG572" s="383"/>
      <c r="CH572" s="383"/>
      <c r="CI572" s="383"/>
      <c r="CJ572" s="383"/>
      <c r="CK572" s="383"/>
      <c r="CL572" s="383"/>
      <c r="CM572" s="383"/>
      <c r="CN572" s="383"/>
      <c r="CO572" s="383"/>
      <c r="CP572" s="383"/>
      <c r="CQ572" s="383"/>
      <c r="CR572" s="383"/>
      <c r="CS572" s="383"/>
      <c r="CT572" s="383"/>
      <c r="CU572" s="383"/>
      <c r="CV572" s="383"/>
      <c r="CW572" s="383"/>
      <c r="CX572" s="383"/>
      <c r="CY572" s="383"/>
      <c r="CZ572" s="383"/>
      <c r="DA572" s="383"/>
      <c r="DB572" s="383"/>
      <c r="DC572" s="383"/>
      <c r="DD572" s="383"/>
      <c r="DE572" s="383"/>
      <c r="DF572" s="383"/>
      <c r="DG572" s="383"/>
      <c r="DH572" s="383"/>
      <c r="DI572" s="383"/>
      <c r="DJ572" s="383"/>
      <c r="DK572" s="383"/>
      <c r="DL572" s="383"/>
      <c r="DM572" s="383"/>
      <c r="DN572" s="383"/>
      <c r="DO572" s="383"/>
      <c r="DP572" s="383"/>
      <c r="DQ572" s="383"/>
      <c r="DR572" s="383"/>
      <c r="DS572" s="383"/>
      <c r="DT572" s="383"/>
    </row>
    <row r="573" spans="1:124">
      <c r="A573" s="34"/>
      <c r="B573" s="383"/>
      <c r="C573" s="383"/>
      <c r="D573" s="383"/>
      <c r="E573" s="383"/>
      <c r="F573" s="383"/>
      <c r="G573" s="383"/>
      <c r="H573" s="383"/>
      <c r="I573" s="383"/>
      <c r="J573" s="383"/>
      <c r="K573" s="383"/>
      <c r="L573" s="383"/>
      <c r="M573" s="383"/>
      <c r="N573" s="383"/>
      <c r="O573" s="383"/>
      <c r="P573" s="383"/>
      <c r="Q573" s="383"/>
      <c r="R573" s="383"/>
      <c r="S573" s="383"/>
      <c r="T573" s="383"/>
      <c r="U573" s="383"/>
      <c r="V573" s="383"/>
      <c r="W573" s="383"/>
      <c r="X573" s="383"/>
      <c r="Y573" s="383"/>
      <c r="Z573" s="383"/>
      <c r="AA573" s="383"/>
      <c r="AB573" s="383"/>
      <c r="AC573" s="383"/>
      <c r="AD573" s="383"/>
      <c r="AE573" s="383"/>
      <c r="AF573" s="383"/>
      <c r="AG573" s="383"/>
      <c r="AH573" s="383"/>
      <c r="AI573" s="383"/>
      <c r="AJ573" s="383"/>
      <c r="AK573" s="383"/>
      <c r="AL573" s="383"/>
      <c r="AM573" s="383"/>
      <c r="AN573" s="383"/>
      <c r="AO573" s="383"/>
      <c r="AP573" s="383"/>
      <c r="AQ573" s="383"/>
      <c r="AR573" s="383"/>
      <c r="AS573" s="383"/>
      <c r="AT573" s="383"/>
      <c r="AU573" s="383"/>
      <c r="AV573" s="383"/>
      <c r="AW573" s="383"/>
      <c r="AX573" s="383"/>
      <c r="AY573" s="383"/>
      <c r="AZ573" s="383"/>
      <c r="BA573" s="383"/>
      <c r="BB573" s="383"/>
      <c r="BC573" s="383"/>
      <c r="BD573" s="383"/>
      <c r="BE573" s="383"/>
      <c r="BF573" s="383"/>
      <c r="BG573" s="383"/>
      <c r="BH573" s="383"/>
      <c r="BI573" s="383"/>
      <c r="BJ573" s="383"/>
      <c r="BK573" s="383"/>
      <c r="BL573" s="383"/>
      <c r="BM573" s="383"/>
      <c r="BN573" s="383"/>
      <c r="BO573" s="383"/>
      <c r="BP573" s="383"/>
      <c r="BQ573" s="383"/>
      <c r="BR573" s="383"/>
      <c r="BS573" s="383"/>
      <c r="BT573" s="383"/>
      <c r="BU573" s="383"/>
      <c r="BV573" s="383"/>
      <c r="BW573" s="383"/>
      <c r="BX573" s="383"/>
      <c r="BY573" s="383"/>
      <c r="BZ573" s="383"/>
      <c r="CA573" s="383"/>
      <c r="CB573" s="383"/>
      <c r="CC573" s="383"/>
      <c r="CD573" s="383"/>
      <c r="CE573" s="383"/>
      <c r="CF573" s="383"/>
      <c r="CG573" s="383"/>
      <c r="CH573" s="383"/>
      <c r="CI573" s="383"/>
      <c r="CJ573" s="383"/>
      <c r="CK573" s="383"/>
      <c r="CL573" s="383"/>
      <c r="CM573" s="383"/>
      <c r="CN573" s="383"/>
      <c r="CO573" s="383"/>
      <c r="CP573" s="383"/>
      <c r="CQ573" s="383"/>
      <c r="CR573" s="383"/>
      <c r="CS573" s="383"/>
      <c r="CT573" s="383"/>
      <c r="CU573" s="383"/>
      <c r="CV573" s="383"/>
      <c r="CW573" s="383"/>
      <c r="CX573" s="383"/>
      <c r="CY573" s="383"/>
      <c r="CZ573" s="383"/>
      <c r="DA573" s="383"/>
      <c r="DB573" s="383"/>
      <c r="DC573" s="383"/>
      <c r="DD573" s="383"/>
      <c r="DE573" s="383"/>
      <c r="DF573" s="383"/>
      <c r="DG573" s="383"/>
      <c r="DH573" s="383"/>
      <c r="DI573" s="383"/>
      <c r="DJ573" s="383"/>
      <c r="DK573" s="383"/>
      <c r="DL573" s="383"/>
      <c r="DM573" s="383"/>
      <c r="DN573" s="383"/>
      <c r="DO573" s="383"/>
      <c r="DP573" s="383"/>
      <c r="DQ573" s="383"/>
      <c r="DR573" s="383"/>
      <c r="DS573" s="383"/>
      <c r="DT573" s="383"/>
    </row>
    <row r="574" spans="1:124">
      <c r="A574" s="34"/>
      <c r="B574" s="383"/>
      <c r="C574" s="383"/>
      <c r="D574" s="383"/>
      <c r="E574" s="383"/>
      <c r="F574" s="383"/>
      <c r="G574" s="383"/>
      <c r="H574" s="383"/>
      <c r="I574" s="383"/>
      <c r="J574" s="383"/>
      <c r="K574" s="383"/>
      <c r="L574" s="383"/>
      <c r="M574" s="383"/>
      <c r="N574" s="383"/>
      <c r="O574" s="383"/>
      <c r="P574" s="383"/>
      <c r="Q574" s="383"/>
      <c r="R574" s="383"/>
      <c r="S574" s="383"/>
      <c r="T574" s="383"/>
      <c r="U574" s="383"/>
      <c r="V574" s="383"/>
      <c r="W574" s="383"/>
      <c r="X574" s="383"/>
      <c r="Y574" s="383"/>
      <c r="Z574" s="383"/>
      <c r="AA574" s="383"/>
      <c r="AB574" s="383"/>
      <c r="AC574" s="383"/>
      <c r="AD574" s="383"/>
      <c r="AE574" s="383"/>
      <c r="AF574" s="383"/>
      <c r="AG574" s="383"/>
      <c r="AH574" s="383"/>
      <c r="AI574" s="383"/>
      <c r="AJ574" s="383"/>
      <c r="AK574" s="383"/>
      <c r="AL574" s="383"/>
      <c r="AM574" s="383"/>
      <c r="AN574" s="383"/>
      <c r="AO574" s="383"/>
      <c r="AP574" s="383"/>
      <c r="AQ574" s="383"/>
      <c r="AR574" s="383"/>
      <c r="AS574" s="383"/>
      <c r="AT574" s="383"/>
      <c r="AU574" s="383"/>
      <c r="AV574" s="383"/>
      <c r="AW574" s="383"/>
      <c r="AX574" s="383"/>
      <c r="AY574" s="383"/>
      <c r="AZ574" s="383"/>
      <c r="BA574" s="383"/>
      <c r="BB574" s="383"/>
      <c r="BC574" s="383"/>
      <c r="BD574" s="383"/>
      <c r="BE574" s="383"/>
      <c r="BF574" s="383"/>
      <c r="BG574" s="383"/>
      <c r="BH574" s="383"/>
      <c r="BI574" s="383"/>
      <c r="BJ574" s="383"/>
      <c r="BK574" s="383"/>
      <c r="BL574" s="383"/>
      <c r="BM574" s="383"/>
      <c r="BN574" s="383"/>
      <c r="BO574" s="383"/>
      <c r="BP574" s="383"/>
      <c r="BQ574" s="383"/>
      <c r="BR574" s="383"/>
      <c r="BS574" s="383"/>
      <c r="BT574" s="383"/>
      <c r="BU574" s="383"/>
      <c r="BV574" s="383"/>
      <c r="BW574" s="383"/>
      <c r="BX574" s="383"/>
      <c r="BY574" s="383"/>
      <c r="BZ574" s="383"/>
      <c r="CA574" s="383"/>
      <c r="CB574" s="383"/>
      <c r="CC574" s="383"/>
      <c r="CD574" s="383"/>
      <c r="CE574" s="383"/>
      <c r="CF574" s="383"/>
      <c r="CG574" s="383"/>
      <c r="CH574" s="383"/>
      <c r="CI574" s="383"/>
      <c r="CJ574" s="383"/>
      <c r="CK574" s="383"/>
      <c r="CL574" s="383"/>
      <c r="CM574" s="383"/>
      <c r="CN574" s="383"/>
      <c r="CO574" s="383"/>
      <c r="CP574" s="383"/>
      <c r="CQ574" s="383"/>
      <c r="CR574" s="383"/>
      <c r="CS574" s="383"/>
      <c r="CT574" s="383"/>
      <c r="CU574" s="383"/>
      <c r="CV574" s="383"/>
      <c r="CW574" s="383"/>
      <c r="CX574" s="383"/>
      <c r="CY574" s="383"/>
      <c r="CZ574" s="383"/>
      <c r="DA574" s="383"/>
      <c r="DB574" s="383"/>
      <c r="DC574" s="383"/>
      <c r="DD574" s="383"/>
      <c r="DE574" s="383"/>
      <c r="DF574" s="383"/>
      <c r="DG574" s="383"/>
      <c r="DH574" s="383"/>
      <c r="DI574" s="383"/>
      <c r="DJ574" s="383"/>
      <c r="DK574" s="383"/>
      <c r="DL574" s="383"/>
      <c r="DM574" s="383"/>
      <c r="DN574" s="383"/>
      <c r="DO574" s="383"/>
      <c r="DP574" s="383"/>
      <c r="DQ574" s="383"/>
      <c r="DR574" s="383"/>
      <c r="DS574" s="383"/>
      <c r="DT574" s="383"/>
    </row>
    <row r="575" spans="1:124">
      <c r="A575" s="34"/>
      <c r="B575" s="383"/>
      <c r="C575" s="383"/>
      <c r="D575" s="383"/>
      <c r="E575" s="383"/>
      <c r="F575" s="383"/>
      <c r="G575" s="383"/>
      <c r="H575" s="383"/>
      <c r="I575" s="383"/>
      <c r="J575" s="383"/>
      <c r="K575" s="383"/>
      <c r="L575" s="383"/>
      <c r="M575" s="383"/>
      <c r="N575" s="383"/>
      <c r="O575" s="383"/>
      <c r="P575" s="383"/>
      <c r="Q575" s="383"/>
      <c r="R575" s="383"/>
      <c r="S575" s="383"/>
      <c r="T575" s="383"/>
      <c r="U575" s="383"/>
      <c r="V575" s="383"/>
      <c r="W575" s="383"/>
      <c r="X575" s="383"/>
      <c r="Y575" s="383"/>
      <c r="Z575" s="383"/>
      <c r="AA575" s="383"/>
      <c r="AB575" s="383"/>
      <c r="AC575" s="383"/>
      <c r="AD575" s="383"/>
      <c r="AE575" s="383"/>
      <c r="AF575" s="383"/>
      <c r="AG575" s="383"/>
      <c r="AH575" s="383"/>
      <c r="AI575" s="383"/>
      <c r="AJ575" s="383"/>
      <c r="AK575" s="383"/>
      <c r="AL575" s="383"/>
      <c r="AM575" s="383"/>
      <c r="AN575" s="383"/>
      <c r="AO575" s="383"/>
      <c r="AP575" s="383"/>
      <c r="AQ575" s="383"/>
      <c r="AR575" s="383"/>
      <c r="AS575" s="383"/>
      <c r="AT575" s="383"/>
      <c r="AU575" s="383"/>
      <c r="AV575" s="383"/>
      <c r="AW575" s="383"/>
      <c r="AX575" s="383"/>
      <c r="AY575" s="383"/>
      <c r="AZ575" s="383"/>
      <c r="BA575" s="383"/>
      <c r="BB575" s="383"/>
      <c r="BC575" s="383"/>
      <c r="BD575" s="383"/>
      <c r="BE575" s="383"/>
      <c r="BF575" s="383"/>
      <c r="BG575" s="383"/>
      <c r="BH575" s="383"/>
      <c r="BI575" s="383"/>
      <c r="BJ575" s="383"/>
      <c r="BK575" s="383"/>
      <c r="BL575" s="383"/>
      <c r="BM575" s="383"/>
      <c r="BN575" s="383"/>
      <c r="BO575" s="383"/>
      <c r="BP575" s="383"/>
      <c r="BQ575" s="383"/>
      <c r="BR575" s="383"/>
      <c r="BS575" s="383"/>
      <c r="BT575" s="383"/>
      <c r="BU575" s="383"/>
      <c r="BV575" s="383"/>
      <c r="BW575" s="383"/>
      <c r="BX575" s="383"/>
      <c r="BY575" s="383"/>
      <c r="BZ575" s="383"/>
      <c r="CA575" s="383"/>
      <c r="CB575" s="383"/>
      <c r="CC575" s="383"/>
      <c r="CD575" s="383"/>
      <c r="CE575" s="383"/>
      <c r="CF575" s="383"/>
      <c r="CG575" s="383"/>
      <c r="CH575" s="383"/>
      <c r="CI575" s="383"/>
      <c r="CJ575" s="383"/>
      <c r="CK575" s="383"/>
      <c r="CL575" s="383"/>
      <c r="CM575" s="383"/>
      <c r="CN575" s="383"/>
      <c r="CO575" s="383"/>
      <c r="CP575" s="383"/>
      <c r="CQ575" s="383"/>
      <c r="CR575" s="383"/>
      <c r="CS575" s="383"/>
      <c r="CT575" s="383"/>
      <c r="CU575" s="383"/>
      <c r="CV575" s="383"/>
      <c r="CW575" s="383"/>
      <c r="CX575" s="383"/>
      <c r="CY575" s="383"/>
      <c r="CZ575" s="383"/>
      <c r="DA575" s="383"/>
      <c r="DB575" s="383"/>
      <c r="DC575" s="383"/>
      <c r="DD575" s="383"/>
      <c r="DE575" s="383"/>
      <c r="DF575" s="383"/>
      <c r="DG575" s="383"/>
      <c r="DH575" s="383"/>
      <c r="DI575" s="383"/>
      <c r="DJ575" s="383"/>
      <c r="DK575" s="383"/>
      <c r="DL575" s="383"/>
      <c r="DM575" s="383"/>
      <c r="DN575" s="383"/>
      <c r="DO575" s="383"/>
      <c r="DP575" s="383"/>
      <c r="DQ575" s="383"/>
      <c r="DR575" s="383"/>
      <c r="DS575" s="383"/>
      <c r="DT575" s="383"/>
    </row>
    <row r="576" spans="1:124">
      <c r="A576" s="34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  <c r="AD576" s="11"/>
      <c r="AE576" s="11"/>
      <c r="AF576" s="11"/>
      <c r="AG576" s="11"/>
      <c r="AH576" s="11"/>
      <c r="AI576" s="11"/>
      <c r="AJ576" s="11"/>
      <c r="AK576" s="11"/>
      <c r="AL576" s="11"/>
      <c r="AM576" s="11"/>
      <c r="AN576" s="11"/>
      <c r="AO576" s="11"/>
      <c r="AP576" s="11"/>
      <c r="AQ576" s="11"/>
      <c r="AR576" s="11"/>
      <c r="AS576" s="11"/>
      <c r="AT576" s="11"/>
      <c r="AU576" s="11"/>
      <c r="AV576" s="11"/>
      <c r="AW576" s="11"/>
      <c r="AX576" s="11"/>
      <c r="AY576" s="11"/>
      <c r="AZ576" s="11"/>
      <c r="BA576" s="11"/>
      <c r="BB576" s="11"/>
      <c r="BC576" s="11"/>
      <c r="BD576" s="11"/>
      <c r="BE576" s="11"/>
      <c r="BF576" s="11"/>
      <c r="BG576" s="11"/>
      <c r="BH576" s="11"/>
      <c r="BI576" s="11"/>
      <c r="BJ576" s="11"/>
      <c r="BK576" s="11"/>
      <c r="BL576" s="11"/>
      <c r="BM576" s="11"/>
      <c r="BN576" s="11"/>
      <c r="BO576" s="11"/>
      <c r="BP576" s="11"/>
      <c r="BQ576" s="11"/>
      <c r="BR576" s="11"/>
      <c r="BS576" s="11"/>
      <c r="BT576" s="11"/>
      <c r="BU576" s="11"/>
      <c r="BV576" s="11"/>
      <c r="BW576" s="11"/>
      <c r="BX576" s="11"/>
      <c r="BY576" s="11"/>
      <c r="BZ576" s="11"/>
      <c r="CA576" s="11"/>
      <c r="CB576" s="11"/>
      <c r="CC576" s="11"/>
      <c r="CD576" s="11"/>
      <c r="CE576" s="11"/>
      <c r="CF576" s="11"/>
      <c r="CG576" s="11"/>
      <c r="CH576" s="11"/>
      <c r="CI576" s="11"/>
      <c r="CJ576" s="11"/>
      <c r="CK576" s="11"/>
      <c r="CL576" s="11"/>
      <c r="CM576" s="11"/>
      <c r="CN576" s="11"/>
      <c r="CO576" s="11"/>
      <c r="CP576" s="11"/>
      <c r="CQ576" s="11"/>
      <c r="CR576" s="11"/>
      <c r="CS576" s="11"/>
      <c r="CT576" s="11"/>
      <c r="CU576" s="11"/>
      <c r="CV576" s="11"/>
      <c r="CW576" s="11"/>
      <c r="CX576" s="11"/>
      <c r="CY576" s="11"/>
      <c r="CZ576" s="11"/>
      <c r="DA576" s="11"/>
      <c r="DB576" s="11"/>
      <c r="DC576" s="11"/>
      <c r="DD576" s="11"/>
      <c r="DE576" s="11"/>
      <c r="DF576" s="11"/>
      <c r="DG576" s="11"/>
      <c r="DH576" s="11"/>
      <c r="DI576" s="11"/>
      <c r="DJ576" s="11"/>
      <c r="DK576" s="11"/>
      <c r="DL576" s="11"/>
      <c r="DM576" s="11"/>
      <c r="DN576" s="11"/>
      <c r="DO576" s="11"/>
      <c r="DP576" s="11"/>
      <c r="DQ576" s="11"/>
      <c r="DR576" s="11"/>
      <c r="DS576" s="11"/>
      <c r="DT576" s="11"/>
    </row>
    <row r="609" spans="1:124">
      <c r="A609" s="332"/>
      <c r="B609" s="331"/>
      <c r="C609" s="331"/>
      <c r="D609" s="331"/>
      <c r="E609" s="331"/>
      <c r="F609" s="331"/>
      <c r="G609" s="331"/>
      <c r="H609" s="331"/>
      <c r="I609" s="331"/>
      <c r="J609" s="331"/>
      <c r="K609" s="331"/>
      <c r="L609" s="331"/>
      <c r="M609" s="331"/>
      <c r="N609" s="331"/>
      <c r="O609" s="331"/>
      <c r="P609" s="331"/>
      <c r="Q609" s="331"/>
      <c r="R609" s="331"/>
      <c r="S609" s="331"/>
      <c r="T609" s="331"/>
      <c r="U609" s="331"/>
      <c r="V609" s="331"/>
      <c r="W609" s="331"/>
      <c r="X609" s="331"/>
      <c r="Y609" s="331"/>
      <c r="Z609" s="331"/>
      <c r="AA609" s="331"/>
      <c r="AB609" s="331"/>
      <c r="AC609" s="331"/>
      <c r="AD609" s="331"/>
      <c r="AE609" s="331"/>
      <c r="AF609" s="331"/>
      <c r="AG609" s="331"/>
      <c r="AH609" s="331"/>
      <c r="AI609" s="331"/>
      <c r="AJ609" s="331"/>
      <c r="AK609" s="331"/>
      <c r="AL609" s="331"/>
      <c r="AM609" s="331"/>
      <c r="AN609" s="331"/>
      <c r="AO609" s="331"/>
      <c r="AP609" s="331"/>
      <c r="AQ609" s="331"/>
      <c r="AR609" s="331"/>
      <c r="AS609" s="331"/>
      <c r="AT609" s="331"/>
      <c r="AU609" s="331"/>
      <c r="AV609" s="331"/>
      <c r="AW609" s="331"/>
      <c r="AX609" s="331"/>
      <c r="AY609" s="331"/>
      <c r="AZ609" s="331"/>
      <c r="BA609" s="331"/>
      <c r="BB609" s="331"/>
      <c r="BC609" s="331"/>
      <c r="BD609" s="331"/>
      <c r="BE609" s="331"/>
      <c r="BF609" s="331"/>
      <c r="BG609" s="331"/>
      <c r="BH609" s="331"/>
      <c r="BI609" s="331"/>
      <c r="BJ609" s="331"/>
      <c r="BK609" s="331"/>
      <c r="BL609" s="331"/>
      <c r="BM609" s="331"/>
      <c r="BN609" s="331"/>
      <c r="BO609" s="331"/>
      <c r="BP609" s="331"/>
      <c r="BQ609" s="331"/>
      <c r="BR609" s="331"/>
      <c r="BS609" s="331"/>
      <c r="BT609" s="331"/>
      <c r="BU609" s="331"/>
      <c r="BV609" s="331"/>
      <c r="BW609" s="331"/>
      <c r="BX609" s="331"/>
      <c r="BY609" s="331"/>
      <c r="BZ609" s="331"/>
      <c r="CA609" s="331"/>
      <c r="CB609" s="331"/>
      <c r="CC609" s="331"/>
      <c r="CD609" s="331"/>
      <c r="CE609" s="331"/>
      <c r="CF609" s="331"/>
      <c r="CG609" s="331"/>
      <c r="CH609" s="331"/>
      <c r="CI609" s="331"/>
      <c r="CJ609" s="331"/>
      <c r="CK609" s="331"/>
      <c r="CL609" s="331"/>
      <c r="CM609" s="331"/>
      <c r="CN609" s="331"/>
      <c r="CO609" s="331"/>
      <c r="CP609" s="331"/>
      <c r="CQ609" s="331"/>
      <c r="CR609" s="331"/>
      <c r="CS609" s="331"/>
      <c r="CT609" s="331"/>
      <c r="CU609" s="331"/>
      <c r="CV609" s="331"/>
      <c r="CW609" s="331"/>
      <c r="CX609" s="331"/>
      <c r="CY609" s="331"/>
      <c r="CZ609" s="331"/>
      <c r="DA609" s="331"/>
      <c r="DB609" s="331"/>
      <c r="DC609" s="331"/>
      <c r="DD609" s="331"/>
      <c r="DE609" s="331"/>
      <c r="DF609" s="331"/>
      <c r="DG609" s="331"/>
      <c r="DH609" s="331"/>
      <c r="DI609" s="331"/>
      <c r="DJ609" s="331"/>
      <c r="DK609" s="331"/>
      <c r="DL609" s="331"/>
      <c r="DM609" s="331"/>
      <c r="DN609" s="331"/>
      <c r="DO609" s="331"/>
      <c r="DP609" s="331"/>
      <c r="DQ609" s="331"/>
      <c r="DR609" s="331"/>
      <c r="DS609" s="331"/>
      <c r="DT609" s="331"/>
    </row>
    <row r="610" spans="1:124">
      <c r="A610" s="332"/>
      <c r="B610" s="331"/>
      <c r="C610" s="331"/>
      <c r="D610" s="331"/>
      <c r="E610" s="331"/>
      <c r="F610" s="331"/>
      <c r="G610" s="331"/>
      <c r="H610" s="331"/>
      <c r="I610" s="331"/>
      <c r="J610" s="331"/>
      <c r="K610" s="331"/>
      <c r="L610" s="331"/>
      <c r="M610" s="331"/>
      <c r="N610" s="331"/>
      <c r="O610" s="331"/>
      <c r="P610" s="331"/>
      <c r="Q610" s="331"/>
      <c r="R610" s="331"/>
      <c r="S610" s="331"/>
      <c r="T610" s="331"/>
      <c r="U610" s="331"/>
      <c r="V610" s="331"/>
      <c r="W610" s="331"/>
      <c r="X610" s="331"/>
      <c r="Y610" s="331"/>
      <c r="Z610" s="331"/>
      <c r="AA610" s="331"/>
      <c r="AB610" s="331"/>
      <c r="AC610" s="331"/>
      <c r="AD610" s="331"/>
      <c r="AE610" s="331"/>
      <c r="AF610" s="331"/>
      <c r="AG610" s="331"/>
      <c r="AH610" s="331"/>
      <c r="AI610" s="331"/>
      <c r="AJ610" s="331"/>
      <c r="AK610" s="331"/>
      <c r="AL610" s="331"/>
      <c r="AM610" s="331"/>
      <c r="AN610" s="331"/>
      <c r="AO610" s="331"/>
      <c r="AP610" s="331"/>
      <c r="AQ610" s="331"/>
      <c r="AR610" s="331"/>
      <c r="AS610" s="331"/>
      <c r="AT610" s="331"/>
      <c r="AU610" s="331"/>
      <c r="AV610" s="331"/>
      <c r="AW610" s="331"/>
      <c r="AX610" s="331"/>
      <c r="AY610" s="331"/>
      <c r="AZ610" s="331"/>
      <c r="BA610" s="331"/>
      <c r="BB610" s="331"/>
      <c r="BC610" s="331"/>
      <c r="BD610" s="331"/>
      <c r="BE610" s="331"/>
      <c r="BF610" s="331"/>
      <c r="BG610" s="331"/>
      <c r="BH610" s="331"/>
      <c r="BI610" s="331"/>
      <c r="BJ610" s="331"/>
      <c r="BK610" s="331"/>
      <c r="BL610" s="331"/>
      <c r="BM610" s="331"/>
      <c r="BN610" s="331"/>
      <c r="BO610" s="331"/>
      <c r="BP610" s="331"/>
      <c r="BQ610" s="331"/>
      <c r="BR610" s="331"/>
      <c r="BS610" s="331"/>
      <c r="BT610" s="331"/>
      <c r="BU610" s="331"/>
      <c r="BV610" s="331"/>
      <c r="BW610" s="331"/>
      <c r="BX610" s="331"/>
      <c r="BY610" s="331"/>
      <c r="BZ610" s="331"/>
      <c r="CA610" s="331"/>
      <c r="CB610" s="331"/>
      <c r="CC610" s="331"/>
      <c r="CD610" s="331"/>
      <c r="CE610" s="331"/>
      <c r="CF610" s="331"/>
      <c r="CG610" s="331"/>
      <c r="CH610" s="331"/>
      <c r="CI610" s="331"/>
      <c r="CJ610" s="331"/>
      <c r="CK610" s="331"/>
      <c r="CL610" s="331"/>
      <c r="CM610" s="331"/>
      <c r="CN610" s="331"/>
      <c r="CO610" s="331"/>
      <c r="CP610" s="331"/>
      <c r="CQ610" s="331"/>
      <c r="CR610" s="331"/>
      <c r="CS610" s="331"/>
      <c r="CT610" s="331"/>
      <c r="CU610" s="331"/>
      <c r="CV610" s="331"/>
      <c r="CW610" s="331"/>
      <c r="CX610" s="331"/>
      <c r="CY610" s="331"/>
      <c r="CZ610" s="331"/>
      <c r="DA610" s="331"/>
      <c r="DB610" s="331"/>
      <c r="DC610" s="331"/>
      <c r="DD610" s="331"/>
      <c r="DE610" s="331"/>
      <c r="DF610" s="331"/>
      <c r="DG610" s="331"/>
      <c r="DH610" s="331"/>
      <c r="DI610" s="331"/>
      <c r="DJ610" s="331"/>
      <c r="DK610" s="331"/>
      <c r="DL610" s="331"/>
      <c r="DM610" s="331"/>
      <c r="DN610" s="331"/>
      <c r="DO610" s="331"/>
      <c r="DP610" s="331"/>
      <c r="DQ610" s="331"/>
      <c r="DR610" s="331"/>
      <c r="DS610" s="331"/>
      <c r="DT610" s="331"/>
    </row>
    <row r="611" spans="1:124">
      <c r="A611" s="13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1"/>
      <c r="AH611" s="11"/>
      <c r="AI611" s="11"/>
      <c r="AJ611" s="11"/>
      <c r="AK611" s="11"/>
      <c r="AL611" s="11"/>
      <c r="AM611" s="11"/>
      <c r="AN611" s="11"/>
      <c r="AO611" s="11"/>
      <c r="AP611" s="11"/>
      <c r="AQ611" s="11"/>
      <c r="AR611" s="11"/>
      <c r="AS611" s="11"/>
      <c r="AT611" s="11"/>
      <c r="AU611" s="11"/>
      <c r="AV611" s="11"/>
      <c r="AW611" s="11"/>
      <c r="AX611" s="11"/>
      <c r="AY611" s="11"/>
      <c r="AZ611" s="11"/>
      <c r="BA611" s="11"/>
      <c r="BB611" s="11"/>
      <c r="BC611" s="11"/>
      <c r="BD611" s="11"/>
      <c r="BE611" s="11"/>
      <c r="BF611" s="11"/>
      <c r="BG611" s="11"/>
      <c r="BH611" s="11"/>
      <c r="BI611" s="11"/>
      <c r="BJ611" s="11"/>
      <c r="BK611" s="11"/>
      <c r="BL611" s="11"/>
      <c r="BM611" s="11"/>
      <c r="BN611" s="11"/>
      <c r="BO611" s="11"/>
      <c r="BP611" s="11"/>
      <c r="BQ611" s="11"/>
      <c r="BR611" s="11"/>
      <c r="BS611" s="11"/>
      <c r="BT611" s="11"/>
      <c r="BU611" s="11"/>
      <c r="BV611" s="11"/>
      <c r="BW611" s="11"/>
      <c r="BX611" s="11"/>
      <c r="BY611" s="11"/>
      <c r="BZ611" s="11"/>
      <c r="CA611" s="11"/>
      <c r="CB611" s="11"/>
      <c r="CC611" s="11"/>
      <c r="CD611" s="11"/>
      <c r="CE611" s="11"/>
      <c r="CF611" s="11"/>
      <c r="CG611" s="11"/>
      <c r="CH611" s="11"/>
      <c r="CI611" s="11"/>
      <c r="CJ611" s="11"/>
      <c r="CK611" s="11"/>
      <c r="CL611" s="11"/>
      <c r="CM611" s="11"/>
      <c r="CN611" s="11"/>
      <c r="CO611" s="11"/>
      <c r="CP611" s="11"/>
      <c r="CQ611" s="11"/>
      <c r="CR611" s="11"/>
      <c r="CS611" s="11"/>
      <c r="CT611" s="11"/>
      <c r="CU611" s="11"/>
      <c r="CV611" s="11"/>
      <c r="CW611" s="11"/>
      <c r="CX611" s="11"/>
      <c r="CY611" s="11"/>
      <c r="CZ611" s="11"/>
      <c r="DA611" s="11"/>
      <c r="DB611" s="11"/>
      <c r="DC611" s="11"/>
      <c r="DD611" s="11"/>
      <c r="DE611" s="11"/>
      <c r="DF611" s="11"/>
      <c r="DG611" s="11"/>
      <c r="DH611" s="11"/>
      <c r="DI611" s="11"/>
      <c r="DJ611" s="11"/>
      <c r="DK611" s="11"/>
      <c r="DL611" s="11"/>
      <c r="DM611" s="11"/>
      <c r="DN611" s="11"/>
      <c r="DO611" s="11"/>
      <c r="DP611" s="11"/>
      <c r="DQ611" s="11"/>
      <c r="DR611" s="11"/>
      <c r="DS611" s="11"/>
      <c r="DT611" s="11"/>
    </row>
    <row r="612" spans="1:124" s="1" customFormat="1">
      <c r="A612" s="2"/>
      <c r="B612" s="6"/>
      <c r="C612" s="6"/>
      <c r="D612" s="11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</row>
    <row r="613" spans="1:124" s="1" customFormat="1">
      <c r="A613" s="34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</row>
    <row r="614" spans="1:124" s="1" customFormat="1">
      <c r="A614" s="2"/>
      <c r="B614" s="6"/>
      <c r="C614" s="63"/>
      <c r="D614" s="11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</row>
    <row r="615" spans="1:124" s="1" customFormat="1">
      <c r="A615" s="2"/>
      <c r="B615" s="6"/>
      <c r="C615" s="6"/>
      <c r="D615" s="11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</row>
    <row r="616" spans="1:124" s="1" customFormat="1">
      <c r="A616" s="2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</row>
    <row r="617" spans="1:124" s="1" customFormat="1" ht="15" customHeight="1">
      <c r="A617" s="2"/>
      <c r="B617" s="20"/>
      <c r="C617" s="20"/>
      <c r="D617" s="6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</row>
    <row r="618" spans="1:124" s="1" customFormat="1" ht="15" customHeight="1">
      <c r="A618" s="2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</row>
    <row r="619" spans="1:124">
      <c r="B619" s="5"/>
      <c r="C619" s="5"/>
    </row>
    <row r="620" spans="1:124">
      <c r="B620" s="5"/>
      <c r="C620" s="5"/>
    </row>
    <row r="621" spans="1:124">
      <c r="B621" s="5"/>
      <c r="C621" s="5"/>
    </row>
    <row r="622" spans="1:124">
      <c r="B622" s="5"/>
      <c r="C622" s="5"/>
    </row>
    <row r="623" spans="1:124"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  <c r="Z623" s="11"/>
      <c r="AA623" s="11"/>
      <c r="AB623" s="11"/>
      <c r="AC623" s="11"/>
      <c r="AD623" s="11"/>
      <c r="AE623" s="11"/>
      <c r="AF623" s="11"/>
      <c r="AG623" s="11"/>
      <c r="AH623" s="11"/>
      <c r="AI623" s="11"/>
      <c r="AJ623" s="11"/>
      <c r="AK623" s="11"/>
      <c r="AL623" s="11"/>
      <c r="AM623" s="11"/>
      <c r="AN623" s="11"/>
      <c r="AO623" s="11"/>
      <c r="AP623" s="11"/>
      <c r="AQ623" s="11"/>
      <c r="AR623" s="11"/>
      <c r="AS623" s="11"/>
      <c r="AT623" s="11"/>
      <c r="AU623" s="11"/>
      <c r="AV623" s="11"/>
      <c r="AW623" s="11"/>
      <c r="AX623" s="11"/>
      <c r="AY623" s="11"/>
      <c r="AZ623" s="11"/>
      <c r="BA623" s="11"/>
      <c r="BB623" s="11"/>
      <c r="BC623" s="11"/>
      <c r="BD623" s="11"/>
      <c r="BE623" s="11"/>
      <c r="BF623" s="11"/>
      <c r="BG623" s="11"/>
      <c r="BH623" s="11"/>
      <c r="BI623" s="11"/>
      <c r="BJ623" s="11"/>
      <c r="BK623" s="11"/>
      <c r="BL623" s="11"/>
      <c r="BM623" s="11"/>
      <c r="BN623" s="11"/>
      <c r="BO623" s="11"/>
      <c r="BP623" s="11"/>
      <c r="BQ623" s="11"/>
      <c r="BR623" s="11"/>
      <c r="BS623" s="11"/>
      <c r="BT623" s="11"/>
      <c r="BU623" s="11"/>
      <c r="BV623" s="11"/>
      <c r="BW623" s="11"/>
      <c r="BX623" s="11"/>
      <c r="BY623" s="11"/>
      <c r="BZ623" s="11"/>
      <c r="CA623" s="11"/>
      <c r="CB623" s="11"/>
      <c r="CC623" s="11"/>
      <c r="CD623" s="11"/>
      <c r="CE623" s="11"/>
      <c r="CF623" s="11"/>
      <c r="CG623" s="11"/>
      <c r="CH623" s="11"/>
      <c r="CI623" s="11"/>
      <c r="CJ623" s="11"/>
      <c r="CK623" s="11"/>
      <c r="CL623" s="11"/>
      <c r="CM623" s="11"/>
      <c r="CN623" s="11"/>
      <c r="CO623" s="11"/>
      <c r="CP623" s="11"/>
      <c r="CQ623" s="11"/>
      <c r="CR623" s="11"/>
      <c r="CS623" s="11"/>
      <c r="CT623" s="11"/>
      <c r="CU623" s="11"/>
      <c r="CV623" s="11"/>
      <c r="CW623" s="11"/>
      <c r="CX623" s="11"/>
      <c r="CY623" s="11"/>
      <c r="CZ623" s="11"/>
      <c r="DA623" s="11"/>
      <c r="DB623" s="11"/>
      <c r="DC623" s="11"/>
      <c r="DD623" s="11"/>
      <c r="DE623" s="11"/>
      <c r="DF623" s="11"/>
      <c r="DG623" s="11"/>
      <c r="DH623" s="11"/>
      <c r="DI623" s="11"/>
      <c r="DJ623" s="11"/>
      <c r="DK623" s="11"/>
      <c r="DL623" s="11"/>
      <c r="DM623" s="11"/>
      <c r="DN623" s="11"/>
      <c r="DO623" s="11"/>
      <c r="DP623" s="11"/>
      <c r="DQ623" s="11"/>
      <c r="DR623" s="11"/>
      <c r="DS623" s="11"/>
      <c r="DT623" s="11"/>
    </row>
    <row r="636" spans="1:4">
      <c r="B636" s="5"/>
      <c r="C636" s="5"/>
      <c r="D636" s="5"/>
    </row>
    <row r="637" spans="1:4">
      <c r="B637" s="5"/>
      <c r="C637" s="5"/>
      <c r="D637" s="5"/>
    </row>
    <row r="638" spans="1:4">
      <c r="B638" s="5"/>
      <c r="C638" s="5"/>
      <c r="D638" s="5"/>
    </row>
    <row r="639" spans="1:4">
      <c r="A639" s="35"/>
      <c r="B639" s="35"/>
      <c r="C639" s="35"/>
      <c r="D639" s="35"/>
    </row>
    <row r="640" spans="1:4">
      <c r="B640" s="5"/>
      <c r="C640" s="5"/>
      <c r="D640" s="5"/>
    </row>
    <row r="641" spans="1:4">
      <c r="A641" s="35"/>
      <c r="B641" s="35"/>
      <c r="C641" s="35"/>
      <c r="D641" s="35"/>
    </row>
    <row r="642" spans="1:4">
      <c r="B642" s="5"/>
      <c r="C642" s="5"/>
      <c r="D642" s="5"/>
    </row>
    <row r="643" spans="1:4">
      <c r="B643" s="5"/>
      <c r="C643" s="5"/>
      <c r="D643" s="5"/>
    </row>
    <row r="644" spans="1:4">
      <c r="B644" s="5"/>
      <c r="C644" s="5"/>
      <c r="D644" s="5"/>
    </row>
    <row r="645" spans="1:4">
      <c r="B645" s="5"/>
      <c r="C645" s="5"/>
      <c r="D645" s="5"/>
    </row>
    <row r="646" spans="1:4">
      <c r="A646" s="35"/>
      <c r="B646" s="35"/>
      <c r="C646" s="35"/>
      <c r="D646" s="35"/>
    </row>
    <row r="647" spans="1:4">
      <c r="B647" s="5"/>
      <c r="C647" s="5"/>
      <c r="D647" s="5"/>
    </row>
    <row r="648" spans="1:4">
      <c r="B648" s="5"/>
      <c r="C648" s="5"/>
      <c r="D648" s="5"/>
    </row>
    <row r="649" spans="1:4">
      <c r="B649" s="5"/>
      <c r="C649" s="5"/>
      <c r="D649" s="5"/>
    </row>
    <row r="650" spans="1:4">
      <c r="B650" s="5"/>
      <c r="C650" s="5"/>
      <c r="D650" s="5"/>
    </row>
    <row r="651" spans="1:4">
      <c r="A651" s="2"/>
      <c r="B651" s="1"/>
      <c r="D651" s="11"/>
    </row>
    <row r="674" spans="1:124">
      <c r="B674" s="1"/>
      <c r="D674" s="11"/>
    </row>
    <row r="675" spans="1:124">
      <c r="A675" s="2"/>
      <c r="D675" s="11"/>
    </row>
    <row r="676" spans="1:124">
      <c r="A676" s="2"/>
      <c r="D676" s="11"/>
    </row>
    <row r="677" spans="1:124">
      <c r="A677" s="2"/>
      <c r="D677" s="11"/>
    </row>
    <row r="678" spans="1:124">
      <c r="B678" s="5"/>
      <c r="C678" s="5"/>
    </row>
    <row r="679" spans="1:124" s="322" customFormat="1">
      <c r="A679" s="320"/>
      <c r="B679" s="321"/>
      <c r="C679" s="321"/>
      <c r="D679" s="321"/>
      <c r="E679" s="321"/>
      <c r="F679" s="321"/>
      <c r="G679" s="321"/>
      <c r="H679" s="321"/>
      <c r="I679" s="321"/>
      <c r="J679" s="321"/>
      <c r="K679" s="321"/>
      <c r="L679" s="321"/>
      <c r="M679" s="321"/>
      <c r="N679" s="321"/>
      <c r="O679" s="321"/>
      <c r="P679" s="321"/>
      <c r="Q679" s="321"/>
      <c r="R679" s="321"/>
      <c r="S679" s="321"/>
      <c r="T679" s="321"/>
      <c r="U679" s="321"/>
      <c r="V679" s="321"/>
      <c r="W679" s="321"/>
      <c r="X679" s="321"/>
      <c r="Y679" s="321"/>
      <c r="Z679" s="321"/>
      <c r="AA679" s="321"/>
      <c r="AB679" s="321"/>
      <c r="AC679" s="321"/>
      <c r="AD679" s="321"/>
      <c r="AE679" s="321"/>
      <c r="AF679" s="321"/>
      <c r="AG679" s="321"/>
      <c r="AH679" s="321"/>
      <c r="AI679" s="321"/>
      <c r="AJ679" s="321"/>
      <c r="AK679" s="321"/>
      <c r="AL679" s="321"/>
      <c r="AM679" s="321"/>
      <c r="AN679" s="321"/>
      <c r="AO679" s="321"/>
      <c r="AP679" s="321"/>
      <c r="AQ679" s="321"/>
      <c r="AR679" s="321"/>
      <c r="AS679" s="321"/>
      <c r="AT679" s="321"/>
      <c r="AU679" s="321"/>
      <c r="AV679" s="321"/>
      <c r="AW679" s="321"/>
      <c r="AX679" s="321"/>
      <c r="AY679" s="321"/>
      <c r="AZ679" s="321"/>
      <c r="BA679" s="321"/>
      <c r="BB679" s="321"/>
      <c r="BC679" s="321"/>
      <c r="BD679" s="321"/>
      <c r="BE679" s="321"/>
      <c r="BF679" s="321"/>
      <c r="BG679" s="321"/>
      <c r="BH679" s="321"/>
      <c r="BI679" s="321"/>
      <c r="BJ679" s="321"/>
      <c r="BK679" s="321"/>
      <c r="BL679" s="321"/>
      <c r="BM679" s="321"/>
      <c r="BN679" s="321"/>
      <c r="BO679" s="321"/>
      <c r="BP679" s="321"/>
      <c r="BQ679" s="321"/>
      <c r="BR679" s="321"/>
      <c r="BS679" s="321"/>
      <c r="BT679" s="321"/>
      <c r="BU679" s="321"/>
      <c r="BV679" s="321"/>
      <c r="BW679" s="321"/>
      <c r="BX679" s="321"/>
      <c r="BY679" s="321"/>
      <c r="BZ679" s="321"/>
      <c r="CA679" s="321"/>
      <c r="CB679" s="321"/>
      <c r="CC679" s="321"/>
      <c r="CD679" s="321"/>
      <c r="CE679" s="321"/>
      <c r="CF679" s="321"/>
      <c r="CG679" s="321"/>
      <c r="CH679" s="321"/>
      <c r="CI679" s="321"/>
      <c r="CJ679" s="321"/>
      <c r="CK679" s="321"/>
      <c r="CL679" s="321"/>
      <c r="CM679" s="321"/>
      <c r="CN679" s="321"/>
      <c r="CO679" s="321"/>
      <c r="CP679" s="321"/>
      <c r="CQ679" s="321"/>
      <c r="CR679" s="321"/>
      <c r="CS679" s="321"/>
      <c r="CT679" s="321"/>
      <c r="CU679" s="321"/>
      <c r="CV679" s="321"/>
      <c r="CW679" s="321"/>
      <c r="CX679" s="321"/>
      <c r="CY679" s="321"/>
      <c r="CZ679" s="321"/>
      <c r="DA679" s="321"/>
      <c r="DB679" s="321"/>
      <c r="DC679" s="321"/>
      <c r="DD679" s="321"/>
      <c r="DE679" s="321"/>
      <c r="DF679" s="321"/>
      <c r="DG679" s="321"/>
      <c r="DH679" s="321"/>
      <c r="DI679" s="321"/>
      <c r="DJ679" s="321"/>
      <c r="DK679" s="321"/>
      <c r="DL679" s="321"/>
      <c r="DM679" s="321"/>
      <c r="DN679" s="321"/>
      <c r="DO679" s="321"/>
      <c r="DP679" s="321"/>
      <c r="DQ679" s="321"/>
      <c r="DR679" s="321"/>
      <c r="DS679" s="321"/>
      <c r="DT679" s="321"/>
    </row>
    <row r="680" spans="1:124">
      <c r="A680" s="11"/>
    </row>
    <row r="695" spans="1:1">
      <c r="A695" s="6"/>
    </row>
    <row r="711" spans="1:69" s="1" customFormat="1">
      <c r="A711" s="2"/>
      <c r="B711" s="6"/>
      <c r="C711" s="289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</row>
    <row r="712" spans="1:69" s="1" customFormat="1">
      <c r="A712" s="2"/>
      <c r="B712" s="6"/>
      <c r="C712" s="13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</row>
    <row r="713" spans="1:69" s="1" customFormat="1">
      <c r="A713" s="2"/>
      <c r="B713" s="6"/>
      <c r="C713" s="289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</row>
    <row r="714" spans="1:69" s="1" customFormat="1">
      <c r="A714" s="2"/>
      <c r="B714" s="6"/>
      <c r="C714" s="289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</row>
    <row r="715" spans="1:69" s="1" customFormat="1">
      <c r="A715" s="2"/>
      <c r="B715" s="6"/>
      <c r="C715" s="289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</row>
    <row r="716" spans="1:69" s="1" customFormat="1">
      <c r="A716" s="2"/>
      <c r="B716" s="6"/>
      <c r="C716" s="289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</row>
    <row r="717" spans="1:69" s="1" customFormat="1">
      <c r="A717" s="2"/>
      <c r="B717" s="6"/>
      <c r="C717" s="289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</row>
    <row r="718" spans="1:69" s="1" customFormat="1">
      <c r="A718" s="2"/>
      <c r="B718" s="6"/>
      <c r="C718" s="289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</row>
    <row r="719" spans="1:69" s="1" customFormat="1">
      <c r="A719" s="2"/>
      <c r="B719" s="6"/>
      <c r="C719" s="289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</row>
    <row r="720" spans="1:69" s="1" customFormat="1">
      <c r="A720" s="2"/>
      <c r="B720" s="6"/>
      <c r="C720" s="289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</row>
    <row r="721" spans="1:69" s="1" customFormat="1">
      <c r="A721" s="2"/>
      <c r="B721" s="6"/>
      <c r="C721" s="289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</row>
    <row r="777" spans="1:1">
      <c r="A777" s="35"/>
    </row>
    <row r="779" spans="1:1">
      <c r="A779" s="35"/>
    </row>
    <row r="784" spans="1:1">
      <c r="A784" s="35"/>
    </row>
    <row r="792" spans="1:4">
      <c r="D792" s="11"/>
    </row>
    <row r="793" spans="1:4">
      <c r="D793" s="11"/>
    </row>
    <row r="794" spans="1:4">
      <c r="D794" s="11"/>
    </row>
    <row r="795" spans="1:4">
      <c r="D795" s="11"/>
    </row>
    <row r="796" spans="1:4">
      <c r="D796" s="11"/>
    </row>
    <row r="797" spans="1:4">
      <c r="A797" s="11"/>
    </row>
    <row r="820" spans="1:3">
      <c r="A820" s="6"/>
      <c r="B820" s="11"/>
      <c r="C820" s="11"/>
    </row>
    <row r="821" spans="1:3">
      <c r="A821" s="6"/>
      <c r="B821" s="11"/>
      <c r="C821" s="11"/>
    </row>
    <row r="822" spans="1:3">
      <c r="A822" s="6"/>
      <c r="B822" s="11"/>
      <c r="C822" s="11"/>
    </row>
    <row r="823" spans="1:3">
      <c r="A823" s="6"/>
      <c r="B823" s="11"/>
      <c r="C823" s="11"/>
    </row>
    <row r="824" spans="1:3">
      <c r="A824" s="6"/>
      <c r="B824" s="11"/>
      <c r="C824" s="11"/>
    </row>
    <row r="825" spans="1:3">
      <c r="A825" s="6"/>
      <c r="B825" s="11"/>
      <c r="C825" s="11"/>
    </row>
    <row r="826" spans="1:3">
      <c r="A826" s="6"/>
      <c r="B826" s="11"/>
      <c r="C826" s="11"/>
    </row>
    <row r="827" spans="1:3">
      <c r="A827" s="6"/>
      <c r="B827" s="11"/>
      <c r="C827" s="11"/>
    </row>
    <row r="828" spans="1:3">
      <c r="A828" s="6"/>
      <c r="B828" s="11"/>
      <c r="C828" s="11"/>
    </row>
    <row r="829" spans="1:3">
      <c r="A829" s="6"/>
      <c r="B829" s="11"/>
      <c r="C829" s="11"/>
    </row>
    <row r="830" spans="1:3">
      <c r="A830" s="6"/>
      <c r="B830" s="11"/>
      <c r="C830" s="11"/>
    </row>
    <row r="831" spans="1:3">
      <c r="A831" s="6"/>
      <c r="B831" s="11"/>
      <c r="C831" s="11"/>
    </row>
    <row r="832" spans="1:3">
      <c r="A832" s="6"/>
      <c r="B832" s="11"/>
      <c r="C832" s="11"/>
    </row>
    <row r="833" spans="1:3">
      <c r="A833" s="6"/>
      <c r="B833" s="11"/>
      <c r="C833" s="11"/>
    </row>
    <row r="834" spans="1:3">
      <c r="A834" s="6"/>
      <c r="B834" s="11"/>
      <c r="C834" s="11"/>
    </row>
  </sheetData>
  <sheetProtection algorithmName="SHA-512" hashValue="0BTWoUt6Ok00xLuRkDd8IaPtW/4MKtrToMIBa4CnosCBTZlKJEt4IGysvPFtoCytaiVnIL3XGh9NntynG6Fkvw==" saltValue="99nJN0jZ//MsaAiSAFqEsA==" spinCount="100000" sheet="1" objects="1" scenarios="1"/>
  <conditionalFormatting sqref="B3">
    <cfRule type="containsText" dxfId="23" priority="11" operator="containsText" text="ERROR">
      <formula>NOT(ISERROR(SEARCH("ERROR",B3)))</formula>
    </cfRule>
  </conditionalFormatting>
  <conditionalFormatting sqref="D489">
    <cfRule type="containsText" dxfId="22" priority="9" operator="containsText" text="ERROR">
      <formula>NOT(ISERROR(SEARCH("ERROR",D489)))</formula>
    </cfRule>
  </conditionalFormatting>
  <conditionalFormatting sqref="E36:AK39">
    <cfRule type="cellIs" dxfId="21" priority="7" operator="greaterThan">
      <formula>0</formula>
    </cfRule>
    <cfRule type="cellIs" dxfId="20" priority="8" operator="greaterThan">
      <formula>0</formula>
    </cfRule>
  </conditionalFormatting>
  <conditionalFormatting sqref="E93:AK94">
    <cfRule type="cellIs" dxfId="19" priority="3" operator="greaterThan">
      <formula>0</formula>
    </cfRule>
    <cfRule type="cellIs" dxfId="18" priority="4" operator="greaterThan">
      <formula>0</formula>
    </cfRule>
  </conditionalFormatting>
  <conditionalFormatting sqref="E76:AH76">
    <cfRule type="containsText" dxfId="17" priority="12" operator="containsText" text="ERROR">
      <formula>NOT(ISERROR(SEARCH("ERROR",E88)))</formula>
    </cfRule>
  </conditionalFormatting>
  <conditionalFormatting sqref="B77">
    <cfRule type="containsText" dxfId="16" priority="14" operator="containsText" text="ERROR">
      <formula>NOT(ISERROR(SEARCH("ERROR",B612)))</formula>
    </cfRule>
  </conditionalFormatting>
  <conditionalFormatting sqref="B88">
    <cfRule type="containsText" dxfId="15" priority="2" operator="containsText" text="ERROR">
      <formula>NOT(ISERROR(SEARCH("ERROR",B622)))</formula>
    </cfRule>
  </conditionalFormatting>
  <conditionalFormatting sqref="B89">
    <cfRule type="containsText" dxfId="14" priority="1" operator="containsText" text="ERROR">
      <formula>NOT(ISERROR(SEARCH("ERROR",B623)))</formula>
    </cfRule>
  </conditionalFormatting>
  <dataValidations count="3">
    <dataValidation type="list" allowBlank="1" showInputMessage="1" showErrorMessage="1" sqref="B719 B135:B146 B155:B170" xr:uid="{00000000-0002-0000-0600-000000000000}">
      <formula1>Index</formula1>
    </dataValidation>
    <dataValidation type="list" allowBlank="1" showInputMessage="1" showErrorMessage="1" sqref="C127 B345:B360 D508:D510 C145:C146 A4 C135:C139" xr:uid="{00000000-0002-0000-0600-000001000000}">
      <formula1>"0,1"</formula1>
    </dataValidation>
    <dataValidation allowBlank="1" showDropDown="1" showInputMessage="1" showErrorMessage="1" sqref="C140:C144" xr:uid="{00000000-0002-0000-0600-000002000000}"/>
  </dataValidations>
  <hyperlinks>
    <hyperlink ref="A1" location="Содержание!A1" display="Содержание" xr:uid="{00000000-0004-0000-0600-000000000000}"/>
  </hyperlinks>
  <pageMargins left="0.70866141732283472" right="0.70866141732283472" top="0.74803149606299213" bottom="0.74803149606299213" header="0.31496062992125984" footer="0.31496062992125984"/>
  <pageSetup paperSize="9" scale="36" fitToWidth="5" fitToHeight="51" pageOrder="overThenDown" orientation="landscape" r:id="rId1"/>
  <rowBreaks count="7" manualBreakCount="7">
    <brk id="131" max="36" man="1"/>
    <brk id="588" max="36" man="1"/>
    <brk id="188" max="36" man="1"/>
    <brk id="240" max="36" man="1"/>
    <brk id="441" max="36" man="1"/>
    <brk id="610" max="36" man="1"/>
    <brk id="674" max="36" man="1"/>
  </rowBreaks>
  <colBreaks count="5" manualBreakCount="5">
    <brk id="24" max="359" man="1"/>
    <brk id="44" max="495" man="1"/>
    <brk id="64" max="495" man="1"/>
    <brk id="84" max="495" man="1"/>
    <brk id="104" max="495" man="1"/>
  </colBreaks>
  <ignoredErrors>
    <ignoredError sqref="C37:C38" 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0" tint="-0.14999847407452621"/>
    <outlinePr summaryBelow="0" summaryRight="0"/>
  </sheetPr>
  <dimension ref="A1:DT834"/>
  <sheetViews>
    <sheetView showGridLines="0" zoomScale="65" zoomScaleNormal="65" zoomScaleSheetLayoutView="65" workbookViewId="0">
      <pane xSplit="4" ySplit="4" topLeftCell="E526" activePane="bottomRight" state="frozen"/>
      <selection sqref="A1:T1"/>
      <selection pane="topRight" sqref="A1:T1"/>
      <selection pane="bottomLeft" sqref="A1:T1"/>
      <selection pane="bottomRight" activeCell="D533" sqref="D533"/>
    </sheetView>
  </sheetViews>
  <sheetFormatPr defaultColWidth="11.77734375" defaultRowHeight="14.4" outlineLevelRow="2"/>
  <cols>
    <col min="1" max="1" width="45.77734375" style="5" customWidth="1"/>
    <col min="2" max="2" width="11.77734375" style="6"/>
    <col min="3" max="3" width="19.5546875" style="6" customWidth="1"/>
    <col min="4" max="4" width="17" style="6" customWidth="1"/>
    <col min="5" max="7" width="11.77734375" style="6"/>
    <col min="8" max="8" width="18.44140625" style="6" customWidth="1"/>
    <col min="9" max="55" width="11.77734375" style="6"/>
    <col min="56" max="56" width="17.44140625" style="6" customWidth="1"/>
    <col min="57" max="104" width="11.77734375" style="6"/>
    <col min="105" max="105" width="13" style="6" customWidth="1"/>
    <col min="106" max="16384" width="11.77734375" style="6"/>
  </cols>
  <sheetData>
    <row r="1" spans="1:124">
      <c r="A1" s="377" t="s">
        <v>14</v>
      </c>
      <c r="E1" s="10">
        <f>DATE(YEAR('Исходные данные'!$E$10),1,1)</f>
        <v>43466</v>
      </c>
      <c r="F1" s="3">
        <f>E$2+1</f>
        <v>43831</v>
      </c>
      <c r="G1" s="3">
        <f t="shared" ref="G1:AJ1" si="0">F$2+1</f>
        <v>44197</v>
      </c>
      <c r="H1" s="3">
        <f t="shared" si="0"/>
        <v>44562</v>
      </c>
      <c r="I1" s="3">
        <f t="shared" si="0"/>
        <v>44927</v>
      </c>
      <c r="J1" s="3">
        <f t="shared" si="0"/>
        <v>45292</v>
      </c>
      <c r="K1" s="3">
        <f t="shared" si="0"/>
        <v>45658</v>
      </c>
      <c r="L1" s="3">
        <f t="shared" si="0"/>
        <v>46023</v>
      </c>
      <c r="M1" s="3">
        <f t="shared" si="0"/>
        <v>46388</v>
      </c>
      <c r="N1" s="3">
        <f t="shared" si="0"/>
        <v>46753</v>
      </c>
      <c r="O1" s="3">
        <f t="shared" si="0"/>
        <v>47119</v>
      </c>
      <c r="P1" s="3">
        <f t="shared" si="0"/>
        <v>47484</v>
      </c>
      <c r="Q1" s="3">
        <f t="shared" si="0"/>
        <v>47849</v>
      </c>
      <c r="R1" s="3">
        <f t="shared" si="0"/>
        <v>48214</v>
      </c>
      <c r="S1" s="3">
        <f t="shared" si="0"/>
        <v>48580</v>
      </c>
      <c r="T1" s="3">
        <f t="shared" si="0"/>
        <v>48945</v>
      </c>
      <c r="U1" s="3">
        <f t="shared" si="0"/>
        <v>49310</v>
      </c>
      <c r="V1" s="3">
        <f t="shared" si="0"/>
        <v>49675</v>
      </c>
      <c r="W1" s="3">
        <f t="shared" si="0"/>
        <v>50041</v>
      </c>
      <c r="X1" s="3">
        <f t="shared" si="0"/>
        <v>50406</v>
      </c>
      <c r="Y1" s="3">
        <f t="shared" si="0"/>
        <v>50771</v>
      </c>
      <c r="Z1" s="3">
        <f t="shared" si="0"/>
        <v>51136</v>
      </c>
      <c r="AA1" s="3">
        <f t="shared" si="0"/>
        <v>51502</v>
      </c>
      <c r="AB1" s="3">
        <f t="shared" si="0"/>
        <v>51867</v>
      </c>
      <c r="AC1" s="3">
        <f t="shared" si="0"/>
        <v>52232</v>
      </c>
      <c r="AD1" s="3">
        <f t="shared" si="0"/>
        <v>52597</v>
      </c>
      <c r="AE1" s="3">
        <f t="shared" si="0"/>
        <v>52963</v>
      </c>
      <c r="AF1" s="3">
        <f t="shared" si="0"/>
        <v>53328</v>
      </c>
      <c r="AG1" s="3">
        <f t="shared" si="0"/>
        <v>53693</v>
      </c>
      <c r="AH1" s="3">
        <f t="shared" si="0"/>
        <v>54058</v>
      </c>
      <c r="AI1" s="3">
        <f t="shared" si="0"/>
        <v>54424</v>
      </c>
      <c r="AJ1" s="3">
        <f t="shared" si="0"/>
        <v>54789</v>
      </c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</row>
    <row r="2" spans="1:124" ht="21">
      <c r="A2" s="376" t="s">
        <v>368</v>
      </c>
      <c r="E2" s="3">
        <f>EDATE(E$1,12)-1</f>
        <v>43830</v>
      </c>
      <c r="F2" s="3">
        <f t="shared" ref="F2:AJ2" si="1">EDATE(F$1,12)-1</f>
        <v>44196</v>
      </c>
      <c r="G2" s="3">
        <f t="shared" si="1"/>
        <v>44561</v>
      </c>
      <c r="H2" s="3">
        <f t="shared" si="1"/>
        <v>44926</v>
      </c>
      <c r="I2" s="3">
        <f t="shared" si="1"/>
        <v>45291</v>
      </c>
      <c r="J2" s="3">
        <f t="shared" si="1"/>
        <v>45657</v>
      </c>
      <c r="K2" s="3">
        <f t="shared" si="1"/>
        <v>46022</v>
      </c>
      <c r="L2" s="3">
        <f t="shared" si="1"/>
        <v>46387</v>
      </c>
      <c r="M2" s="3">
        <f t="shared" si="1"/>
        <v>46752</v>
      </c>
      <c r="N2" s="3">
        <f t="shared" si="1"/>
        <v>47118</v>
      </c>
      <c r="O2" s="3">
        <f t="shared" si="1"/>
        <v>47483</v>
      </c>
      <c r="P2" s="3">
        <f t="shared" si="1"/>
        <v>47848</v>
      </c>
      <c r="Q2" s="3">
        <f t="shared" si="1"/>
        <v>48213</v>
      </c>
      <c r="R2" s="3">
        <f t="shared" si="1"/>
        <v>48579</v>
      </c>
      <c r="S2" s="3">
        <f t="shared" si="1"/>
        <v>48944</v>
      </c>
      <c r="T2" s="3">
        <f t="shared" si="1"/>
        <v>49309</v>
      </c>
      <c r="U2" s="3">
        <f t="shared" si="1"/>
        <v>49674</v>
      </c>
      <c r="V2" s="3">
        <f t="shared" si="1"/>
        <v>50040</v>
      </c>
      <c r="W2" s="3">
        <f t="shared" si="1"/>
        <v>50405</v>
      </c>
      <c r="X2" s="3">
        <f t="shared" si="1"/>
        <v>50770</v>
      </c>
      <c r="Y2" s="3">
        <f t="shared" si="1"/>
        <v>51135</v>
      </c>
      <c r="Z2" s="3">
        <f t="shared" si="1"/>
        <v>51501</v>
      </c>
      <c r="AA2" s="3">
        <f t="shared" si="1"/>
        <v>51866</v>
      </c>
      <c r="AB2" s="3">
        <f t="shared" si="1"/>
        <v>52231</v>
      </c>
      <c r="AC2" s="3">
        <f t="shared" si="1"/>
        <v>52596</v>
      </c>
      <c r="AD2" s="3">
        <f t="shared" si="1"/>
        <v>52962</v>
      </c>
      <c r="AE2" s="3">
        <f t="shared" si="1"/>
        <v>53327</v>
      </c>
      <c r="AF2" s="3">
        <f t="shared" si="1"/>
        <v>53692</v>
      </c>
      <c r="AG2" s="3">
        <f t="shared" si="1"/>
        <v>54057</v>
      </c>
      <c r="AH2" s="3">
        <f t="shared" si="1"/>
        <v>54423</v>
      </c>
      <c r="AI2" s="3">
        <f t="shared" si="1"/>
        <v>54788</v>
      </c>
      <c r="AJ2" s="3">
        <f t="shared" si="1"/>
        <v>55153</v>
      </c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</row>
    <row r="3" spans="1:124">
      <c r="A3" s="384" t="s">
        <v>21</v>
      </c>
      <c r="B3" s="98" t="str">
        <f ca="1">Результаты!$C$27</f>
        <v>OK</v>
      </c>
      <c r="E3" s="12">
        <f>MONTH(E$2)/3</f>
        <v>4</v>
      </c>
      <c r="F3" s="12">
        <f>MONTH(F$2)/3</f>
        <v>4</v>
      </c>
      <c r="G3" s="12">
        <f t="shared" ref="G3:AJ3" si="2">MONTH(G$2)/3</f>
        <v>4</v>
      </c>
      <c r="H3" s="12">
        <f t="shared" si="2"/>
        <v>4</v>
      </c>
      <c r="I3" s="12">
        <f t="shared" si="2"/>
        <v>4</v>
      </c>
      <c r="J3" s="12">
        <f t="shared" si="2"/>
        <v>4</v>
      </c>
      <c r="K3" s="12">
        <f t="shared" si="2"/>
        <v>4</v>
      </c>
      <c r="L3" s="12">
        <f t="shared" si="2"/>
        <v>4</v>
      </c>
      <c r="M3" s="12">
        <f t="shared" si="2"/>
        <v>4</v>
      </c>
      <c r="N3" s="12">
        <f t="shared" si="2"/>
        <v>4</v>
      </c>
      <c r="O3" s="12">
        <f t="shared" si="2"/>
        <v>4</v>
      </c>
      <c r="P3" s="12">
        <f t="shared" si="2"/>
        <v>4</v>
      </c>
      <c r="Q3" s="12">
        <f t="shared" si="2"/>
        <v>4</v>
      </c>
      <c r="R3" s="12">
        <f t="shared" si="2"/>
        <v>4</v>
      </c>
      <c r="S3" s="12">
        <f t="shared" si="2"/>
        <v>4</v>
      </c>
      <c r="T3" s="12">
        <f t="shared" si="2"/>
        <v>4</v>
      </c>
      <c r="U3" s="12">
        <f t="shared" si="2"/>
        <v>4</v>
      </c>
      <c r="V3" s="12">
        <f t="shared" si="2"/>
        <v>4</v>
      </c>
      <c r="W3" s="12">
        <f t="shared" si="2"/>
        <v>4</v>
      </c>
      <c r="X3" s="12">
        <f t="shared" si="2"/>
        <v>4</v>
      </c>
      <c r="Y3" s="12">
        <f t="shared" si="2"/>
        <v>4</v>
      </c>
      <c r="Z3" s="12">
        <f t="shared" si="2"/>
        <v>4</v>
      </c>
      <c r="AA3" s="12">
        <f t="shared" si="2"/>
        <v>4</v>
      </c>
      <c r="AB3" s="12">
        <f t="shared" si="2"/>
        <v>4</v>
      </c>
      <c r="AC3" s="12">
        <f t="shared" si="2"/>
        <v>4</v>
      </c>
      <c r="AD3" s="12">
        <f t="shared" si="2"/>
        <v>4</v>
      </c>
      <c r="AE3" s="12">
        <f t="shared" si="2"/>
        <v>4</v>
      </c>
      <c r="AF3" s="12">
        <f t="shared" si="2"/>
        <v>4</v>
      </c>
      <c r="AG3" s="12">
        <f t="shared" si="2"/>
        <v>4</v>
      </c>
      <c r="AH3" s="12">
        <f t="shared" si="2"/>
        <v>4</v>
      </c>
      <c r="AI3" s="12">
        <f t="shared" si="2"/>
        <v>4</v>
      </c>
      <c r="AJ3" s="12">
        <f t="shared" si="2"/>
        <v>4</v>
      </c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</row>
    <row r="4" spans="1:124">
      <c r="A4" s="375">
        <v>1</v>
      </c>
      <c r="E4" s="9">
        <f>YEAR(E$1)</f>
        <v>2019</v>
      </c>
      <c r="F4" s="9">
        <f>YEAR(F$1)</f>
        <v>2020</v>
      </c>
      <c r="G4" s="9">
        <f t="shared" ref="G4:AJ4" si="3">YEAR(G$1)</f>
        <v>2021</v>
      </c>
      <c r="H4" s="9">
        <f t="shared" si="3"/>
        <v>2022</v>
      </c>
      <c r="I4" s="9">
        <f t="shared" si="3"/>
        <v>2023</v>
      </c>
      <c r="J4" s="9">
        <f t="shared" si="3"/>
        <v>2024</v>
      </c>
      <c r="K4" s="9">
        <f t="shared" si="3"/>
        <v>2025</v>
      </c>
      <c r="L4" s="9">
        <f t="shared" si="3"/>
        <v>2026</v>
      </c>
      <c r="M4" s="9">
        <f t="shared" si="3"/>
        <v>2027</v>
      </c>
      <c r="N4" s="9">
        <f t="shared" si="3"/>
        <v>2028</v>
      </c>
      <c r="O4" s="9">
        <f t="shared" si="3"/>
        <v>2029</v>
      </c>
      <c r="P4" s="9">
        <f t="shared" si="3"/>
        <v>2030</v>
      </c>
      <c r="Q4" s="9">
        <f t="shared" si="3"/>
        <v>2031</v>
      </c>
      <c r="R4" s="9">
        <f t="shared" si="3"/>
        <v>2032</v>
      </c>
      <c r="S4" s="9">
        <f t="shared" si="3"/>
        <v>2033</v>
      </c>
      <c r="T4" s="9">
        <f t="shared" si="3"/>
        <v>2034</v>
      </c>
      <c r="U4" s="9">
        <f t="shared" si="3"/>
        <v>2035</v>
      </c>
      <c r="V4" s="9">
        <f t="shared" si="3"/>
        <v>2036</v>
      </c>
      <c r="W4" s="9">
        <f t="shared" si="3"/>
        <v>2037</v>
      </c>
      <c r="X4" s="9">
        <f t="shared" si="3"/>
        <v>2038</v>
      </c>
      <c r="Y4" s="9">
        <f t="shared" si="3"/>
        <v>2039</v>
      </c>
      <c r="Z4" s="9">
        <f t="shared" si="3"/>
        <v>2040</v>
      </c>
      <c r="AA4" s="9">
        <f t="shared" si="3"/>
        <v>2041</v>
      </c>
      <c r="AB4" s="9">
        <f t="shared" si="3"/>
        <v>2042</v>
      </c>
      <c r="AC4" s="9">
        <f t="shared" si="3"/>
        <v>2043</v>
      </c>
      <c r="AD4" s="9">
        <f t="shared" si="3"/>
        <v>2044</v>
      </c>
      <c r="AE4" s="9">
        <f t="shared" si="3"/>
        <v>2045</v>
      </c>
      <c r="AF4" s="9">
        <f t="shared" si="3"/>
        <v>2046</v>
      </c>
      <c r="AG4" s="9">
        <f t="shared" si="3"/>
        <v>2047</v>
      </c>
      <c r="AH4" s="9">
        <f t="shared" si="3"/>
        <v>2048</v>
      </c>
      <c r="AI4" s="9">
        <f t="shared" si="3"/>
        <v>2049</v>
      </c>
      <c r="AJ4" s="9">
        <f t="shared" si="3"/>
        <v>2050</v>
      </c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</row>
    <row r="5" spans="1:124" s="374" customFormat="1">
      <c r="A5" s="372" t="s">
        <v>362</v>
      </c>
      <c r="B5" s="373"/>
      <c r="C5" s="373"/>
      <c r="D5" s="373"/>
      <c r="E5" s="373"/>
      <c r="F5" s="373"/>
      <c r="G5" s="373"/>
      <c r="H5" s="373"/>
      <c r="I5" s="373"/>
      <c r="J5" s="373"/>
      <c r="K5" s="373"/>
      <c r="L5" s="373"/>
      <c r="M5" s="373"/>
      <c r="N5" s="373"/>
      <c r="O5" s="373"/>
      <c r="P5" s="373"/>
      <c r="Q5" s="373"/>
      <c r="R5" s="373"/>
      <c r="S5" s="373"/>
      <c r="T5" s="373"/>
      <c r="U5" s="373"/>
      <c r="V5" s="373"/>
      <c r="W5" s="373"/>
      <c r="X5" s="373"/>
      <c r="Y5" s="373"/>
      <c r="Z5" s="373"/>
      <c r="AA5" s="373"/>
      <c r="AB5" s="373"/>
      <c r="AC5" s="373"/>
      <c r="AD5" s="373"/>
      <c r="AE5" s="373"/>
      <c r="AF5" s="373"/>
      <c r="AG5" s="373"/>
      <c r="AH5" s="373"/>
      <c r="AI5" s="373"/>
      <c r="AJ5" s="373"/>
      <c r="AK5" s="373"/>
      <c r="AL5" s="373"/>
      <c r="AM5" s="373"/>
      <c r="AN5" s="373"/>
      <c r="AO5" s="373"/>
      <c r="AP5" s="373"/>
      <c r="AQ5" s="373"/>
      <c r="AR5" s="373"/>
      <c r="AS5" s="373"/>
      <c r="AT5" s="373"/>
      <c r="AU5" s="373"/>
      <c r="AV5" s="373"/>
      <c r="AW5" s="373"/>
      <c r="AX5" s="373"/>
      <c r="AY5" s="373"/>
      <c r="AZ5" s="373"/>
      <c r="BA5" s="373"/>
      <c r="BB5" s="373"/>
      <c r="BC5" s="373"/>
      <c r="BD5" s="373"/>
      <c r="BE5" s="373"/>
      <c r="BF5" s="373"/>
      <c r="BG5" s="373"/>
      <c r="BH5" s="373"/>
      <c r="BI5" s="373"/>
      <c r="BJ5" s="373"/>
      <c r="BK5" s="373"/>
      <c r="BL5" s="373"/>
      <c r="BM5" s="373"/>
      <c r="BN5" s="373"/>
      <c r="BO5" s="373"/>
      <c r="BP5" s="373"/>
      <c r="BQ5" s="373"/>
      <c r="BR5" s="373"/>
      <c r="BS5" s="373"/>
      <c r="BT5" s="373"/>
      <c r="BU5" s="373"/>
      <c r="BV5" s="373"/>
      <c r="BW5" s="373"/>
      <c r="BX5" s="373"/>
      <c r="BY5" s="373"/>
      <c r="BZ5" s="373"/>
      <c r="CA5" s="373"/>
      <c r="CB5" s="373"/>
      <c r="CC5" s="373"/>
      <c r="CD5" s="373"/>
      <c r="CE5" s="373"/>
      <c r="CF5" s="373"/>
      <c r="CG5" s="373"/>
      <c r="CH5" s="373"/>
      <c r="CI5" s="373"/>
      <c r="CJ5" s="373"/>
      <c r="CK5" s="373"/>
      <c r="CL5" s="373"/>
      <c r="CM5" s="373"/>
      <c r="CN5" s="373"/>
      <c r="CO5" s="373"/>
      <c r="CP5" s="373"/>
      <c r="CQ5" s="373"/>
      <c r="CR5" s="373"/>
      <c r="CS5" s="373"/>
      <c r="CT5" s="373"/>
      <c r="CU5" s="373"/>
      <c r="CV5" s="373"/>
      <c r="CW5" s="373"/>
      <c r="CX5" s="373"/>
      <c r="CY5" s="373"/>
      <c r="CZ5" s="373"/>
      <c r="DA5" s="373"/>
      <c r="DB5" s="373"/>
      <c r="DC5" s="373"/>
      <c r="DD5" s="373"/>
      <c r="DE5" s="373"/>
      <c r="DF5" s="373"/>
      <c r="DG5" s="373"/>
      <c r="DH5" s="373"/>
      <c r="DI5" s="373"/>
      <c r="DJ5" s="373"/>
      <c r="DK5" s="373"/>
      <c r="DL5" s="373"/>
      <c r="DM5" s="373"/>
      <c r="DN5" s="373"/>
      <c r="DO5" s="373"/>
      <c r="DP5" s="373"/>
      <c r="DQ5" s="373"/>
      <c r="DR5" s="373"/>
      <c r="DS5" s="373"/>
      <c r="DT5" s="373"/>
    </row>
    <row r="6" spans="1:124" s="217" customFormat="1" outlineLevel="1">
      <c r="A6" s="215" t="s">
        <v>0</v>
      </c>
      <c r="B6" s="216"/>
      <c r="C6" s="216"/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  <c r="U6" s="216"/>
      <c r="V6" s="216"/>
      <c r="W6" s="216"/>
      <c r="X6" s="216"/>
      <c r="Y6" s="216"/>
      <c r="Z6" s="216"/>
      <c r="AA6" s="216"/>
      <c r="AB6" s="216"/>
      <c r="AC6" s="216"/>
      <c r="AD6" s="216"/>
      <c r="AE6" s="216"/>
      <c r="AF6" s="216"/>
      <c r="AG6" s="216"/>
      <c r="AH6" s="216"/>
      <c r="AI6" s="216"/>
      <c r="AJ6" s="216"/>
      <c r="AK6" s="216"/>
      <c r="AL6" s="216"/>
      <c r="AM6" s="216"/>
      <c r="AN6" s="216"/>
      <c r="AO6" s="216"/>
      <c r="AP6" s="216"/>
      <c r="AQ6" s="216"/>
      <c r="AR6" s="216"/>
      <c r="AS6" s="216"/>
      <c r="AT6" s="216"/>
      <c r="AU6" s="216"/>
      <c r="AV6" s="216"/>
      <c r="AW6" s="216"/>
      <c r="AX6" s="216"/>
      <c r="AY6" s="216"/>
      <c r="AZ6" s="216"/>
      <c r="BA6" s="216"/>
      <c r="BB6" s="216"/>
      <c r="BC6" s="216"/>
      <c r="BD6" s="216"/>
      <c r="BE6" s="216"/>
      <c r="BF6" s="216"/>
      <c r="BG6" s="216"/>
      <c r="BH6" s="216"/>
      <c r="BI6" s="216"/>
      <c r="BJ6" s="216"/>
      <c r="BK6" s="216"/>
      <c r="BL6" s="216"/>
      <c r="BM6" s="216"/>
      <c r="BN6" s="216"/>
      <c r="BO6" s="216"/>
      <c r="BP6" s="216"/>
      <c r="BQ6" s="216"/>
      <c r="BR6" s="216"/>
      <c r="BS6" s="216"/>
      <c r="BT6" s="216"/>
      <c r="BU6" s="216"/>
      <c r="BV6" s="216"/>
      <c r="BW6" s="216"/>
      <c r="BX6" s="216"/>
      <c r="BY6" s="216"/>
      <c r="BZ6" s="216"/>
      <c r="CA6" s="216"/>
      <c r="CB6" s="216"/>
      <c r="CC6" s="216"/>
      <c r="CD6" s="216"/>
      <c r="CE6" s="216"/>
      <c r="CF6" s="216"/>
      <c r="CG6" s="216"/>
      <c r="CH6" s="216"/>
      <c r="CI6" s="216"/>
      <c r="CJ6" s="216"/>
      <c r="CK6" s="216"/>
      <c r="CL6" s="216"/>
      <c r="CM6" s="216"/>
      <c r="CN6" s="216"/>
      <c r="CO6" s="216"/>
      <c r="CP6" s="216"/>
      <c r="CQ6" s="216"/>
      <c r="CR6" s="216"/>
      <c r="CS6" s="216"/>
      <c r="CT6" s="216"/>
      <c r="CU6" s="216"/>
      <c r="CV6" s="216"/>
      <c r="CW6" s="216"/>
      <c r="CX6" s="216"/>
      <c r="CY6" s="216"/>
      <c r="CZ6" s="216"/>
      <c r="DA6" s="216"/>
      <c r="DB6" s="216"/>
      <c r="DC6" s="216"/>
      <c r="DD6" s="216"/>
      <c r="DE6" s="216"/>
      <c r="DF6" s="216"/>
      <c r="DG6" s="216"/>
      <c r="DH6" s="216"/>
      <c r="DI6" s="216"/>
      <c r="DJ6" s="216"/>
      <c r="DK6" s="216"/>
      <c r="DL6" s="216"/>
      <c r="DM6" s="216"/>
      <c r="DN6" s="216"/>
      <c r="DO6" s="216"/>
      <c r="DP6" s="216"/>
      <c r="DQ6" s="216"/>
      <c r="DR6" s="216"/>
      <c r="DS6" s="216"/>
      <c r="DT6" s="216"/>
    </row>
    <row r="7" spans="1:124" outlineLevel="1">
      <c r="A7" s="72" t="s">
        <v>0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</row>
    <row r="8" spans="1:124" outlineLevel="1">
      <c r="A8" s="5" t="str">
        <f>Макро!A6</f>
        <v>Индекс реальных цен</v>
      </c>
      <c r="B8" s="17" t="str">
        <f>Макро!B6</f>
        <v>ИРЦ</v>
      </c>
      <c r="E8" s="7">
        <f>(1+SUMIF(Макро!$C$3:$AJ$3,E$4,Макро!$C6:$AJ6))^(MAX(0,1+MIN(E$2,$C$36)-MAX(E$1,$B$36))/IF(MOD(E$4,4)=0,366,365))-1</f>
        <v>0</v>
      </c>
      <c r="F8" s="7">
        <f>(1+SUMIF(Макро!$C$3:$AJ$3,F$4,Макро!$C6:$AJ6))^(MAX(0,1+MIN(F$2,$C$36)-MAX(F$1,$B$36))/IF(MOD(F$4,4)=0,366,365))-1</f>
        <v>0</v>
      </c>
      <c r="G8" s="7">
        <f>(1+SUMIF(Макро!$C$3:$AJ$3,G$4,Макро!$C6:$AJ6))^(MAX(0,1+MIN(G$2,$C$36)-MAX(G$1,$B$36))/IF(MOD(G$4,4)=0,366,365))-1</f>
        <v>0</v>
      </c>
      <c r="H8" s="7">
        <f>(1+SUMIF(Макро!$C$3:$AJ$3,H$4,Макро!$C6:$AJ6))^(MAX(0,1+MIN(H$2,$C$36)-MAX(H$1,$B$36))/IF(MOD(H$4,4)=0,366,365))-1</f>
        <v>0</v>
      </c>
      <c r="I8" s="7">
        <f>(1+SUMIF(Макро!$C$3:$AJ$3,I$4,Макро!$C6:$AJ6))^(MAX(0,1+MIN(I$2,$C$36)-MAX(I$1,$B$36))/IF(MOD(I$4,4)=0,366,365))-1</f>
        <v>0</v>
      </c>
      <c r="J8" s="7">
        <f>(1+SUMIF(Макро!$C$3:$AJ$3,J$4,Макро!$C6:$AJ6))^(MAX(0,1+MIN(J$2,$C$36)-MAX(J$1,$B$36))/IF(MOD(J$4,4)=0,366,365))-1</f>
        <v>0</v>
      </c>
      <c r="K8" s="7">
        <f>(1+SUMIF(Макро!$C$3:$AJ$3,K$4,Макро!$C6:$AJ6))^(MAX(0,1+MIN(K$2,$C$36)-MAX(K$1,$B$36))/IF(MOD(K$4,4)=0,366,365))-1</f>
        <v>0</v>
      </c>
      <c r="L8" s="7">
        <f>(1+SUMIF(Макро!$C$3:$AJ$3,L$4,Макро!$C6:$AJ6))^(MAX(0,1+MIN(L$2,$C$36)-MAX(L$1,$B$36))/IF(MOD(L$4,4)=0,366,365))-1</f>
        <v>0</v>
      </c>
      <c r="M8" s="7">
        <f>(1+SUMIF(Макро!$C$3:$AJ$3,M$4,Макро!$C6:$AJ6))^(MAX(0,1+MIN(M$2,$C$36)-MAX(M$1,$B$36))/IF(MOD(M$4,4)=0,366,365))-1</f>
        <v>0</v>
      </c>
      <c r="N8" s="7">
        <f>(1+SUMIF(Макро!$C$3:$AJ$3,N$4,Макро!$C6:$AJ6))^(MAX(0,1+MIN(N$2,$C$36)-MAX(N$1,$B$36))/IF(MOD(N$4,4)=0,366,365))-1</f>
        <v>0</v>
      </c>
      <c r="O8" s="7">
        <f>(1+SUMIF(Макро!$C$3:$AJ$3,O$4,Макро!$C6:$AJ6))^(MAX(0,1+MIN(O$2,$C$36)-MAX(O$1,$B$36))/IF(MOD(O$4,4)=0,366,365))-1</f>
        <v>0</v>
      </c>
      <c r="P8" s="7">
        <f>(1+SUMIF(Макро!$C$3:$AJ$3,P$4,Макро!$C6:$AJ6))^(MAX(0,1+MIN(P$2,$C$36)-MAX(P$1,$B$36))/IF(MOD(P$4,4)=0,366,365))-1</f>
        <v>0</v>
      </c>
      <c r="Q8" s="7">
        <f>(1+SUMIF(Макро!$C$3:$AJ$3,Q$4,Макро!$C6:$AJ6))^(MAX(0,1+MIN(Q$2,$C$36)-MAX(Q$1,$B$36))/IF(MOD(Q$4,4)=0,366,365))-1</f>
        <v>0</v>
      </c>
      <c r="R8" s="7">
        <f>(1+SUMIF(Макро!$C$3:$AJ$3,R$4,Макро!$C6:$AJ6))^(MAX(0,1+MIN(R$2,$C$36)-MAX(R$1,$B$36))/IF(MOD(R$4,4)=0,366,365))-1</f>
        <v>0</v>
      </c>
      <c r="S8" s="7">
        <f>(1+SUMIF(Макро!$C$3:$AJ$3,S$4,Макро!$C6:$AJ6))^(MAX(0,1+MIN(S$2,$C$36)-MAX(S$1,$B$36))/IF(MOD(S$4,4)=0,366,365))-1</f>
        <v>0</v>
      </c>
      <c r="T8" s="7">
        <f>(1+SUMIF(Макро!$C$3:$AJ$3,T$4,Макро!$C6:$AJ6))^(MAX(0,1+MIN(T$2,$C$36)-MAX(T$1,$B$36))/IF(MOD(T$4,4)=0,366,365))-1</f>
        <v>0</v>
      </c>
      <c r="U8" s="7">
        <f>(1+SUMIF(Макро!$C$3:$AJ$3,U$4,Макро!$C6:$AJ6))^(MAX(0,1+MIN(U$2,$C$36)-MAX(U$1,$B$36))/IF(MOD(U$4,4)=0,366,365))-1</f>
        <v>0</v>
      </c>
      <c r="V8" s="7">
        <f>(1+SUMIF(Макро!$C$3:$AJ$3,V$4,Макро!$C6:$AJ6))^(MAX(0,1+MIN(V$2,$C$36)-MAX(V$1,$B$36))/IF(MOD(V$4,4)=0,366,365))-1</f>
        <v>0</v>
      </c>
      <c r="W8" s="7">
        <f>(1+SUMIF(Макро!$C$3:$AJ$3,W$4,Макро!$C6:$AJ6))^(MAX(0,1+MIN(W$2,$C$36)-MAX(W$1,$B$36))/IF(MOD(W$4,4)=0,366,365))-1</f>
        <v>0</v>
      </c>
      <c r="X8" s="7">
        <f>(1+SUMIF(Макро!$C$3:$AJ$3,X$4,Макро!$C6:$AJ6))^(MAX(0,1+MIN(X$2,$C$36)-MAX(X$1,$B$36))/IF(MOD(X$4,4)=0,366,365))-1</f>
        <v>0</v>
      </c>
      <c r="Y8" s="7">
        <f>(1+SUMIF(Макро!$C$3:$AJ$3,Y$4,Макро!$C6:$AJ6))^(MAX(0,1+MIN(Y$2,$C$36)-MAX(Y$1,$B$36))/IF(MOD(Y$4,4)=0,366,365))-1</f>
        <v>0</v>
      </c>
      <c r="Z8" s="7">
        <f>(1+SUMIF(Макро!$C$3:$AJ$3,Z$4,Макро!$C6:$AJ6))^(MAX(0,1+MIN(Z$2,$C$36)-MAX(Z$1,$B$36))/IF(MOD(Z$4,4)=0,366,365))-1</f>
        <v>0</v>
      </c>
      <c r="AA8" s="7">
        <f>(1+SUMIF(Макро!$C$3:$AJ$3,AA$4,Макро!$C6:$AJ6))^(MAX(0,1+MIN(AA$2,$C$36)-MAX(AA$1,$B$36))/IF(MOD(AA$4,4)=0,366,365))-1</f>
        <v>0</v>
      </c>
      <c r="AB8" s="7">
        <f>(1+SUMIF(Макро!$C$3:$AJ$3,AB$4,Макро!$C6:$AJ6))^(MAX(0,1+MIN(AB$2,$C$36)-MAX(AB$1,$B$36))/IF(MOD(AB$4,4)=0,366,365))-1</f>
        <v>0</v>
      </c>
      <c r="AC8" s="7">
        <f>(1+SUMIF(Макро!$C$3:$AJ$3,AC$4,Макро!$C6:$AJ6))^(MAX(0,1+MIN(AC$2,$C$36)-MAX(AC$1,$B$36))/IF(MOD(AC$4,4)=0,366,365))-1</f>
        <v>0</v>
      </c>
      <c r="AD8" s="7">
        <f>(1+SUMIF(Макро!$C$3:$AJ$3,AD$4,Макро!$C6:$AJ6))^(MAX(0,1+MIN(AD$2,$C$36)-MAX(AD$1,$B$36))/IF(MOD(AD$4,4)=0,366,365))-1</f>
        <v>0</v>
      </c>
      <c r="AE8" s="7">
        <f>(1+SUMIF(Макро!$C$3:$AJ$3,AE$4,Макро!$C6:$AJ6))^(MAX(0,1+MIN(AE$2,$C$36)-MAX(AE$1,$B$36))/IF(MOD(AE$4,4)=0,366,365))-1</f>
        <v>0</v>
      </c>
      <c r="AF8" s="7">
        <f>(1+SUMIF(Макро!$C$3:$AJ$3,AF$4,Макро!$C6:$AJ6))^(MAX(0,1+MIN(AF$2,$C$36)-MAX(AF$1,$B$36))/IF(MOD(AF$4,4)=0,366,365))-1</f>
        <v>0</v>
      </c>
      <c r="AG8" s="7">
        <f>(1+SUMIF(Макро!$C$3:$AJ$3,AG$4,Макро!$C6:$AJ6))^(MAX(0,1+MIN(AG$2,$C$36)-MAX(AG$1,$B$36))/IF(MOD(AG$4,4)=0,366,365))-1</f>
        <v>0</v>
      </c>
      <c r="AH8" s="7">
        <f>(1+SUMIF(Макро!$C$3:$AJ$3,AH$4,Макро!$C6:$AJ6))^(MAX(0,1+MIN(AH$2,$C$36)-MAX(AH$1,$B$36))/IF(MOD(AH$4,4)=0,366,365))-1</f>
        <v>0</v>
      </c>
      <c r="AI8" s="7">
        <f>(1+SUMIF(Макро!$C$3:$AJ$3,AI$4,Макро!$C6:$AJ6))^(MAX(0,1+MIN(AI$2,$C$36)-MAX(AI$1,$B$36))/IF(MOD(AI$4,4)=0,366,365))-1</f>
        <v>0</v>
      </c>
      <c r="AJ8" s="7">
        <f>(1+SUMIF(Макро!$C$3:$AJ$3,AJ$4,Макро!$C6:$AJ6))^(MAX(0,1+MIN(AJ$2,$C$36)-MAX(AJ$1,$B$36))/IF(MOD(AJ$4,4)=0,366,365))-1</f>
        <v>0</v>
      </c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</row>
    <row r="9" spans="1:124" outlineLevel="1">
      <c r="A9" s="5" t="str">
        <f>Макро!A7</f>
        <v>ИПЦ</v>
      </c>
      <c r="B9" s="17" t="str">
        <f>Макро!B7</f>
        <v>ИПЦ</v>
      </c>
      <c r="E9" s="7">
        <f>(1+SUMIF(Макро!$C$3:$AJ$3,E$4,Макро!$C7:$AJ7)+Чувствительность!$B$9)^(MAX(0,1+MIN(E$2,$C$36)-MAX(E$1,$B$36))/IF(MOD(E$4,4)=0,366,365))-1</f>
        <v>4.644999999999988E-2</v>
      </c>
      <c r="F9" s="7">
        <f>(1+SUMIF(Макро!$C$3:$AJ$3,F$4,Макро!$C7:$AJ7)+Чувствительность!$B$9)^(MAX(0,1+MIN(F$2,$C$36)-MAX(F$1,$B$36))/IF(MOD(F$4,4)=0,366,365))-1</f>
        <v>3.4210000000000074E-2</v>
      </c>
      <c r="G9" s="7">
        <f>(1+SUMIF(Макро!$C$3:$AJ$3,G$4,Макро!$C7:$AJ7)+Чувствительность!$B$9)^(MAX(0,1+MIN(G$2,$C$36)-MAX(G$1,$B$36))/IF(MOD(G$4,4)=0,366,365))-1</f>
        <v>4.0109999999999868E-2</v>
      </c>
      <c r="H9" s="7">
        <f>(1+SUMIF(Макро!$C$3:$AJ$3,H$4,Макро!$C7:$AJ7)+Чувствительность!$B$9)^(MAX(0,1+MIN(H$2,$C$36)-MAX(H$1,$B$36))/IF(MOD(H$4,4)=0,366,365))-1</f>
        <v>3.9950000000000152E-2</v>
      </c>
      <c r="I9" s="7">
        <f>(1+SUMIF(Макро!$C$3:$AJ$3,I$4,Макро!$C7:$AJ7)+Чувствительность!$B$9)^(MAX(0,1+MIN(I$2,$C$36)-MAX(I$1,$B$36))/IF(MOD(I$4,4)=0,366,365))-1</f>
        <v>3.9800000000000058E-2</v>
      </c>
      <c r="J9" s="7">
        <f>(1+SUMIF(Макро!$C$3:$AJ$3,J$4,Макро!$C7:$AJ7)+Чувствительность!$B$9)^(MAX(0,1+MIN(J$2,$C$36)-MAX(J$1,$B$36))/IF(MOD(J$4,4)=0,366,365))-1</f>
        <v>3.9889999999999981E-2</v>
      </c>
      <c r="K9" s="7">
        <f>(1+SUMIF(Макро!$C$3:$AJ$3,K$4,Макро!$C7:$AJ7)+Чувствительность!$B$9)^(MAX(0,1+MIN(K$2,$C$36)-MAX(K$1,$B$36))/IF(MOD(K$4,4)=0,366,365))-1</f>
        <v>3.9919999999999956E-2</v>
      </c>
      <c r="L9" s="7">
        <f>(1+SUMIF(Макро!$C$3:$AJ$3,L$4,Макро!$C7:$AJ7)+Чувствительность!$B$9)^(MAX(0,1+MIN(L$2,$C$36)-MAX(L$1,$B$36))/IF(MOD(L$4,4)=0,366,365))-1</f>
        <v>3.986999999999985E-2</v>
      </c>
      <c r="M9" s="7">
        <f>(1+SUMIF(Макро!$C$3:$AJ$3,M$4,Макро!$C7:$AJ7)+Чувствительность!$B$9)^(MAX(0,1+MIN(M$2,$C$36)-MAX(M$1,$B$36))/IF(MOD(M$4,4)=0,366,365))-1</f>
        <v>3.9749999999999952E-2</v>
      </c>
      <c r="N9" s="7">
        <f>(1+SUMIF(Макро!$C$3:$AJ$3,N$4,Макро!$C7:$AJ7)+Чувствительность!$B$9)^(MAX(0,1+MIN(N$2,$C$36)-MAX(N$1,$B$36))/IF(MOD(N$4,4)=0,366,365))-1</f>
        <v>3.9629999999999832E-2</v>
      </c>
      <c r="O9" s="7">
        <f>(1+SUMIF(Макро!$C$3:$AJ$3,O$4,Макро!$C7:$AJ7)+Чувствительность!$B$9)^(MAX(0,1+MIN(O$2,$C$36)-MAX(O$1,$B$36))/IF(MOD(O$4,4)=0,366,365))-1</f>
        <v>3.9549999999999974E-2</v>
      </c>
      <c r="P9" s="7">
        <f>(1+SUMIF(Макро!$C$3:$AJ$3,P$4,Макро!$C7:$AJ7)+Чувствительность!$B$9)^(MAX(0,1+MIN(P$2,$C$36)-MAX(P$1,$B$36))/IF(MOD(P$4,4)=0,366,365))-1</f>
        <v>0</v>
      </c>
      <c r="Q9" s="7">
        <f>(1+SUMIF(Макро!$C$3:$AJ$3,Q$4,Макро!$C7:$AJ7)+Чувствительность!$B$9)^(MAX(0,1+MIN(Q$2,$C$36)-MAX(Q$1,$B$36))/IF(MOD(Q$4,4)=0,366,365))-1</f>
        <v>0</v>
      </c>
      <c r="R9" s="7">
        <f>(1+SUMIF(Макро!$C$3:$AJ$3,R$4,Макро!$C7:$AJ7)+Чувствительность!$B$9)^(MAX(0,1+MIN(R$2,$C$36)-MAX(R$1,$B$36))/IF(MOD(R$4,4)=0,366,365))-1</f>
        <v>0</v>
      </c>
      <c r="S9" s="7">
        <f>(1+SUMIF(Макро!$C$3:$AJ$3,S$4,Макро!$C7:$AJ7)+Чувствительность!$B$9)^(MAX(0,1+MIN(S$2,$C$36)-MAX(S$1,$B$36))/IF(MOD(S$4,4)=0,366,365))-1</f>
        <v>0</v>
      </c>
      <c r="T9" s="7">
        <f>(1+SUMIF(Макро!$C$3:$AJ$3,T$4,Макро!$C7:$AJ7)+Чувствительность!$B$9)^(MAX(0,1+MIN(T$2,$C$36)-MAX(T$1,$B$36))/IF(MOD(T$4,4)=0,366,365))-1</f>
        <v>0</v>
      </c>
      <c r="U9" s="7">
        <f>(1+SUMIF(Макро!$C$3:$AJ$3,U$4,Макро!$C7:$AJ7)+Чувствительность!$B$9)^(MAX(0,1+MIN(U$2,$C$36)-MAX(U$1,$B$36))/IF(MOD(U$4,4)=0,366,365))-1</f>
        <v>0</v>
      </c>
      <c r="V9" s="7">
        <f>(1+SUMIF(Макро!$C$3:$AJ$3,V$4,Макро!$C7:$AJ7)+Чувствительность!$B$9)^(MAX(0,1+MIN(V$2,$C$36)-MAX(V$1,$B$36))/IF(MOD(V$4,4)=0,366,365))-1</f>
        <v>0</v>
      </c>
      <c r="W9" s="7">
        <f>(1+SUMIF(Макро!$C$3:$AJ$3,W$4,Макро!$C7:$AJ7)+Чувствительность!$B$9)^(MAX(0,1+MIN(W$2,$C$36)-MAX(W$1,$B$36))/IF(MOD(W$4,4)=0,366,365))-1</f>
        <v>0</v>
      </c>
      <c r="X9" s="7">
        <f>(1+SUMIF(Макро!$C$3:$AJ$3,X$4,Макро!$C7:$AJ7)+Чувствительность!$B$9)^(MAX(0,1+MIN(X$2,$C$36)-MAX(X$1,$B$36))/IF(MOD(X$4,4)=0,366,365))-1</f>
        <v>0</v>
      </c>
      <c r="Y9" s="7">
        <f>(1+SUMIF(Макро!$C$3:$AJ$3,Y$4,Макро!$C7:$AJ7)+Чувствительность!$B$9)^(MAX(0,1+MIN(Y$2,$C$36)-MAX(Y$1,$B$36))/IF(MOD(Y$4,4)=0,366,365))-1</f>
        <v>0</v>
      </c>
      <c r="Z9" s="7">
        <f>(1+SUMIF(Макро!$C$3:$AJ$3,Z$4,Макро!$C7:$AJ7)+Чувствительность!$B$9)^(MAX(0,1+MIN(Z$2,$C$36)-MAX(Z$1,$B$36))/IF(MOD(Z$4,4)=0,366,365))-1</f>
        <v>0</v>
      </c>
      <c r="AA9" s="7">
        <f>(1+SUMIF(Макро!$C$3:$AJ$3,AA$4,Макро!$C7:$AJ7)+Чувствительность!$B$9)^(MAX(0,1+MIN(AA$2,$C$36)-MAX(AA$1,$B$36))/IF(MOD(AA$4,4)=0,366,365))-1</f>
        <v>0</v>
      </c>
      <c r="AB9" s="7">
        <f>(1+SUMIF(Макро!$C$3:$AJ$3,AB$4,Макро!$C7:$AJ7)+Чувствительность!$B$9)^(MAX(0,1+MIN(AB$2,$C$36)-MAX(AB$1,$B$36))/IF(MOD(AB$4,4)=0,366,365))-1</f>
        <v>0</v>
      </c>
      <c r="AC9" s="7">
        <f>(1+SUMIF(Макро!$C$3:$AJ$3,AC$4,Макро!$C7:$AJ7)+Чувствительность!$B$9)^(MAX(0,1+MIN(AC$2,$C$36)-MAX(AC$1,$B$36))/IF(MOD(AC$4,4)=0,366,365))-1</f>
        <v>0</v>
      </c>
      <c r="AD9" s="7">
        <f>(1+SUMIF(Макро!$C$3:$AJ$3,AD$4,Макро!$C7:$AJ7)+Чувствительность!$B$9)^(MAX(0,1+MIN(AD$2,$C$36)-MAX(AD$1,$B$36))/IF(MOD(AD$4,4)=0,366,365))-1</f>
        <v>0</v>
      </c>
      <c r="AE9" s="7">
        <f>(1+SUMIF(Макро!$C$3:$AJ$3,AE$4,Макро!$C7:$AJ7)+Чувствительность!$B$9)^(MAX(0,1+MIN(AE$2,$C$36)-MAX(AE$1,$B$36))/IF(MOD(AE$4,4)=0,366,365))-1</f>
        <v>0</v>
      </c>
      <c r="AF9" s="7">
        <f>(1+SUMIF(Макро!$C$3:$AJ$3,AF$4,Макро!$C7:$AJ7)+Чувствительность!$B$9)^(MAX(0,1+MIN(AF$2,$C$36)-MAX(AF$1,$B$36))/IF(MOD(AF$4,4)=0,366,365))-1</f>
        <v>0</v>
      </c>
      <c r="AG9" s="7">
        <f>(1+SUMIF(Макро!$C$3:$AJ$3,AG$4,Макро!$C7:$AJ7)+Чувствительность!$B$9)^(MAX(0,1+MIN(AG$2,$C$36)-MAX(AG$1,$B$36))/IF(MOD(AG$4,4)=0,366,365))-1</f>
        <v>0</v>
      </c>
      <c r="AH9" s="7">
        <f>(1+SUMIF(Макро!$C$3:$AJ$3,AH$4,Макро!$C7:$AJ7)+Чувствительность!$B$9)^(MAX(0,1+MIN(AH$2,$C$36)-MAX(AH$1,$B$36))/IF(MOD(AH$4,4)=0,366,365))-1</f>
        <v>0</v>
      </c>
      <c r="AI9" s="7">
        <f>(1+SUMIF(Макро!$C$3:$AJ$3,AI$4,Макро!$C7:$AJ7)+Чувствительность!$B$9)^(MAX(0,1+MIN(AI$2,$C$36)-MAX(AI$1,$B$36))/IF(MOD(AI$4,4)=0,366,365))-1</f>
        <v>0</v>
      </c>
      <c r="AJ9" s="7">
        <f>(1+SUMIF(Макро!$C$3:$AJ$3,AJ$4,Макро!$C7:$AJ7)+Чувствительность!$B$9)^(MAX(0,1+MIN(AJ$2,$C$36)-MAX(AJ$1,$B$36))/IF(MOD(AJ$4,4)=0,366,365))-1</f>
        <v>0</v>
      </c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</row>
    <row r="10" spans="1:124" outlineLevel="1">
      <c r="A10" s="5" t="str">
        <f>Макро!A8</f>
        <v>Индекс цен на водоснабжение и водоотведение</v>
      </c>
      <c r="B10" s="17" t="str">
        <f>Макро!B8</f>
        <v>ИЦП</v>
      </c>
      <c r="E10" s="7">
        <f>(1+SUMIF(Макро!$C$3:$AJ$3,E$4,Макро!$C8:$AJ8)+Чувствительность!$B$9)^(MAX(0,1+MIN(E$2,$C$36)-MAX(E$1,$B$36))/IF(MOD(E$4,4)=0,366,365))-1</f>
        <v>4.9482521213489061E-2</v>
      </c>
      <c r="F10" s="7">
        <f>(1+SUMIF(Макро!$C$3:$AJ$3,F$4,Макро!$C8:$AJ8)+Чувствительность!$B$9)^(MAX(0,1+MIN(F$2,$C$36)-MAX(F$1,$B$36))/IF(MOD(F$4,4)=0,366,365))-1</f>
        <v>4.0064715404315221E-2</v>
      </c>
      <c r="G10" s="7">
        <f>(1+SUMIF(Макро!$C$3:$AJ$3,G$4,Макро!$C8:$AJ8)+Чувствительность!$B$9)^(MAX(0,1+MIN(G$2,$C$36)-MAX(G$1,$B$36))/IF(MOD(G$4,4)=0,366,365))-1</f>
        <v>4.0440802660270059E-2</v>
      </c>
      <c r="H10" s="7">
        <f>(1+SUMIF(Макро!$C$3:$AJ$3,H$4,Макро!$C8:$AJ8)+Чувствительность!$B$9)^(MAX(0,1+MIN(H$2,$C$36)-MAX(H$1,$B$36))/IF(MOD(H$4,4)=0,366,365))-1</f>
        <v>4.0441791093008828E-2</v>
      </c>
      <c r="I10" s="7">
        <f>(1+SUMIF(Макро!$C$3:$AJ$3,I$4,Макро!$C8:$AJ8)+Чувствительность!$B$9)^(MAX(0,1+MIN(I$2,$C$36)-MAX(I$1,$B$36))/IF(MOD(I$4,4)=0,366,365))-1</f>
        <v>3.97920103999998E-2</v>
      </c>
      <c r="J10" s="7">
        <f>(1+SUMIF(Макро!$C$3:$AJ$3,J$4,Макро!$C8:$AJ8)+Чувствительность!$B$9)^(MAX(0,1+MIN(J$2,$C$36)-MAX(J$1,$B$36))/IF(MOD(J$4,4)=0,366,365))-1</f>
        <v>4.0467541564836118E-2</v>
      </c>
      <c r="K10" s="7">
        <f>(1+SUMIF(Макро!$C$3:$AJ$3,K$4,Макро!$C8:$AJ8)+Чувствительность!$B$9)^(MAX(0,1+MIN(K$2,$C$36)-MAX(K$1,$B$36))/IF(MOD(K$4,4)=0,366,365))-1</f>
        <v>3.9923890663252637E-2</v>
      </c>
      <c r="L10" s="7">
        <f>(1+SUMIF(Макро!$C$3:$AJ$3,L$4,Макро!$C8:$AJ8)+Чувствительность!$B$9)^(MAX(0,1+MIN(L$2,$C$36)-MAX(L$1,$B$36))/IF(MOD(L$4,4)=0,366,365))-1</f>
        <v>3.9871738579120741E-2</v>
      </c>
      <c r="M10" s="7">
        <f>(1+SUMIF(Макро!$C$3:$AJ$3,M$4,Макро!$C8:$AJ8)+Чувствительность!$B$9)^(MAX(0,1+MIN(M$2,$C$36)-MAX(M$1,$B$36))/IF(MOD(M$4,4)=0,366,365))-1</f>
        <v>3.9751867532941132E-2</v>
      </c>
      <c r="N10" s="7">
        <f>(1+SUMIF(Макро!$C$3:$AJ$3,N$4,Макро!$C8:$AJ8)+Чувствительность!$B$9)^(MAX(0,1+MIN(N$2,$C$36)-MAX(N$1,$B$36))/IF(MOD(N$4,4)=0,366,365))-1</f>
        <v>3.9631901785520673E-2</v>
      </c>
      <c r="O10" s="7">
        <f>(1+SUMIF(Макро!$C$3:$AJ$3,O$4,Макро!$C8:$AJ8)+Чувствительность!$B$9)^(MAX(0,1+MIN(O$2,$C$36)-MAX(O$1,$B$36))/IF(MOD(O$4,4)=0,366,365))-1</f>
        <v>3.9543862090033466E-2</v>
      </c>
      <c r="P10" s="7">
        <f>(1+SUMIF(Макро!$C$3:$AJ$3,P$4,Макро!$C8:$AJ8)+Чувствительность!$B$9)^(MAX(0,1+MIN(P$2,$C$36)-MAX(P$1,$B$36))/IF(MOD(P$4,4)=0,366,365))-1</f>
        <v>0</v>
      </c>
      <c r="Q10" s="7">
        <f>(1+SUMIF(Макро!$C$3:$AJ$3,Q$4,Макро!$C8:$AJ8)+Чувствительность!$B$9)^(MAX(0,1+MIN(Q$2,$C$36)-MAX(Q$1,$B$36))/IF(MOD(Q$4,4)=0,366,365))-1</f>
        <v>0</v>
      </c>
      <c r="R10" s="7">
        <f>(1+SUMIF(Макро!$C$3:$AJ$3,R$4,Макро!$C8:$AJ8)+Чувствительность!$B$9)^(MAX(0,1+MIN(R$2,$C$36)-MAX(R$1,$B$36))/IF(MOD(R$4,4)=0,366,365))-1</f>
        <v>0</v>
      </c>
      <c r="S10" s="7">
        <f>(1+SUMIF(Макро!$C$3:$AJ$3,S$4,Макро!$C8:$AJ8)+Чувствительность!$B$9)^(MAX(0,1+MIN(S$2,$C$36)-MAX(S$1,$B$36))/IF(MOD(S$4,4)=0,366,365))-1</f>
        <v>0</v>
      </c>
      <c r="T10" s="7">
        <f>(1+SUMIF(Макро!$C$3:$AJ$3,T$4,Макро!$C8:$AJ8)+Чувствительность!$B$9)^(MAX(0,1+MIN(T$2,$C$36)-MAX(T$1,$B$36))/IF(MOD(T$4,4)=0,366,365))-1</f>
        <v>0</v>
      </c>
      <c r="U10" s="7">
        <f>(1+SUMIF(Макро!$C$3:$AJ$3,U$4,Макро!$C8:$AJ8)+Чувствительность!$B$9)^(MAX(0,1+MIN(U$2,$C$36)-MAX(U$1,$B$36))/IF(MOD(U$4,4)=0,366,365))-1</f>
        <v>0</v>
      </c>
      <c r="V10" s="7">
        <f>(1+SUMIF(Макро!$C$3:$AJ$3,V$4,Макро!$C8:$AJ8)+Чувствительность!$B$9)^(MAX(0,1+MIN(V$2,$C$36)-MAX(V$1,$B$36))/IF(MOD(V$4,4)=0,366,365))-1</f>
        <v>0</v>
      </c>
      <c r="W10" s="7">
        <f>(1+SUMIF(Макро!$C$3:$AJ$3,W$4,Макро!$C8:$AJ8)+Чувствительность!$B$9)^(MAX(0,1+MIN(W$2,$C$36)-MAX(W$1,$B$36))/IF(MOD(W$4,4)=0,366,365))-1</f>
        <v>0</v>
      </c>
      <c r="X10" s="7">
        <f>(1+SUMIF(Макро!$C$3:$AJ$3,X$4,Макро!$C8:$AJ8)+Чувствительность!$B$9)^(MAX(0,1+MIN(X$2,$C$36)-MAX(X$1,$B$36))/IF(MOD(X$4,4)=0,366,365))-1</f>
        <v>0</v>
      </c>
      <c r="Y10" s="7">
        <f>(1+SUMIF(Макро!$C$3:$AJ$3,Y$4,Макро!$C8:$AJ8)+Чувствительность!$B$9)^(MAX(0,1+MIN(Y$2,$C$36)-MAX(Y$1,$B$36))/IF(MOD(Y$4,4)=0,366,365))-1</f>
        <v>0</v>
      </c>
      <c r="Z10" s="7">
        <f>(1+SUMIF(Макро!$C$3:$AJ$3,Z$4,Макро!$C8:$AJ8)+Чувствительность!$B$9)^(MAX(0,1+MIN(Z$2,$C$36)-MAX(Z$1,$B$36))/IF(MOD(Z$4,4)=0,366,365))-1</f>
        <v>0</v>
      </c>
      <c r="AA10" s="7">
        <f>(1+SUMIF(Макро!$C$3:$AJ$3,AA$4,Макро!$C8:$AJ8)+Чувствительность!$B$9)^(MAX(0,1+MIN(AA$2,$C$36)-MAX(AA$1,$B$36))/IF(MOD(AA$4,4)=0,366,365))-1</f>
        <v>0</v>
      </c>
      <c r="AB10" s="7">
        <f>(1+SUMIF(Макро!$C$3:$AJ$3,AB$4,Макро!$C8:$AJ8)+Чувствительность!$B$9)^(MAX(0,1+MIN(AB$2,$C$36)-MAX(AB$1,$B$36))/IF(MOD(AB$4,4)=0,366,365))-1</f>
        <v>0</v>
      </c>
      <c r="AC10" s="7">
        <f>(1+SUMIF(Макро!$C$3:$AJ$3,AC$4,Макро!$C8:$AJ8)+Чувствительность!$B$9)^(MAX(0,1+MIN(AC$2,$C$36)-MAX(AC$1,$B$36))/IF(MOD(AC$4,4)=0,366,365))-1</f>
        <v>0</v>
      </c>
      <c r="AD10" s="7">
        <f>(1+SUMIF(Макро!$C$3:$AJ$3,AD$4,Макро!$C8:$AJ8)+Чувствительность!$B$9)^(MAX(0,1+MIN(AD$2,$C$36)-MAX(AD$1,$B$36))/IF(MOD(AD$4,4)=0,366,365))-1</f>
        <v>0</v>
      </c>
      <c r="AE10" s="7">
        <f>(1+SUMIF(Макро!$C$3:$AJ$3,AE$4,Макро!$C8:$AJ8)+Чувствительность!$B$9)^(MAX(0,1+MIN(AE$2,$C$36)-MAX(AE$1,$B$36))/IF(MOD(AE$4,4)=0,366,365))-1</f>
        <v>0</v>
      </c>
      <c r="AF10" s="7">
        <f>(1+SUMIF(Макро!$C$3:$AJ$3,AF$4,Макро!$C8:$AJ8)+Чувствительность!$B$9)^(MAX(0,1+MIN(AF$2,$C$36)-MAX(AF$1,$B$36))/IF(MOD(AF$4,4)=0,366,365))-1</f>
        <v>0</v>
      </c>
      <c r="AG10" s="7">
        <f>(1+SUMIF(Макро!$C$3:$AJ$3,AG$4,Макро!$C8:$AJ8)+Чувствительность!$B$9)^(MAX(0,1+MIN(AG$2,$C$36)-MAX(AG$1,$B$36))/IF(MOD(AG$4,4)=0,366,365))-1</f>
        <v>0</v>
      </c>
      <c r="AH10" s="7">
        <f>(1+SUMIF(Макро!$C$3:$AJ$3,AH$4,Макро!$C8:$AJ8)+Чувствительность!$B$9)^(MAX(0,1+MIN(AH$2,$C$36)-MAX(AH$1,$B$36))/IF(MOD(AH$4,4)=0,366,365))-1</f>
        <v>0</v>
      </c>
      <c r="AI10" s="7">
        <f>(1+SUMIF(Макро!$C$3:$AJ$3,AI$4,Макро!$C8:$AJ8)+Чувствительность!$B$9)^(MAX(0,1+MIN(AI$2,$C$36)-MAX(AI$1,$B$36))/IF(MOD(AI$4,4)=0,366,365))-1</f>
        <v>0</v>
      </c>
      <c r="AJ10" s="7">
        <f>(1+SUMIF(Макро!$C$3:$AJ$3,AJ$4,Макро!$C8:$AJ8)+Чувствительность!$B$9)^(MAX(0,1+MIN(AJ$2,$C$36)-MAX(AJ$1,$B$36))/IF(MOD(AJ$4,4)=0,366,365))-1</f>
        <v>0</v>
      </c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</row>
    <row r="11" spans="1:124" outlineLevel="1">
      <c r="A11" s="5" t="str">
        <f>Макро!A9</f>
        <v>Индекс цен на электрическую энергию, газ и пар</v>
      </c>
      <c r="B11" s="17" t="str">
        <f>Макро!B9</f>
        <v>ИКУ</v>
      </c>
      <c r="E11" s="7">
        <f>(1+SUMIF(Макро!$C$3:$AJ$3,E$4,Макро!$C9:$AJ9)+Чувствительность!$B$9)^(MAX(0,1+MIN(E$2,$C$36)-MAX(E$1,$B$36))/IF(MOD(E$4,4)=0,366,365))-1</f>
        <v>6.1463914179245016E-2</v>
      </c>
      <c r="F11" s="7">
        <f>(1+SUMIF(Макро!$C$3:$AJ$3,F$4,Макро!$C9:$AJ9)+Чувствительность!$B$9)^(MAX(0,1+MIN(F$2,$C$36)-MAX(F$1,$B$36))/IF(MOD(F$4,4)=0,366,365))-1</f>
        <v>4.2108588440691097E-2</v>
      </c>
      <c r="G11" s="7">
        <f>(1+SUMIF(Макро!$C$3:$AJ$3,G$4,Макро!$C9:$AJ9)+Чувствительность!$B$9)^(MAX(0,1+MIN(G$2,$C$36)-MAX(G$1,$B$36))/IF(MOD(G$4,4)=0,366,365))-1</f>
        <v>4.0336857605958398E-2</v>
      </c>
      <c r="H11" s="7">
        <f>(1+SUMIF(Макро!$C$3:$AJ$3,H$4,Макро!$C9:$AJ9)+Чувствительность!$B$9)^(MAX(0,1+MIN(H$2,$C$36)-MAX(H$1,$B$36))/IF(MOD(H$4,4)=0,366,365))-1</f>
        <v>4.0332213518043059E-2</v>
      </c>
      <c r="I11" s="7">
        <f>(1+SUMIF(Макро!$C$3:$AJ$3,I$4,Макро!$C9:$AJ9)+Чувствительность!$B$9)^(MAX(0,1+MIN(I$2,$C$36)-MAX(I$1,$B$36))/IF(MOD(I$4,4)=0,366,365))-1</f>
        <v>3.9314320378502465E-2</v>
      </c>
      <c r="J11" s="7">
        <f>(1+SUMIF(Макро!$C$3:$AJ$3,J$4,Макро!$C9:$AJ9)+Чувствительность!$B$9)^(MAX(0,1+MIN(J$2,$C$36)-MAX(J$1,$B$36))/IF(MOD(J$4,4)=0,366,365))-1</f>
        <v>3.9459988151488323E-2</v>
      </c>
      <c r="K11" s="7">
        <f>(1+SUMIF(Макро!$C$3:$AJ$3,K$4,Макро!$C9:$AJ9)+Чувствительность!$B$9)^(MAX(0,1+MIN(K$2,$C$36)-MAX(K$1,$B$36))/IF(MOD(K$4,4)=0,366,365))-1</f>
        <v>3.9500151202014777E-2</v>
      </c>
      <c r="L11" s="7">
        <f>(1+SUMIF(Макро!$C$3:$AJ$3,L$4,Макро!$C9:$AJ9)+Чувствительность!$B$9)^(MAX(0,1+MIN(L$2,$C$36)-MAX(L$1,$B$36))/IF(MOD(L$4,4)=0,366,365))-1</f>
        <v>3.9522715644798811E-2</v>
      </c>
      <c r="M11" s="7">
        <f>(1+SUMIF(Макро!$C$3:$AJ$3,M$4,Макро!$C9:$AJ9)+Чувствительность!$B$9)^(MAX(0,1+MIN(M$2,$C$36)-MAX(M$1,$B$36))/IF(MOD(M$4,4)=0,366,365))-1</f>
        <v>3.9488336524699408E-2</v>
      </c>
      <c r="N11" s="7">
        <f>(1+SUMIF(Макро!$C$3:$AJ$3,N$4,Макро!$C9:$AJ9)+Чувствительность!$B$9)^(MAX(0,1+MIN(N$2,$C$36)-MAX(N$1,$B$36))/IF(MOD(N$4,4)=0,366,365))-1</f>
        <v>3.9409316459410704E-2</v>
      </c>
      <c r="O11" s="7">
        <f>(1+SUMIF(Макро!$C$3:$AJ$3,O$4,Макро!$C9:$AJ9)+Чувствительность!$B$9)^(MAX(0,1+MIN(O$2,$C$36)-MAX(O$1,$B$36))/IF(MOD(O$4,4)=0,366,365))-1</f>
        <v>3.9330233966217154E-2</v>
      </c>
      <c r="P11" s="7">
        <f>(1+SUMIF(Макро!$C$3:$AJ$3,P$4,Макро!$C9:$AJ9)+Чувствительность!$B$9)^(MAX(0,1+MIN(P$2,$C$36)-MAX(P$1,$B$36))/IF(MOD(P$4,4)=0,366,365))-1</f>
        <v>0</v>
      </c>
      <c r="Q11" s="7">
        <f>(1+SUMIF(Макро!$C$3:$AJ$3,Q$4,Макро!$C9:$AJ9)+Чувствительность!$B$9)^(MAX(0,1+MIN(Q$2,$C$36)-MAX(Q$1,$B$36))/IF(MOD(Q$4,4)=0,366,365))-1</f>
        <v>0</v>
      </c>
      <c r="R11" s="7">
        <f>(1+SUMIF(Макро!$C$3:$AJ$3,R$4,Макро!$C9:$AJ9)+Чувствительность!$B$9)^(MAX(0,1+MIN(R$2,$C$36)-MAX(R$1,$B$36))/IF(MOD(R$4,4)=0,366,365))-1</f>
        <v>0</v>
      </c>
      <c r="S11" s="7">
        <f>(1+SUMIF(Макро!$C$3:$AJ$3,S$4,Макро!$C9:$AJ9)+Чувствительность!$B$9)^(MAX(0,1+MIN(S$2,$C$36)-MAX(S$1,$B$36))/IF(MOD(S$4,4)=0,366,365))-1</f>
        <v>0</v>
      </c>
      <c r="T11" s="7">
        <f>(1+SUMIF(Макро!$C$3:$AJ$3,T$4,Макро!$C9:$AJ9)+Чувствительность!$B$9)^(MAX(0,1+MIN(T$2,$C$36)-MAX(T$1,$B$36))/IF(MOD(T$4,4)=0,366,365))-1</f>
        <v>0</v>
      </c>
      <c r="U11" s="7">
        <f>(1+SUMIF(Макро!$C$3:$AJ$3,U$4,Макро!$C9:$AJ9)+Чувствительность!$B$9)^(MAX(0,1+MIN(U$2,$C$36)-MAX(U$1,$B$36))/IF(MOD(U$4,4)=0,366,365))-1</f>
        <v>0</v>
      </c>
      <c r="V11" s="7">
        <f>(1+SUMIF(Макро!$C$3:$AJ$3,V$4,Макро!$C9:$AJ9)+Чувствительность!$B$9)^(MAX(0,1+MIN(V$2,$C$36)-MAX(V$1,$B$36))/IF(MOD(V$4,4)=0,366,365))-1</f>
        <v>0</v>
      </c>
      <c r="W11" s="7">
        <f>(1+SUMIF(Макро!$C$3:$AJ$3,W$4,Макро!$C9:$AJ9)+Чувствительность!$B$9)^(MAX(0,1+MIN(W$2,$C$36)-MAX(W$1,$B$36))/IF(MOD(W$4,4)=0,366,365))-1</f>
        <v>0</v>
      </c>
      <c r="X11" s="7">
        <f>(1+SUMIF(Макро!$C$3:$AJ$3,X$4,Макро!$C9:$AJ9)+Чувствительность!$B$9)^(MAX(0,1+MIN(X$2,$C$36)-MAX(X$1,$B$36))/IF(MOD(X$4,4)=0,366,365))-1</f>
        <v>0</v>
      </c>
      <c r="Y11" s="7">
        <f>(1+SUMIF(Макро!$C$3:$AJ$3,Y$4,Макро!$C9:$AJ9)+Чувствительность!$B$9)^(MAX(0,1+MIN(Y$2,$C$36)-MAX(Y$1,$B$36))/IF(MOD(Y$4,4)=0,366,365))-1</f>
        <v>0</v>
      </c>
      <c r="Z11" s="7">
        <f>(1+SUMIF(Макро!$C$3:$AJ$3,Z$4,Макро!$C9:$AJ9)+Чувствительность!$B$9)^(MAX(0,1+MIN(Z$2,$C$36)-MAX(Z$1,$B$36))/IF(MOD(Z$4,4)=0,366,365))-1</f>
        <v>0</v>
      </c>
      <c r="AA11" s="7">
        <f>(1+SUMIF(Макро!$C$3:$AJ$3,AA$4,Макро!$C9:$AJ9)+Чувствительность!$B$9)^(MAX(0,1+MIN(AA$2,$C$36)-MAX(AA$1,$B$36))/IF(MOD(AA$4,4)=0,366,365))-1</f>
        <v>0</v>
      </c>
      <c r="AB11" s="7">
        <f>(1+SUMIF(Макро!$C$3:$AJ$3,AB$4,Макро!$C9:$AJ9)+Чувствительность!$B$9)^(MAX(0,1+MIN(AB$2,$C$36)-MAX(AB$1,$B$36))/IF(MOD(AB$4,4)=0,366,365))-1</f>
        <v>0</v>
      </c>
      <c r="AC11" s="7">
        <f>(1+SUMIF(Макро!$C$3:$AJ$3,AC$4,Макро!$C9:$AJ9)+Чувствительность!$B$9)^(MAX(0,1+MIN(AC$2,$C$36)-MAX(AC$1,$B$36))/IF(MOD(AC$4,4)=0,366,365))-1</f>
        <v>0</v>
      </c>
      <c r="AD11" s="7">
        <f>(1+SUMIF(Макро!$C$3:$AJ$3,AD$4,Макро!$C9:$AJ9)+Чувствительность!$B$9)^(MAX(0,1+MIN(AD$2,$C$36)-MAX(AD$1,$B$36))/IF(MOD(AD$4,4)=0,366,365))-1</f>
        <v>0</v>
      </c>
      <c r="AE11" s="7">
        <f>(1+SUMIF(Макро!$C$3:$AJ$3,AE$4,Макро!$C9:$AJ9)+Чувствительность!$B$9)^(MAX(0,1+MIN(AE$2,$C$36)-MAX(AE$1,$B$36))/IF(MOD(AE$4,4)=0,366,365))-1</f>
        <v>0</v>
      </c>
      <c r="AF11" s="7">
        <f>(1+SUMIF(Макро!$C$3:$AJ$3,AF$4,Макро!$C9:$AJ9)+Чувствительность!$B$9)^(MAX(0,1+MIN(AF$2,$C$36)-MAX(AF$1,$B$36))/IF(MOD(AF$4,4)=0,366,365))-1</f>
        <v>0</v>
      </c>
      <c r="AG11" s="7">
        <f>(1+SUMIF(Макро!$C$3:$AJ$3,AG$4,Макро!$C9:$AJ9)+Чувствительность!$B$9)^(MAX(0,1+MIN(AG$2,$C$36)-MAX(AG$1,$B$36))/IF(MOD(AG$4,4)=0,366,365))-1</f>
        <v>0</v>
      </c>
      <c r="AH11" s="7">
        <f>(1+SUMIF(Макро!$C$3:$AJ$3,AH$4,Макро!$C9:$AJ9)+Чувствительность!$B$9)^(MAX(0,1+MIN(AH$2,$C$36)-MAX(AH$1,$B$36))/IF(MOD(AH$4,4)=0,366,365))-1</f>
        <v>0</v>
      </c>
      <c r="AI11" s="7">
        <f>(1+SUMIF(Макро!$C$3:$AJ$3,AI$4,Макро!$C9:$AJ9)+Чувствительность!$B$9)^(MAX(0,1+MIN(AI$2,$C$36)-MAX(AI$1,$B$36))/IF(MOD(AI$4,4)=0,366,365))-1</f>
        <v>0</v>
      </c>
      <c r="AJ11" s="7">
        <f>(1+SUMIF(Макро!$C$3:$AJ$3,AJ$4,Макро!$C9:$AJ9)+Чувствительность!$B$9)^(MAX(0,1+MIN(AJ$2,$C$36)-MAX(AJ$1,$B$36))/IF(MOD(AJ$4,4)=0,366,365))-1</f>
        <v>0</v>
      </c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</row>
    <row r="12" spans="1:124" outlineLevel="1">
      <c r="A12" s="5" t="str">
        <f>Макро!A10</f>
        <v>Индекс-дефлятор инвестиций</v>
      </c>
      <c r="B12" s="17" t="str">
        <f>Макро!B10</f>
        <v>ИКВ</v>
      </c>
      <c r="E12" s="7">
        <f>(1+SUMIF(Макро!$C$3:$AJ$3,E$4,Макро!$C10:$AJ10)+Чувствительность!$B$9)^(MAX(0,1+MIN(E$2,$C$36)-MAX(E$1,$B$36))/IF(MOD(E$4,4)=0,366,365))-1</f>
        <v>5.0429053871322127E-2</v>
      </c>
      <c r="F12" s="7">
        <f>(1+SUMIF(Макро!$C$3:$AJ$3,F$4,Макро!$C10:$AJ10)+Чувствительность!$B$9)^(MAX(0,1+MIN(F$2,$C$36)-MAX(F$1,$B$36))/IF(MOD(F$4,4)=0,366,365))-1</f>
        <v>4.3559215853171906E-2</v>
      </c>
      <c r="G12" s="7">
        <f>(1+SUMIF(Макро!$C$3:$AJ$3,G$4,Макро!$C10:$AJ10)+Чувствительность!$B$9)^(MAX(0,1+MIN(G$2,$C$36)-MAX(G$1,$B$36))/IF(MOD(G$4,4)=0,366,365))-1</f>
        <v>4.2377116826678662E-2</v>
      </c>
      <c r="H12" s="7">
        <f>(1+SUMIF(Макро!$C$3:$AJ$3,H$4,Макро!$C10:$AJ10)+Чувствительность!$B$9)^(MAX(0,1+MIN(H$2,$C$36)-MAX(H$1,$B$36))/IF(MOD(H$4,4)=0,366,365))-1</f>
        <v>4.3200551547204036E-2</v>
      </c>
      <c r="I12" s="7">
        <f>(1+SUMIF(Макро!$C$3:$AJ$3,I$4,Макро!$C10:$AJ10)+Чувствительность!$B$9)^(MAX(0,1+MIN(I$2,$C$36)-MAX(I$1,$B$36))/IF(MOD(I$4,4)=0,366,365))-1</f>
        <v>4.3900921854207908E-2</v>
      </c>
      <c r="J12" s="7">
        <f>(1+SUMIF(Макро!$C$3:$AJ$3,J$4,Макро!$C10:$AJ10)+Чувствительность!$B$9)^(MAX(0,1+MIN(J$2,$C$36)-MAX(J$1,$B$36))/IF(MOD(J$4,4)=0,366,365))-1</f>
        <v>4.4300646272306343E-2</v>
      </c>
      <c r="K12" s="7">
        <f>(1+SUMIF(Макро!$C$3:$AJ$3,K$4,Макро!$C10:$AJ10)+Чувствительность!$B$9)^(MAX(0,1+MIN(K$2,$C$36)-MAX(K$1,$B$36))/IF(MOD(K$4,4)=0,366,365))-1</f>
        <v>4.3300646272306453E-2</v>
      </c>
      <c r="L12" s="7">
        <f>(1+SUMIF(Макро!$C$3:$AJ$3,L$4,Макро!$C10:$AJ10)+Чувствительность!$B$9)^(MAX(0,1+MIN(L$2,$C$36)-MAX(L$1,$B$36))/IF(MOD(L$4,4)=0,366,365))-1</f>
        <v>4.2300646272306563E-2</v>
      </c>
      <c r="M12" s="7">
        <f>(1+SUMIF(Макро!$C$3:$AJ$3,M$4,Макро!$C10:$AJ10)+Чувствительность!$B$9)^(MAX(0,1+MIN(M$2,$C$36)-MAX(M$1,$B$36))/IF(MOD(M$4,4)=0,366,365))-1</f>
        <v>4.1300646272306452E-2</v>
      </c>
      <c r="N12" s="7">
        <f>(1+SUMIF(Макро!$C$3:$AJ$3,N$4,Макро!$C10:$AJ10)+Чувствительность!$B$9)^(MAX(0,1+MIN(N$2,$C$36)-MAX(N$1,$B$36))/IF(MOD(N$4,4)=0,366,365))-1</f>
        <v>4.0300646272306562E-2</v>
      </c>
      <c r="O12" s="7">
        <f>(1+SUMIF(Макро!$C$3:$AJ$3,O$4,Макро!$C10:$AJ10)+Чувствительность!$B$9)^(MAX(0,1+MIN(O$2,$C$36)-MAX(O$1,$B$36))/IF(MOD(O$4,4)=0,366,365))-1</f>
        <v>4.0300646272306562E-2</v>
      </c>
      <c r="P12" s="7">
        <f>(1+SUMIF(Макро!$C$3:$AJ$3,P$4,Макро!$C10:$AJ10)+Чувствительность!$B$9)^(MAX(0,1+MIN(P$2,$C$36)-MAX(P$1,$B$36))/IF(MOD(P$4,4)=0,366,365))-1</f>
        <v>0</v>
      </c>
      <c r="Q12" s="7">
        <f>(1+SUMIF(Макро!$C$3:$AJ$3,Q$4,Макро!$C10:$AJ10)+Чувствительность!$B$9)^(MAX(0,1+MIN(Q$2,$C$36)-MAX(Q$1,$B$36))/IF(MOD(Q$4,4)=0,366,365))-1</f>
        <v>0</v>
      </c>
      <c r="R12" s="7">
        <f>(1+SUMIF(Макро!$C$3:$AJ$3,R$4,Макро!$C10:$AJ10)+Чувствительность!$B$9)^(MAX(0,1+MIN(R$2,$C$36)-MAX(R$1,$B$36))/IF(MOD(R$4,4)=0,366,365))-1</f>
        <v>0</v>
      </c>
      <c r="S12" s="7">
        <f>(1+SUMIF(Макро!$C$3:$AJ$3,S$4,Макро!$C10:$AJ10)+Чувствительность!$B$9)^(MAX(0,1+MIN(S$2,$C$36)-MAX(S$1,$B$36))/IF(MOD(S$4,4)=0,366,365))-1</f>
        <v>0</v>
      </c>
      <c r="T12" s="7">
        <f>(1+SUMIF(Макро!$C$3:$AJ$3,T$4,Макро!$C10:$AJ10)+Чувствительность!$B$9)^(MAX(0,1+MIN(T$2,$C$36)-MAX(T$1,$B$36))/IF(MOD(T$4,4)=0,366,365))-1</f>
        <v>0</v>
      </c>
      <c r="U12" s="7">
        <f>(1+SUMIF(Макро!$C$3:$AJ$3,U$4,Макро!$C10:$AJ10)+Чувствительность!$B$9)^(MAX(0,1+MIN(U$2,$C$36)-MAX(U$1,$B$36))/IF(MOD(U$4,4)=0,366,365))-1</f>
        <v>0</v>
      </c>
      <c r="V12" s="7">
        <f>(1+SUMIF(Макро!$C$3:$AJ$3,V$4,Макро!$C10:$AJ10)+Чувствительность!$B$9)^(MAX(0,1+MIN(V$2,$C$36)-MAX(V$1,$B$36))/IF(MOD(V$4,4)=0,366,365))-1</f>
        <v>0</v>
      </c>
      <c r="W12" s="7">
        <f>(1+SUMIF(Макро!$C$3:$AJ$3,W$4,Макро!$C10:$AJ10)+Чувствительность!$B$9)^(MAX(0,1+MIN(W$2,$C$36)-MAX(W$1,$B$36))/IF(MOD(W$4,4)=0,366,365))-1</f>
        <v>0</v>
      </c>
      <c r="X12" s="7">
        <f>(1+SUMIF(Макро!$C$3:$AJ$3,X$4,Макро!$C10:$AJ10)+Чувствительность!$B$9)^(MAX(0,1+MIN(X$2,$C$36)-MAX(X$1,$B$36))/IF(MOD(X$4,4)=0,366,365))-1</f>
        <v>0</v>
      </c>
      <c r="Y12" s="7">
        <f>(1+SUMIF(Макро!$C$3:$AJ$3,Y$4,Макро!$C10:$AJ10)+Чувствительность!$B$9)^(MAX(0,1+MIN(Y$2,$C$36)-MAX(Y$1,$B$36))/IF(MOD(Y$4,4)=0,366,365))-1</f>
        <v>0</v>
      </c>
      <c r="Z12" s="7">
        <f>(1+SUMIF(Макро!$C$3:$AJ$3,Z$4,Макро!$C10:$AJ10)+Чувствительность!$B$9)^(MAX(0,1+MIN(Z$2,$C$36)-MAX(Z$1,$B$36))/IF(MOD(Z$4,4)=0,366,365))-1</f>
        <v>0</v>
      </c>
      <c r="AA12" s="7">
        <f>(1+SUMIF(Макро!$C$3:$AJ$3,AA$4,Макро!$C10:$AJ10)+Чувствительность!$B$9)^(MAX(0,1+MIN(AA$2,$C$36)-MAX(AA$1,$B$36))/IF(MOD(AA$4,4)=0,366,365))-1</f>
        <v>0</v>
      </c>
      <c r="AB12" s="7">
        <f>(1+SUMIF(Макро!$C$3:$AJ$3,AB$4,Макро!$C10:$AJ10)+Чувствительность!$B$9)^(MAX(0,1+MIN(AB$2,$C$36)-MAX(AB$1,$B$36))/IF(MOD(AB$4,4)=0,366,365))-1</f>
        <v>0</v>
      </c>
      <c r="AC12" s="7">
        <f>(1+SUMIF(Макро!$C$3:$AJ$3,AC$4,Макро!$C10:$AJ10)+Чувствительность!$B$9)^(MAX(0,1+MIN(AC$2,$C$36)-MAX(AC$1,$B$36))/IF(MOD(AC$4,4)=0,366,365))-1</f>
        <v>0</v>
      </c>
      <c r="AD12" s="7">
        <f>(1+SUMIF(Макро!$C$3:$AJ$3,AD$4,Макро!$C10:$AJ10)+Чувствительность!$B$9)^(MAX(0,1+MIN(AD$2,$C$36)-MAX(AD$1,$B$36))/IF(MOD(AD$4,4)=0,366,365))-1</f>
        <v>0</v>
      </c>
      <c r="AE12" s="7">
        <f>(1+SUMIF(Макро!$C$3:$AJ$3,AE$4,Макро!$C10:$AJ10)+Чувствительность!$B$9)^(MAX(0,1+MIN(AE$2,$C$36)-MAX(AE$1,$B$36))/IF(MOD(AE$4,4)=0,366,365))-1</f>
        <v>0</v>
      </c>
      <c r="AF12" s="7">
        <f>(1+SUMIF(Макро!$C$3:$AJ$3,AF$4,Макро!$C10:$AJ10)+Чувствительность!$B$9)^(MAX(0,1+MIN(AF$2,$C$36)-MAX(AF$1,$B$36))/IF(MOD(AF$4,4)=0,366,365))-1</f>
        <v>0</v>
      </c>
      <c r="AG12" s="7">
        <f>(1+SUMIF(Макро!$C$3:$AJ$3,AG$4,Макро!$C10:$AJ10)+Чувствительность!$B$9)^(MAX(0,1+MIN(AG$2,$C$36)-MAX(AG$1,$B$36))/IF(MOD(AG$4,4)=0,366,365))-1</f>
        <v>0</v>
      </c>
      <c r="AH12" s="7">
        <f>(1+SUMIF(Макро!$C$3:$AJ$3,AH$4,Макро!$C10:$AJ10)+Чувствительность!$B$9)^(MAX(0,1+MIN(AH$2,$C$36)-MAX(AH$1,$B$36))/IF(MOD(AH$4,4)=0,366,365))-1</f>
        <v>0</v>
      </c>
      <c r="AI12" s="7">
        <f>(1+SUMIF(Макро!$C$3:$AJ$3,AI$4,Макро!$C10:$AJ10)+Чувствительность!$B$9)^(MAX(0,1+MIN(AI$2,$C$36)-MAX(AI$1,$B$36))/IF(MOD(AI$4,4)=0,366,365))-1</f>
        <v>0</v>
      </c>
      <c r="AJ12" s="7">
        <f>(1+SUMIF(Макро!$C$3:$AJ$3,AJ$4,Макро!$C10:$AJ10)+Чувствительность!$B$9)^(MAX(0,1+MIN(AJ$2,$C$36)-MAX(AJ$1,$B$36))/IF(MOD(AJ$4,4)=0,366,365))-1</f>
        <v>0</v>
      </c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</row>
    <row r="13" spans="1:124" outlineLevel="1">
      <c r="A13" s="72" t="s">
        <v>135</v>
      </c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</row>
    <row r="14" spans="1:124" outlineLevel="1">
      <c r="A14" s="5" t="str">
        <f>Макро!A6</f>
        <v>Индекс реальных цен</v>
      </c>
      <c r="B14" s="17" t="str">
        <f>Макро!B6</f>
        <v>ИРЦ</v>
      </c>
      <c r="D14" s="52">
        <v>1</v>
      </c>
      <c r="E14" s="20">
        <f>D14</f>
        <v>1</v>
      </c>
      <c r="F14" s="20">
        <f t="shared" ref="F14:AJ18" si="4">E14*(1+F8)</f>
        <v>1</v>
      </c>
      <c r="G14" s="20">
        <f t="shared" si="4"/>
        <v>1</v>
      </c>
      <c r="H14" s="20">
        <f t="shared" si="4"/>
        <v>1</v>
      </c>
      <c r="I14" s="20">
        <f t="shared" si="4"/>
        <v>1</v>
      </c>
      <c r="J14" s="20">
        <f t="shared" si="4"/>
        <v>1</v>
      </c>
      <c r="K14" s="20">
        <f t="shared" si="4"/>
        <v>1</v>
      </c>
      <c r="L14" s="20">
        <f t="shared" si="4"/>
        <v>1</v>
      </c>
      <c r="M14" s="20">
        <f t="shared" si="4"/>
        <v>1</v>
      </c>
      <c r="N14" s="20">
        <f t="shared" si="4"/>
        <v>1</v>
      </c>
      <c r="O14" s="20">
        <f t="shared" si="4"/>
        <v>1</v>
      </c>
      <c r="P14" s="20">
        <f t="shared" si="4"/>
        <v>1</v>
      </c>
      <c r="Q14" s="20">
        <f t="shared" si="4"/>
        <v>1</v>
      </c>
      <c r="R14" s="20">
        <f t="shared" si="4"/>
        <v>1</v>
      </c>
      <c r="S14" s="20">
        <f t="shared" si="4"/>
        <v>1</v>
      </c>
      <c r="T14" s="20">
        <f t="shared" si="4"/>
        <v>1</v>
      </c>
      <c r="U14" s="20">
        <f t="shared" si="4"/>
        <v>1</v>
      </c>
      <c r="V14" s="20">
        <f t="shared" si="4"/>
        <v>1</v>
      </c>
      <c r="W14" s="20">
        <f t="shared" si="4"/>
        <v>1</v>
      </c>
      <c r="X14" s="20">
        <f t="shared" si="4"/>
        <v>1</v>
      </c>
      <c r="Y14" s="20">
        <f t="shared" si="4"/>
        <v>1</v>
      </c>
      <c r="Z14" s="20">
        <f t="shared" si="4"/>
        <v>1</v>
      </c>
      <c r="AA14" s="20">
        <f t="shared" si="4"/>
        <v>1</v>
      </c>
      <c r="AB14" s="20">
        <f t="shared" si="4"/>
        <v>1</v>
      </c>
      <c r="AC14" s="20">
        <f t="shared" si="4"/>
        <v>1</v>
      </c>
      <c r="AD14" s="20">
        <f t="shared" si="4"/>
        <v>1</v>
      </c>
      <c r="AE14" s="20">
        <f t="shared" si="4"/>
        <v>1</v>
      </c>
      <c r="AF14" s="20">
        <f t="shared" si="4"/>
        <v>1</v>
      </c>
      <c r="AG14" s="20">
        <f t="shared" si="4"/>
        <v>1</v>
      </c>
      <c r="AH14" s="20">
        <f t="shared" si="4"/>
        <v>1</v>
      </c>
      <c r="AI14" s="20">
        <f t="shared" si="4"/>
        <v>1</v>
      </c>
      <c r="AJ14" s="20">
        <f t="shared" si="4"/>
        <v>1</v>
      </c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</row>
    <row r="15" spans="1:124" outlineLevel="1">
      <c r="A15" s="5" t="str">
        <f>Макро!A7</f>
        <v>ИПЦ</v>
      </c>
      <c r="B15" s="17" t="str">
        <f>Макро!B7</f>
        <v>ИПЦ</v>
      </c>
      <c r="D15" s="52">
        <v>1</v>
      </c>
      <c r="E15" s="20">
        <f t="shared" ref="E15:E18" si="5">D15</f>
        <v>1</v>
      </c>
      <c r="F15" s="20">
        <f t="shared" si="4"/>
        <v>1.0342100000000001</v>
      </c>
      <c r="G15" s="20">
        <f t="shared" si="4"/>
        <v>1.0756921631</v>
      </c>
      <c r="H15" s="20">
        <f t="shared" si="4"/>
        <v>1.1186660650158453</v>
      </c>
      <c r="I15" s="20">
        <f t="shared" si="4"/>
        <v>1.163188974403476</v>
      </c>
      <c r="J15" s="20">
        <f t="shared" si="4"/>
        <v>1.2095885825924306</v>
      </c>
      <c r="K15" s="20">
        <f t="shared" si="4"/>
        <v>1.2578753588095204</v>
      </c>
      <c r="L15" s="20">
        <f t="shared" si="4"/>
        <v>1.3080268493652558</v>
      </c>
      <c r="M15" s="20">
        <f t="shared" si="4"/>
        <v>1.3600209166275248</v>
      </c>
      <c r="N15" s="20">
        <f t="shared" si="4"/>
        <v>1.4139185455534733</v>
      </c>
      <c r="O15" s="20">
        <f t="shared" si="4"/>
        <v>1.4698390240301131</v>
      </c>
      <c r="P15" s="20">
        <f t="shared" si="4"/>
        <v>1.4698390240301131</v>
      </c>
      <c r="Q15" s="20">
        <f t="shared" si="4"/>
        <v>1.4698390240301131</v>
      </c>
      <c r="R15" s="20">
        <f t="shared" si="4"/>
        <v>1.4698390240301131</v>
      </c>
      <c r="S15" s="20">
        <f t="shared" si="4"/>
        <v>1.4698390240301131</v>
      </c>
      <c r="T15" s="20">
        <f t="shared" si="4"/>
        <v>1.4698390240301131</v>
      </c>
      <c r="U15" s="20">
        <f t="shared" si="4"/>
        <v>1.4698390240301131</v>
      </c>
      <c r="V15" s="20">
        <f t="shared" si="4"/>
        <v>1.4698390240301131</v>
      </c>
      <c r="W15" s="20">
        <f t="shared" si="4"/>
        <v>1.4698390240301131</v>
      </c>
      <c r="X15" s="20">
        <f t="shared" si="4"/>
        <v>1.4698390240301131</v>
      </c>
      <c r="Y15" s="20">
        <f t="shared" si="4"/>
        <v>1.4698390240301131</v>
      </c>
      <c r="Z15" s="20">
        <f t="shared" si="4"/>
        <v>1.4698390240301131</v>
      </c>
      <c r="AA15" s="20">
        <f t="shared" si="4"/>
        <v>1.4698390240301131</v>
      </c>
      <c r="AB15" s="20">
        <f t="shared" si="4"/>
        <v>1.4698390240301131</v>
      </c>
      <c r="AC15" s="20">
        <f t="shared" si="4"/>
        <v>1.4698390240301131</v>
      </c>
      <c r="AD15" s="20">
        <f t="shared" si="4"/>
        <v>1.4698390240301131</v>
      </c>
      <c r="AE15" s="20">
        <f t="shared" si="4"/>
        <v>1.4698390240301131</v>
      </c>
      <c r="AF15" s="20">
        <f t="shared" si="4"/>
        <v>1.4698390240301131</v>
      </c>
      <c r="AG15" s="20">
        <f t="shared" si="4"/>
        <v>1.4698390240301131</v>
      </c>
      <c r="AH15" s="20">
        <f t="shared" si="4"/>
        <v>1.4698390240301131</v>
      </c>
      <c r="AI15" s="20">
        <f t="shared" si="4"/>
        <v>1.4698390240301131</v>
      </c>
      <c r="AJ15" s="20">
        <f t="shared" si="4"/>
        <v>1.4698390240301131</v>
      </c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</row>
    <row r="16" spans="1:124" outlineLevel="1">
      <c r="A16" s="5" t="str">
        <f>Макро!A8</f>
        <v>Индекс цен на водоснабжение и водоотведение</v>
      </c>
      <c r="B16" s="17" t="str">
        <f>Макро!B8</f>
        <v>ИЦП</v>
      </c>
      <c r="D16" s="52">
        <v>1</v>
      </c>
      <c r="E16" s="20">
        <f t="shared" si="5"/>
        <v>1</v>
      </c>
      <c r="F16" s="20">
        <f t="shared" si="4"/>
        <v>1.0400647154043152</v>
      </c>
      <c r="G16" s="20">
        <f t="shared" si="4"/>
        <v>1.0821257673138911</v>
      </c>
      <c r="H16" s="20">
        <f t="shared" si="4"/>
        <v>1.1258888715319613</v>
      </c>
      <c r="I16" s="20">
        <f t="shared" si="4"/>
        <v>1.1706902532172052</v>
      </c>
      <c r="J16" s="20">
        <f t="shared" si="4"/>
        <v>1.2180652096988209</v>
      </c>
      <c r="K16" s="20">
        <f t="shared" si="4"/>
        <v>1.2666951119515486</v>
      </c>
      <c r="L16" s="20">
        <f t="shared" si="4"/>
        <v>1.3172004483147308</v>
      </c>
      <c r="M16" s="20">
        <f t="shared" si="4"/>
        <v>1.3695616260504686</v>
      </c>
      <c r="N16" s="20">
        <f t="shared" si="4"/>
        <v>1.4238399579033187</v>
      </c>
      <c r="O16" s="20">
        <f t="shared" si="4"/>
        <v>1.4801440888369266</v>
      </c>
      <c r="P16" s="20">
        <f t="shared" si="4"/>
        <v>1.4801440888369266</v>
      </c>
      <c r="Q16" s="20">
        <f t="shared" si="4"/>
        <v>1.4801440888369266</v>
      </c>
      <c r="R16" s="20">
        <f t="shared" si="4"/>
        <v>1.4801440888369266</v>
      </c>
      <c r="S16" s="20">
        <f t="shared" si="4"/>
        <v>1.4801440888369266</v>
      </c>
      <c r="T16" s="20">
        <f t="shared" si="4"/>
        <v>1.4801440888369266</v>
      </c>
      <c r="U16" s="20">
        <f t="shared" si="4"/>
        <v>1.4801440888369266</v>
      </c>
      <c r="V16" s="20">
        <f t="shared" si="4"/>
        <v>1.4801440888369266</v>
      </c>
      <c r="W16" s="20">
        <f t="shared" si="4"/>
        <v>1.4801440888369266</v>
      </c>
      <c r="X16" s="20">
        <f t="shared" si="4"/>
        <v>1.4801440888369266</v>
      </c>
      <c r="Y16" s="20">
        <f t="shared" si="4"/>
        <v>1.4801440888369266</v>
      </c>
      <c r="Z16" s="20">
        <f t="shared" si="4"/>
        <v>1.4801440888369266</v>
      </c>
      <c r="AA16" s="20">
        <f t="shared" si="4"/>
        <v>1.4801440888369266</v>
      </c>
      <c r="AB16" s="20">
        <f t="shared" si="4"/>
        <v>1.4801440888369266</v>
      </c>
      <c r="AC16" s="20">
        <f t="shared" si="4"/>
        <v>1.4801440888369266</v>
      </c>
      <c r="AD16" s="20">
        <f t="shared" si="4"/>
        <v>1.4801440888369266</v>
      </c>
      <c r="AE16" s="20">
        <f t="shared" si="4"/>
        <v>1.4801440888369266</v>
      </c>
      <c r="AF16" s="20">
        <f t="shared" si="4"/>
        <v>1.4801440888369266</v>
      </c>
      <c r="AG16" s="20">
        <f t="shared" si="4"/>
        <v>1.4801440888369266</v>
      </c>
      <c r="AH16" s="20">
        <f t="shared" si="4"/>
        <v>1.4801440888369266</v>
      </c>
      <c r="AI16" s="20">
        <f t="shared" si="4"/>
        <v>1.4801440888369266</v>
      </c>
      <c r="AJ16" s="20">
        <f t="shared" si="4"/>
        <v>1.4801440888369266</v>
      </c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</row>
    <row r="17" spans="1:124" outlineLevel="1">
      <c r="A17" s="5" t="str">
        <f>Макро!A9</f>
        <v>Индекс цен на электрическую энергию, газ и пар</v>
      </c>
      <c r="B17" s="17" t="str">
        <f>Макро!B9</f>
        <v>ИКУ</v>
      </c>
      <c r="D17" s="52">
        <v>1</v>
      </c>
      <c r="E17" s="20">
        <f t="shared" si="5"/>
        <v>1</v>
      </c>
      <c r="F17" s="20">
        <f t="shared" si="4"/>
        <v>1.0421085884406911</v>
      </c>
      <c r="G17" s="20">
        <f t="shared" si="4"/>
        <v>1.0841439741825696</v>
      </c>
      <c r="H17" s="20">
        <f t="shared" si="4"/>
        <v>1.1278699004336008</v>
      </c>
      <c r="I17" s="20">
        <f t="shared" si="4"/>
        <v>1.172211339044517</v>
      </c>
      <c r="J17" s="20">
        <f t="shared" si="4"/>
        <v>1.2184667845942538</v>
      </c>
      <c r="K17" s="20">
        <f t="shared" si="4"/>
        <v>1.2665964068203597</v>
      </c>
      <c r="L17" s="20">
        <f t="shared" si="4"/>
        <v>1.3166557364438447</v>
      </c>
      <c r="M17" s="20">
        <f t="shared" si="4"/>
        <v>1.3686482812517151</v>
      </c>
      <c r="N17" s="20">
        <f t="shared" si="4"/>
        <v>1.4225857744891925</v>
      </c>
      <c r="O17" s="20">
        <f t="shared" si="4"/>
        <v>1.4785364058368646</v>
      </c>
      <c r="P17" s="20">
        <f t="shared" si="4"/>
        <v>1.4785364058368646</v>
      </c>
      <c r="Q17" s="20">
        <f t="shared" si="4"/>
        <v>1.4785364058368646</v>
      </c>
      <c r="R17" s="20">
        <f t="shared" si="4"/>
        <v>1.4785364058368646</v>
      </c>
      <c r="S17" s="20">
        <f t="shared" si="4"/>
        <v>1.4785364058368646</v>
      </c>
      <c r="T17" s="20">
        <f t="shared" si="4"/>
        <v>1.4785364058368646</v>
      </c>
      <c r="U17" s="20">
        <f t="shared" si="4"/>
        <v>1.4785364058368646</v>
      </c>
      <c r="V17" s="20">
        <f t="shared" si="4"/>
        <v>1.4785364058368646</v>
      </c>
      <c r="W17" s="20">
        <f t="shared" si="4"/>
        <v>1.4785364058368646</v>
      </c>
      <c r="X17" s="20">
        <f t="shared" si="4"/>
        <v>1.4785364058368646</v>
      </c>
      <c r="Y17" s="20">
        <f t="shared" si="4"/>
        <v>1.4785364058368646</v>
      </c>
      <c r="Z17" s="20">
        <f t="shared" si="4"/>
        <v>1.4785364058368646</v>
      </c>
      <c r="AA17" s="20">
        <f t="shared" si="4"/>
        <v>1.4785364058368646</v>
      </c>
      <c r="AB17" s="20">
        <f t="shared" si="4"/>
        <v>1.4785364058368646</v>
      </c>
      <c r="AC17" s="20">
        <f t="shared" si="4"/>
        <v>1.4785364058368646</v>
      </c>
      <c r="AD17" s="20">
        <f t="shared" si="4"/>
        <v>1.4785364058368646</v>
      </c>
      <c r="AE17" s="20">
        <f t="shared" si="4"/>
        <v>1.4785364058368646</v>
      </c>
      <c r="AF17" s="20">
        <f t="shared" si="4"/>
        <v>1.4785364058368646</v>
      </c>
      <c r="AG17" s="20">
        <f t="shared" si="4"/>
        <v>1.4785364058368646</v>
      </c>
      <c r="AH17" s="20">
        <f t="shared" si="4"/>
        <v>1.4785364058368646</v>
      </c>
      <c r="AI17" s="20">
        <f t="shared" si="4"/>
        <v>1.4785364058368646</v>
      </c>
      <c r="AJ17" s="20">
        <f t="shared" si="4"/>
        <v>1.4785364058368646</v>
      </c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</row>
    <row r="18" spans="1:124" outlineLevel="1">
      <c r="A18" s="5" t="str">
        <f>Макро!A10</f>
        <v>Индекс-дефлятор инвестиций</v>
      </c>
      <c r="B18" s="17" t="str">
        <f>Макро!B10</f>
        <v>ИКВ</v>
      </c>
      <c r="D18" s="52">
        <v>1</v>
      </c>
      <c r="E18" s="20">
        <f t="shared" si="5"/>
        <v>1</v>
      </c>
      <c r="F18" s="20">
        <f t="shared" si="4"/>
        <v>1.0435592158531719</v>
      </c>
      <c r="G18" s="20">
        <f t="shared" si="4"/>
        <v>1.0877822466589389</v>
      </c>
      <c r="H18" s="20">
        <f t="shared" si="4"/>
        <v>1.1347750396778618</v>
      </c>
      <c r="I18" s="20">
        <f t="shared" si="4"/>
        <v>1.1845927100168652</v>
      </c>
      <c r="J18" s="20">
        <f t="shared" si="4"/>
        <v>1.2370709326400751</v>
      </c>
      <c r="K18" s="20">
        <f t="shared" si="4"/>
        <v>1.2906369035080751</v>
      </c>
      <c r="L18" s="20">
        <f t="shared" si="4"/>
        <v>1.3452316786293552</v>
      </c>
      <c r="M18" s="20">
        <f t="shared" si="4"/>
        <v>1.4007906163427273</v>
      </c>
      <c r="N18" s="20">
        <f t="shared" si="4"/>
        <v>1.4572433834735219</v>
      </c>
      <c r="O18" s="20">
        <f t="shared" si="4"/>
        <v>1.5159712336035476</v>
      </c>
      <c r="P18" s="20">
        <f t="shared" si="4"/>
        <v>1.5159712336035476</v>
      </c>
      <c r="Q18" s="20">
        <f t="shared" si="4"/>
        <v>1.5159712336035476</v>
      </c>
      <c r="R18" s="20">
        <f t="shared" si="4"/>
        <v>1.5159712336035476</v>
      </c>
      <c r="S18" s="20">
        <f t="shared" si="4"/>
        <v>1.5159712336035476</v>
      </c>
      <c r="T18" s="20">
        <f t="shared" si="4"/>
        <v>1.5159712336035476</v>
      </c>
      <c r="U18" s="20">
        <f t="shared" si="4"/>
        <v>1.5159712336035476</v>
      </c>
      <c r="V18" s="20">
        <f t="shared" si="4"/>
        <v>1.5159712336035476</v>
      </c>
      <c r="W18" s="20">
        <f t="shared" si="4"/>
        <v>1.5159712336035476</v>
      </c>
      <c r="X18" s="20">
        <f t="shared" si="4"/>
        <v>1.5159712336035476</v>
      </c>
      <c r="Y18" s="20">
        <f t="shared" si="4"/>
        <v>1.5159712336035476</v>
      </c>
      <c r="Z18" s="20">
        <f t="shared" si="4"/>
        <v>1.5159712336035476</v>
      </c>
      <c r="AA18" s="20">
        <f t="shared" si="4"/>
        <v>1.5159712336035476</v>
      </c>
      <c r="AB18" s="20">
        <f t="shared" si="4"/>
        <v>1.5159712336035476</v>
      </c>
      <c r="AC18" s="20">
        <f t="shared" si="4"/>
        <v>1.5159712336035476</v>
      </c>
      <c r="AD18" s="20">
        <f t="shared" si="4"/>
        <v>1.5159712336035476</v>
      </c>
      <c r="AE18" s="20">
        <f t="shared" si="4"/>
        <v>1.5159712336035476</v>
      </c>
      <c r="AF18" s="20">
        <f t="shared" si="4"/>
        <v>1.5159712336035476</v>
      </c>
      <c r="AG18" s="20">
        <f t="shared" si="4"/>
        <v>1.5159712336035476</v>
      </c>
      <c r="AH18" s="20">
        <f t="shared" si="4"/>
        <v>1.5159712336035476</v>
      </c>
      <c r="AI18" s="20">
        <f t="shared" si="4"/>
        <v>1.5159712336035476</v>
      </c>
      <c r="AJ18" s="20">
        <f t="shared" si="4"/>
        <v>1.5159712336035476</v>
      </c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</row>
    <row r="19" spans="1:124" outlineLevel="1"/>
    <row r="20" spans="1:124" s="217" customFormat="1" ht="17.100000000000001" customHeight="1" outlineLevel="1">
      <c r="A20" s="215" t="s">
        <v>43</v>
      </c>
      <c r="B20" s="216"/>
      <c r="C20" s="216"/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  <c r="AZ20" s="216"/>
      <c r="BA20" s="216"/>
      <c r="BB20" s="216"/>
      <c r="BC20" s="216"/>
      <c r="BD20" s="216"/>
      <c r="BE20" s="216"/>
      <c r="BF20" s="216"/>
      <c r="BG20" s="216"/>
      <c r="BH20" s="216"/>
      <c r="BI20" s="216"/>
      <c r="BJ20" s="216"/>
      <c r="BK20" s="216"/>
      <c r="BL20" s="216"/>
      <c r="BM20" s="216"/>
      <c r="BN20" s="216"/>
      <c r="BO20" s="216"/>
      <c r="BP20" s="216"/>
      <c r="BQ20" s="216"/>
      <c r="BR20" s="216"/>
      <c r="BS20" s="216"/>
      <c r="BT20" s="216"/>
      <c r="BU20" s="216"/>
      <c r="BV20" s="216"/>
      <c r="BW20" s="216"/>
      <c r="BX20" s="216"/>
      <c r="BY20" s="216"/>
      <c r="BZ20" s="216"/>
      <c r="CA20" s="216"/>
      <c r="CB20" s="216"/>
      <c r="CC20" s="216"/>
      <c r="CD20" s="216"/>
      <c r="CE20" s="216"/>
      <c r="CF20" s="216"/>
      <c r="CG20" s="216"/>
      <c r="CH20" s="216"/>
      <c r="CI20" s="216"/>
      <c r="CJ20" s="216"/>
      <c r="CK20" s="216"/>
      <c r="CL20" s="216"/>
      <c r="CM20" s="216"/>
      <c r="CN20" s="216"/>
      <c r="CO20" s="216"/>
      <c r="CP20" s="216"/>
      <c r="CQ20" s="216"/>
      <c r="CR20" s="216"/>
      <c r="CS20" s="216"/>
      <c r="CT20" s="216"/>
      <c r="CU20" s="216"/>
      <c r="CV20" s="216"/>
      <c r="CW20" s="216"/>
      <c r="CX20" s="216"/>
      <c r="CY20" s="216"/>
      <c r="CZ20" s="216"/>
      <c r="DA20" s="216"/>
      <c r="DB20" s="216"/>
      <c r="DC20" s="216"/>
      <c r="DD20" s="216"/>
      <c r="DE20" s="216"/>
      <c r="DF20" s="216"/>
      <c r="DG20" s="216"/>
      <c r="DH20" s="216"/>
      <c r="DI20" s="216"/>
      <c r="DJ20" s="216"/>
      <c r="DK20" s="216"/>
      <c r="DL20" s="216"/>
      <c r="DM20" s="216"/>
      <c r="DN20" s="216"/>
      <c r="DO20" s="216"/>
      <c r="DP20" s="216"/>
      <c r="DQ20" s="216"/>
      <c r="DR20" s="216"/>
      <c r="DS20" s="216"/>
      <c r="DT20" s="216"/>
    </row>
    <row r="21" spans="1:124" s="81" customFormat="1" outlineLevel="1">
      <c r="A21" s="80" t="s">
        <v>43</v>
      </c>
      <c r="B21" s="80" t="s">
        <v>45</v>
      </c>
    </row>
    <row r="22" spans="1:124" s="1" customFormat="1" outlineLevel="1">
      <c r="A22" s="2" t="str">
        <f>Макро!A17</f>
        <v>Налог на имущество</v>
      </c>
      <c r="B22" s="123" t="str">
        <f>Макро!B17</f>
        <v>РБ</v>
      </c>
      <c r="E22" s="7">
        <f>IFERROR(VLOOKUP($A22,Макро!$A$17:$AJ$28,MATCH(Расчет_БЕЗ_Фонда!E$4,Макро!$A$3:$AJ$3,0),FALSE),D22)</f>
        <v>2.1999999999999999E-2</v>
      </c>
      <c r="F22" s="7">
        <f>IFERROR(VLOOKUP($A22,Макро!$A$17:$AJ$28,MATCH(Расчет_БЕЗ_Фонда!F$4,Макро!$A$3:$AJ$3,0),FALSE),E22)</f>
        <v>2.1999999999999999E-2</v>
      </c>
      <c r="G22" s="7">
        <f>IFERROR(VLOOKUP($A22,Макро!$A$17:$AJ$28,MATCH(Расчет_БЕЗ_Фонда!G$4,Макро!$A$3:$AJ$3,0),FALSE),F22)</f>
        <v>2.1999999999999999E-2</v>
      </c>
      <c r="H22" s="7">
        <f>IFERROR(VLOOKUP($A22,Макро!$A$17:$AJ$28,MATCH(Расчет_БЕЗ_Фонда!H$4,Макро!$A$3:$AJ$3,0),FALSE),G22)</f>
        <v>2.1999999999999999E-2</v>
      </c>
      <c r="I22" s="7">
        <f>IFERROR(VLOOKUP($A22,Макро!$A$17:$AJ$28,MATCH(Расчет_БЕЗ_Фонда!I$4,Макро!$A$3:$AJ$3,0),FALSE),H22)</f>
        <v>2.1999999999999999E-2</v>
      </c>
      <c r="J22" s="7">
        <f>IFERROR(VLOOKUP($A22,Макро!$A$17:$AJ$28,MATCH(Расчет_БЕЗ_Фонда!J$4,Макро!$A$3:$AJ$3,0),FALSE),I22)</f>
        <v>2.1999999999999999E-2</v>
      </c>
      <c r="K22" s="7">
        <f>IFERROR(VLOOKUP($A22,Макро!$A$17:$AJ$28,MATCH(Расчет_БЕЗ_Фонда!K$4,Макро!$A$3:$AJ$3,0),FALSE),J22)</f>
        <v>2.1999999999999999E-2</v>
      </c>
      <c r="L22" s="7">
        <f>IFERROR(VLOOKUP($A22,Макро!$A$17:$AJ$28,MATCH(Расчет_БЕЗ_Фонда!L$4,Макро!$A$3:$AJ$3,0),FALSE),K22)</f>
        <v>2.1999999999999999E-2</v>
      </c>
      <c r="M22" s="7">
        <f>IFERROR(VLOOKUP($A22,Макро!$A$17:$AJ$28,MATCH(Расчет_БЕЗ_Фонда!M$4,Макро!$A$3:$AJ$3,0),FALSE),L22)</f>
        <v>2.1999999999999999E-2</v>
      </c>
      <c r="N22" s="7">
        <f>IFERROR(VLOOKUP($A22,Макро!$A$17:$AJ$28,MATCH(Расчет_БЕЗ_Фонда!N$4,Макро!$A$3:$AJ$3,0),FALSE),M22)</f>
        <v>2.1999999999999999E-2</v>
      </c>
      <c r="O22" s="7">
        <f>IFERROR(VLOOKUP($A22,Макро!$A$17:$AJ$28,MATCH(Расчет_БЕЗ_Фонда!O$4,Макро!$A$3:$AJ$3,0),FALSE),N22)</f>
        <v>2.1999999999999999E-2</v>
      </c>
      <c r="P22" s="7">
        <f>IFERROR(VLOOKUP($A22,Макро!$A$17:$AJ$28,MATCH(Расчет_БЕЗ_Фонда!P$4,Макро!$A$3:$AJ$3,0),FALSE),O22)</f>
        <v>2.1999999999999999E-2</v>
      </c>
      <c r="Q22" s="7">
        <f>IFERROR(VLOOKUP($A22,Макро!$A$17:$AJ$28,MATCH(Расчет_БЕЗ_Фонда!Q$4,Макро!$A$3:$AJ$3,0),FALSE),P22)</f>
        <v>2.1999999999999999E-2</v>
      </c>
      <c r="R22" s="7">
        <f>IFERROR(VLOOKUP($A22,Макро!$A$17:$AJ$28,MATCH(Расчет_БЕЗ_Фонда!R$4,Макро!$A$3:$AJ$3,0),FALSE),Q22)</f>
        <v>2.1999999999999999E-2</v>
      </c>
      <c r="S22" s="7">
        <f>IFERROR(VLOOKUP($A22,Макро!$A$17:$AJ$28,MATCH(Расчет_БЕЗ_Фонда!S$4,Макро!$A$3:$AJ$3,0),FALSE),R22)</f>
        <v>2.1999999999999999E-2</v>
      </c>
      <c r="T22" s="7">
        <f>IFERROR(VLOOKUP($A22,Макро!$A$17:$AJ$28,MATCH(Расчет_БЕЗ_Фонда!T$4,Макро!$A$3:$AJ$3,0),FALSE),S22)</f>
        <v>2.1999999999999999E-2</v>
      </c>
      <c r="U22" s="7">
        <f>IFERROR(VLOOKUP($A22,Макро!$A$17:$AJ$28,MATCH(Расчет_БЕЗ_Фонда!U$4,Макро!$A$3:$AJ$3,0),FALSE),T22)</f>
        <v>2.1999999999999999E-2</v>
      </c>
      <c r="V22" s="7">
        <f>IFERROR(VLOOKUP($A22,Макро!$A$17:$AJ$28,MATCH(Расчет_БЕЗ_Фонда!V$4,Макро!$A$3:$AJ$3,0),FALSE),U22)</f>
        <v>2.1999999999999999E-2</v>
      </c>
      <c r="W22" s="7">
        <f>IFERROR(VLOOKUP($A22,Макро!$A$17:$AJ$28,MATCH(Расчет_БЕЗ_Фонда!W$4,Макро!$A$3:$AJ$3,0),FALSE),V22)</f>
        <v>2.1999999999999999E-2</v>
      </c>
      <c r="X22" s="7">
        <f>IFERROR(VLOOKUP($A22,Макро!$A$17:$AJ$28,MATCH(Расчет_БЕЗ_Фонда!X$4,Макро!$A$3:$AJ$3,0),FALSE),W22)</f>
        <v>2.1999999999999999E-2</v>
      </c>
      <c r="Y22" s="7">
        <f>IFERROR(VLOOKUP($A22,Макро!$A$17:$AJ$28,MATCH(Расчет_БЕЗ_Фонда!Y$4,Макро!$A$3:$AJ$3,0),FALSE),X22)</f>
        <v>2.1999999999999999E-2</v>
      </c>
      <c r="Z22" s="7">
        <f>IFERROR(VLOOKUP($A22,Макро!$A$17:$AJ$28,MATCH(Расчет_БЕЗ_Фонда!Z$4,Макро!$A$3:$AJ$3,0),FALSE),Y22)</f>
        <v>2.1999999999999999E-2</v>
      </c>
      <c r="AA22" s="7">
        <f>IFERROR(VLOOKUP($A22,Макро!$A$17:$AJ$28,MATCH(Расчет_БЕЗ_Фонда!AA$4,Макро!$A$3:$AJ$3,0),FALSE),Z22)</f>
        <v>2.1999999999999999E-2</v>
      </c>
      <c r="AB22" s="7">
        <f>IFERROR(VLOOKUP($A22,Макро!$A$17:$AJ$28,MATCH(Расчет_БЕЗ_Фонда!AB$4,Макро!$A$3:$AJ$3,0),FALSE),AA22)</f>
        <v>2.1999999999999999E-2</v>
      </c>
      <c r="AC22" s="7">
        <f>IFERROR(VLOOKUP($A22,Макро!$A$17:$AJ$28,MATCH(Расчет_БЕЗ_Фонда!AC$4,Макро!$A$3:$AJ$3,0),FALSE),AB22)</f>
        <v>2.1999999999999999E-2</v>
      </c>
      <c r="AD22" s="7">
        <f>IFERROR(VLOOKUP($A22,Макро!$A$17:$AJ$28,MATCH(Расчет_БЕЗ_Фонда!AD$4,Макро!$A$3:$AJ$3,0),FALSE),AC22)</f>
        <v>2.1999999999999999E-2</v>
      </c>
      <c r="AE22" s="7">
        <f>IFERROR(VLOOKUP($A22,Макро!$A$17:$AJ$28,MATCH(Расчет_БЕЗ_Фонда!AE$4,Макро!$A$3:$AJ$3,0),FALSE),AD22)</f>
        <v>2.1999999999999999E-2</v>
      </c>
      <c r="AF22" s="7">
        <f>IFERROR(VLOOKUP($A22,Макро!$A$17:$AJ$28,MATCH(Расчет_БЕЗ_Фонда!AF$4,Макро!$A$3:$AJ$3,0),FALSE),AE22)</f>
        <v>2.1999999999999999E-2</v>
      </c>
      <c r="AG22" s="7">
        <f>IFERROR(VLOOKUP($A22,Макро!$A$17:$AJ$28,MATCH(Расчет_БЕЗ_Фонда!AG$4,Макро!$A$3:$AJ$3,0),FALSE),AF22)</f>
        <v>2.1999999999999999E-2</v>
      </c>
      <c r="AH22" s="7">
        <f>IFERROR(VLOOKUP($A22,Макро!$A$17:$AJ$28,MATCH(Расчет_БЕЗ_Фонда!AH$4,Макро!$A$3:$AJ$3,0),FALSE),AG22)</f>
        <v>2.1999999999999999E-2</v>
      </c>
      <c r="AI22" s="7">
        <f>IFERROR(VLOOKUP($A22,Макро!$A$17:$AJ$28,MATCH(Расчет_БЕЗ_Фонда!AI$4,Макро!$A$3:$AJ$3,0),FALSE),AH22)</f>
        <v>2.1999999999999999E-2</v>
      </c>
      <c r="AJ22" s="7">
        <f>IFERROR(VLOOKUP($A22,Макро!$A$17:$AJ$28,MATCH(Расчет_БЕЗ_Фонда!AJ$4,Макро!$A$3:$AJ$3,0),FALSE),AI22)</f>
        <v>2.1999999999999999E-2</v>
      </c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</row>
    <row r="23" spans="1:124" s="1" customFormat="1" outlineLevel="1">
      <c r="A23" s="2" t="str">
        <f>Макро!A18</f>
        <v>НДС</v>
      </c>
      <c r="B23" s="123" t="str">
        <f>Макро!B18</f>
        <v>ФБ</v>
      </c>
      <c r="E23" s="7">
        <f>IFERROR(VLOOKUP($A23,Макро!$A$17:$AJ$28,MATCH(Расчет_БЕЗ_Фонда!E$4,Макро!$A$3:$AJ$3,0),FALSE),D23)</f>
        <v>0.2</v>
      </c>
      <c r="F23" s="7">
        <f>IFERROR(VLOOKUP($A23,Макро!$A$17:$AJ$28,MATCH(Расчет_БЕЗ_Фонда!F$4,Макро!$A$3:$AJ$3,0),FALSE),E23)</f>
        <v>0.2</v>
      </c>
      <c r="G23" s="7">
        <f>IFERROR(VLOOKUP($A23,Макро!$A$17:$AJ$28,MATCH(Расчет_БЕЗ_Фонда!G$4,Макро!$A$3:$AJ$3,0),FALSE),F23)</f>
        <v>0.2</v>
      </c>
      <c r="H23" s="7">
        <f>IFERROR(VLOOKUP($A23,Макро!$A$17:$AJ$28,MATCH(Расчет_БЕЗ_Фонда!H$4,Макро!$A$3:$AJ$3,0),FALSE),G23)</f>
        <v>0.2</v>
      </c>
      <c r="I23" s="7">
        <f>IFERROR(VLOOKUP($A23,Макро!$A$17:$AJ$28,MATCH(Расчет_БЕЗ_Фонда!I$4,Макро!$A$3:$AJ$3,0),FALSE),H23)</f>
        <v>0.2</v>
      </c>
      <c r="J23" s="7">
        <f>IFERROR(VLOOKUP($A23,Макро!$A$17:$AJ$28,MATCH(Расчет_БЕЗ_Фонда!J$4,Макро!$A$3:$AJ$3,0),FALSE),I23)</f>
        <v>0.2</v>
      </c>
      <c r="K23" s="7">
        <f>IFERROR(VLOOKUP($A23,Макро!$A$17:$AJ$28,MATCH(Расчет_БЕЗ_Фонда!K$4,Макро!$A$3:$AJ$3,0),FALSE),J23)</f>
        <v>0.2</v>
      </c>
      <c r="L23" s="7">
        <f>IFERROR(VLOOKUP($A23,Макро!$A$17:$AJ$28,MATCH(Расчет_БЕЗ_Фонда!L$4,Макро!$A$3:$AJ$3,0),FALSE),K23)</f>
        <v>0.2</v>
      </c>
      <c r="M23" s="7">
        <f>IFERROR(VLOOKUP($A23,Макро!$A$17:$AJ$28,MATCH(Расчет_БЕЗ_Фонда!M$4,Макро!$A$3:$AJ$3,0),FALSE),L23)</f>
        <v>0.2</v>
      </c>
      <c r="N23" s="7">
        <f>IFERROR(VLOOKUP($A23,Макро!$A$17:$AJ$28,MATCH(Расчет_БЕЗ_Фонда!N$4,Макро!$A$3:$AJ$3,0),FALSE),M23)</f>
        <v>0.2</v>
      </c>
      <c r="O23" s="7">
        <f>IFERROR(VLOOKUP($A23,Макро!$A$17:$AJ$28,MATCH(Расчет_БЕЗ_Фонда!O$4,Макро!$A$3:$AJ$3,0),FALSE),N23)</f>
        <v>0.2</v>
      </c>
      <c r="P23" s="7">
        <f>IFERROR(VLOOKUP($A23,Макро!$A$17:$AJ$28,MATCH(Расчет_БЕЗ_Фонда!P$4,Макро!$A$3:$AJ$3,0),FALSE),O23)</f>
        <v>0.2</v>
      </c>
      <c r="Q23" s="7">
        <f>IFERROR(VLOOKUP($A23,Макро!$A$17:$AJ$28,MATCH(Расчет_БЕЗ_Фонда!Q$4,Макро!$A$3:$AJ$3,0),FALSE),P23)</f>
        <v>0.2</v>
      </c>
      <c r="R23" s="7">
        <f>IFERROR(VLOOKUP($A23,Макро!$A$17:$AJ$28,MATCH(Расчет_БЕЗ_Фонда!R$4,Макро!$A$3:$AJ$3,0),FALSE),Q23)</f>
        <v>0.2</v>
      </c>
      <c r="S23" s="7">
        <f>IFERROR(VLOOKUP($A23,Макро!$A$17:$AJ$28,MATCH(Расчет_БЕЗ_Фонда!S$4,Макро!$A$3:$AJ$3,0),FALSE),R23)</f>
        <v>0.2</v>
      </c>
      <c r="T23" s="7">
        <f>IFERROR(VLOOKUP($A23,Макро!$A$17:$AJ$28,MATCH(Расчет_БЕЗ_Фонда!T$4,Макро!$A$3:$AJ$3,0),FALSE),S23)</f>
        <v>0.2</v>
      </c>
      <c r="U23" s="7">
        <f>IFERROR(VLOOKUP($A23,Макро!$A$17:$AJ$28,MATCH(Расчет_БЕЗ_Фонда!U$4,Макро!$A$3:$AJ$3,0),FALSE),T23)</f>
        <v>0.2</v>
      </c>
      <c r="V23" s="7">
        <f>IFERROR(VLOOKUP($A23,Макро!$A$17:$AJ$28,MATCH(Расчет_БЕЗ_Фонда!V$4,Макро!$A$3:$AJ$3,0),FALSE),U23)</f>
        <v>0.2</v>
      </c>
      <c r="W23" s="7">
        <f>IFERROR(VLOOKUP($A23,Макро!$A$17:$AJ$28,MATCH(Расчет_БЕЗ_Фонда!W$4,Макро!$A$3:$AJ$3,0),FALSE),V23)</f>
        <v>0.2</v>
      </c>
      <c r="X23" s="7">
        <f>IFERROR(VLOOKUP($A23,Макро!$A$17:$AJ$28,MATCH(Расчет_БЕЗ_Фонда!X$4,Макро!$A$3:$AJ$3,0),FALSE),W23)</f>
        <v>0.2</v>
      </c>
      <c r="Y23" s="7">
        <f>IFERROR(VLOOKUP($A23,Макро!$A$17:$AJ$28,MATCH(Расчет_БЕЗ_Фонда!Y$4,Макро!$A$3:$AJ$3,0),FALSE),X23)</f>
        <v>0.2</v>
      </c>
      <c r="Z23" s="7">
        <f>IFERROR(VLOOKUP($A23,Макро!$A$17:$AJ$28,MATCH(Расчет_БЕЗ_Фонда!Z$4,Макро!$A$3:$AJ$3,0),FALSE),Y23)</f>
        <v>0.2</v>
      </c>
      <c r="AA23" s="7">
        <f>IFERROR(VLOOKUP($A23,Макро!$A$17:$AJ$28,MATCH(Расчет_БЕЗ_Фонда!AA$4,Макро!$A$3:$AJ$3,0),FALSE),Z23)</f>
        <v>0.2</v>
      </c>
      <c r="AB23" s="7">
        <f>IFERROR(VLOOKUP($A23,Макро!$A$17:$AJ$28,MATCH(Расчет_БЕЗ_Фонда!AB$4,Макро!$A$3:$AJ$3,0),FALSE),AA23)</f>
        <v>0.2</v>
      </c>
      <c r="AC23" s="7">
        <f>IFERROR(VLOOKUP($A23,Макро!$A$17:$AJ$28,MATCH(Расчет_БЕЗ_Фонда!AC$4,Макро!$A$3:$AJ$3,0),FALSE),AB23)</f>
        <v>0.2</v>
      </c>
      <c r="AD23" s="7">
        <f>IFERROR(VLOOKUP($A23,Макро!$A$17:$AJ$28,MATCH(Расчет_БЕЗ_Фонда!AD$4,Макро!$A$3:$AJ$3,0),FALSE),AC23)</f>
        <v>0.2</v>
      </c>
      <c r="AE23" s="7">
        <f>IFERROR(VLOOKUP($A23,Макро!$A$17:$AJ$28,MATCH(Расчет_БЕЗ_Фонда!AE$4,Макро!$A$3:$AJ$3,0),FALSE),AD23)</f>
        <v>0.2</v>
      </c>
      <c r="AF23" s="7">
        <f>IFERROR(VLOOKUP($A23,Макро!$A$17:$AJ$28,MATCH(Расчет_БЕЗ_Фонда!AF$4,Макро!$A$3:$AJ$3,0),FALSE),AE23)</f>
        <v>0.2</v>
      </c>
      <c r="AG23" s="7">
        <f>IFERROR(VLOOKUP($A23,Макро!$A$17:$AJ$28,MATCH(Расчет_БЕЗ_Фонда!AG$4,Макро!$A$3:$AJ$3,0),FALSE),AF23)</f>
        <v>0.2</v>
      </c>
      <c r="AH23" s="7">
        <f>IFERROR(VLOOKUP($A23,Макро!$A$17:$AJ$28,MATCH(Расчет_БЕЗ_Фонда!AH$4,Макро!$A$3:$AJ$3,0),FALSE),AG23)</f>
        <v>0.2</v>
      </c>
      <c r="AI23" s="7">
        <f>IFERROR(VLOOKUP($A23,Макро!$A$17:$AJ$28,MATCH(Расчет_БЕЗ_Фонда!AI$4,Макро!$A$3:$AJ$3,0),FALSE),AH23)</f>
        <v>0.2</v>
      </c>
      <c r="AJ23" s="7">
        <f>IFERROR(VLOOKUP($A23,Макро!$A$17:$AJ$28,MATCH(Расчет_БЕЗ_Фонда!AJ$4,Макро!$A$3:$AJ$3,0),FALSE),AI23)</f>
        <v>0.2</v>
      </c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</row>
    <row r="24" spans="1:124" s="1" customFormat="1" outlineLevel="1">
      <c r="A24" s="2" t="str">
        <f>Макро!A19</f>
        <v>Налог на прибыль</v>
      </c>
      <c r="B24" s="123"/>
      <c r="E24" s="7">
        <f>IFERROR(VLOOKUP($A24,Макро!$A$17:$AJ$28,MATCH(Расчет_БЕЗ_Фонда!E$4,Макро!$A$3:$AJ$3,0),FALSE),D24)</f>
        <v>0.2</v>
      </c>
      <c r="F24" s="7">
        <f>IFERROR(VLOOKUP($A24,Макро!$A$17:$AJ$28,MATCH(Расчет_БЕЗ_Фонда!F$4,Макро!$A$3:$AJ$3,0),FALSE),E24)</f>
        <v>0.2</v>
      </c>
      <c r="G24" s="7">
        <f>IFERROR(VLOOKUP($A24,Макро!$A$17:$AJ$28,MATCH(Расчет_БЕЗ_Фонда!G$4,Макро!$A$3:$AJ$3,0),FALSE),F24)</f>
        <v>0.2</v>
      </c>
      <c r="H24" s="7">
        <f>IFERROR(VLOOKUP($A24,Макро!$A$17:$AJ$28,MATCH(Расчет_БЕЗ_Фонда!H$4,Макро!$A$3:$AJ$3,0),FALSE),G24)</f>
        <v>0.2</v>
      </c>
      <c r="I24" s="7">
        <f>IFERROR(VLOOKUP($A24,Макро!$A$17:$AJ$28,MATCH(Расчет_БЕЗ_Фонда!I$4,Макро!$A$3:$AJ$3,0),FALSE),H24)</f>
        <v>0.2</v>
      </c>
      <c r="J24" s="7">
        <f>IFERROR(VLOOKUP($A24,Макро!$A$17:$AJ$28,MATCH(Расчет_БЕЗ_Фонда!J$4,Макро!$A$3:$AJ$3,0),FALSE),I24)</f>
        <v>0.2</v>
      </c>
      <c r="K24" s="7">
        <f>IFERROR(VLOOKUP($A24,Макро!$A$17:$AJ$28,MATCH(Расчет_БЕЗ_Фонда!K$4,Макро!$A$3:$AJ$3,0),FALSE),J24)</f>
        <v>0.2</v>
      </c>
      <c r="L24" s="7">
        <f>IFERROR(VLOOKUP($A24,Макро!$A$17:$AJ$28,MATCH(Расчет_БЕЗ_Фонда!L$4,Макро!$A$3:$AJ$3,0),FALSE),K24)</f>
        <v>0.2</v>
      </c>
      <c r="M24" s="7">
        <f>IFERROR(VLOOKUP($A24,Макро!$A$17:$AJ$28,MATCH(Расчет_БЕЗ_Фонда!M$4,Макро!$A$3:$AJ$3,0),FALSE),L24)</f>
        <v>0.2</v>
      </c>
      <c r="N24" s="7">
        <f>IFERROR(VLOOKUP($A24,Макро!$A$17:$AJ$28,MATCH(Расчет_БЕЗ_Фонда!N$4,Макро!$A$3:$AJ$3,0),FALSE),M24)</f>
        <v>0.2</v>
      </c>
      <c r="O24" s="7">
        <f>IFERROR(VLOOKUP($A24,Макро!$A$17:$AJ$28,MATCH(Расчет_БЕЗ_Фонда!O$4,Макро!$A$3:$AJ$3,0),FALSE),N24)</f>
        <v>0.2</v>
      </c>
      <c r="P24" s="7">
        <f>IFERROR(VLOOKUP($A24,Макро!$A$17:$AJ$28,MATCH(Расчет_БЕЗ_Фонда!P$4,Макро!$A$3:$AJ$3,0),FALSE),O24)</f>
        <v>0.2</v>
      </c>
      <c r="Q24" s="7">
        <f>IFERROR(VLOOKUP($A24,Макро!$A$17:$AJ$28,MATCH(Расчет_БЕЗ_Фонда!Q$4,Макро!$A$3:$AJ$3,0),FALSE),P24)</f>
        <v>0.2</v>
      </c>
      <c r="R24" s="7">
        <f>IFERROR(VLOOKUP($A24,Макро!$A$17:$AJ$28,MATCH(Расчет_БЕЗ_Фонда!R$4,Макро!$A$3:$AJ$3,0),FALSE),Q24)</f>
        <v>0.2</v>
      </c>
      <c r="S24" s="7">
        <f>IFERROR(VLOOKUP($A24,Макро!$A$17:$AJ$28,MATCH(Расчет_БЕЗ_Фонда!S$4,Макро!$A$3:$AJ$3,0),FALSE),R24)</f>
        <v>0.2</v>
      </c>
      <c r="T24" s="7">
        <f>IFERROR(VLOOKUP($A24,Макро!$A$17:$AJ$28,MATCH(Расчет_БЕЗ_Фонда!T$4,Макро!$A$3:$AJ$3,0),FALSE),S24)</f>
        <v>0.2</v>
      </c>
      <c r="U24" s="7">
        <f>IFERROR(VLOOKUP($A24,Макро!$A$17:$AJ$28,MATCH(Расчет_БЕЗ_Фонда!U$4,Макро!$A$3:$AJ$3,0),FALSE),T24)</f>
        <v>0.2</v>
      </c>
      <c r="V24" s="7">
        <f>IFERROR(VLOOKUP($A24,Макро!$A$17:$AJ$28,MATCH(Расчет_БЕЗ_Фонда!V$4,Макро!$A$3:$AJ$3,0),FALSE),U24)</f>
        <v>0.2</v>
      </c>
      <c r="W24" s="7">
        <f>IFERROR(VLOOKUP($A24,Макро!$A$17:$AJ$28,MATCH(Расчет_БЕЗ_Фонда!W$4,Макро!$A$3:$AJ$3,0),FALSE),V24)</f>
        <v>0.2</v>
      </c>
      <c r="X24" s="7">
        <f>IFERROR(VLOOKUP($A24,Макро!$A$17:$AJ$28,MATCH(Расчет_БЕЗ_Фонда!X$4,Макро!$A$3:$AJ$3,0),FALSE),W24)</f>
        <v>0.2</v>
      </c>
      <c r="Y24" s="7">
        <f>IFERROR(VLOOKUP($A24,Макро!$A$17:$AJ$28,MATCH(Расчет_БЕЗ_Фонда!Y$4,Макро!$A$3:$AJ$3,0),FALSE),X24)</f>
        <v>0.2</v>
      </c>
      <c r="Z24" s="7">
        <f>IFERROR(VLOOKUP($A24,Макро!$A$17:$AJ$28,MATCH(Расчет_БЕЗ_Фонда!Z$4,Макро!$A$3:$AJ$3,0),FALSE),Y24)</f>
        <v>0.2</v>
      </c>
      <c r="AA24" s="7">
        <f>IFERROR(VLOOKUP($A24,Макро!$A$17:$AJ$28,MATCH(Расчет_БЕЗ_Фонда!AA$4,Макро!$A$3:$AJ$3,0),FALSE),Z24)</f>
        <v>0.2</v>
      </c>
      <c r="AB24" s="7">
        <f>IFERROR(VLOOKUP($A24,Макро!$A$17:$AJ$28,MATCH(Расчет_БЕЗ_Фонда!AB$4,Макро!$A$3:$AJ$3,0),FALSE),AA24)</f>
        <v>0.2</v>
      </c>
      <c r="AC24" s="7">
        <f>IFERROR(VLOOKUP($A24,Макро!$A$17:$AJ$28,MATCH(Расчет_БЕЗ_Фонда!AC$4,Макро!$A$3:$AJ$3,0),FALSE),AB24)</f>
        <v>0.2</v>
      </c>
      <c r="AD24" s="7">
        <f>IFERROR(VLOOKUP($A24,Макро!$A$17:$AJ$28,MATCH(Расчет_БЕЗ_Фонда!AD$4,Макро!$A$3:$AJ$3,0),FALSE),AC24)</f>
        <v>0.2</v>
      </c>
      <c r="AE24" s="7">
        <f>IFERROR(VLOOKUP($A24,Макро!$A$17:$AJ$28,MATCH(Расчет_БЕЗ_Фонда!AE$4,Макро!$A$3:$AJ$3,0),FALSE),AD24)</f>
        <v>0.2</v>
      </c>
      <c r="AF24" s="7">
        <f>IFERROR(VLOOKUP($A24,Макро!$A$17:$AJ$28,MATCH(Расчет_БЕЗ_Фонда!AF$4,Макро!$A$3:$AJ$3,0),FALSE),AE24)</f>
        <v>0.2</v>
      </c>
      <c r="AG24" s="7">
        <f>IFERROR(VLOOKUP($A24,Макро!$A$17:$AJ$28,MATCH(Расчет_БЕЗ_Фонда!AG$4,Макро!$A$3:$AJ$3,0),FALSE),AF24)</f>
        <v>0.2</v>
      </c>
      <c r="AH24" s="7">
        <f>IFERROR(VLOOKUP($A24,Макро!$A$17:$AJ$28,MATCH(Расчет_БЕЗ_Фонда!AH$4,Макро!$A$3:$AJ$3,0),FALSE),AG24)</f>
        <v>0.2</v>
      </c>
      <c r="AI24" s="7">
        <f>IFERROR(VLOOKUP($A24,Макро!$A$17:$AJ$28,MATCH(Расчет_БЕЗ_Фонда!AI$4,Макро!$A$3:$AJ$3,0),FALSE),AH24)</f>
        <v>0.2</v>
      </c>
      <c r="AJ24" s="7">
        <f>IFERROR(VLOOKUP($A24,Макро!$A$17:$AJ$28,MATCH(Расчет_БЕЗ_Фонда!AJ$4,Макро!$A$3:$AJ$3,0),FALSE),AI24)</f>
        <v>0.2</v>
      </c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</row>
    <row r="25" spans="1:124" s="1" customFormat="1" outlineLevel="1">
      <c r="A25" s="2" t="str">
        <f>Макро!A20</f>
        <v xml:space="preserve">     Часть бюджета Субъекта РФ</v>
      </c>
      <c r="B25" s="123" t="str">
        <f>Макро!B20</f>
        <v>РБ</v>
      </c>
      <c r="E25" s="7">
        <f>IFERROR(VLOOKUP($A25,Макро!$A$17:$AJ$28,MATCH(Расчет_БЕЗ_Фонда!E$4,Макро!$A$3:$AJ$3,0),FALSE),D25)</f>
        <v>0.18</v>
      </c>
      <c r="F25" s="7">
        <f>IFERROR(VLOOKUP($A25,Макро!$A$17:$AJ$28,MATCH(Расчет_БЕЗ_Фонда!F$4,Макро!$A$3:$AJ$3,0),FALSE),E25)</f>
        <v>0.18</v>
      </c>
      <c r="G25" s="7">
        <f>IFERROR(VLOOKUP($A25,Макро!$A$17:$AJ$28,MATCH(Расчет_БЕЗ_Фонда!G$4,Макро!$A$3:$AJ$3,0),FALSE),F25)</f>
        <v>0.18</v>
      </c>
      <c r="H25" s="7">
        <f>IFERROR(VLOOKUP($A25,Макро!$A$17:$AJ$28,MATCH(Расчет_БЕЗ_Фонда!H$4,Макро!$A$3:$AJ$3,0),FALSE),G25)</f>
        <v>0.18</v>
      </c>
      <c r="I25" s="7">
        <f>IFERROR(VLOOKUP($A25,Макро!$A$17:$AJ$28,MATCH(Расчет_БЕЗ_Фонда!I$4,Макро!$A$3:$AJ$3,0),FALSE),H25)</f>
        <v>0.18</v>
      </c>
      <c r="J25" s="7">
        <f>IFERROR(VLOOKUP($A25,Макро!$A$17:$AJ$28,MATCH(Расчет_БЕЗ_Фонда!J$4,Макро!$A$3:$AJ$3,0),FALSE),I25)</f>
        <v>0.18</v>
      </c>
      <c r="K25" s="7">
        <f>IFERROR(VLOOKUP($A25,Макро!$A$17:$AJ$28,MATCH(Расчет_БЕЗ_Фонда!K$4,Макро!$A$3:$AJ$3,0),FALSE),J25)</f>
        <v>0.18</v>
      </c>
      <c r="L25" s="7">
        <f>IFERROR(VLOOKUP($A25,Макро!$A$17:$AJ$28,MATCH(Расчет_БЕЗ_Фонда!L$4,Макро!$A$3:$AJ$3,0),FALSE),K25)</f>
        <v>0.18</v>
      </c>
      <c r="M25" s="7">
        <f>IFERROR(VLOOKUP($A25,Макро!$A$17:$AJ$28,MATCH(Расчет_БЕЗ_Фонда!M$4,Макро!$A$3:$AJ$3,0),FALSE),L25)</f>
        <v>0.18</v>
      </c>
      <c r="N25" s="7">
        <f>IFERROR(VLOOKUP($A25,Макро!$A$17:$AJ$28,MATCH(Расчет_БЕЗ_Фонда!N$4,Макро!$A$3:$AJ$3,0),FALSE),M25)</f>
        <v>0.18</v>
      </c>
      <c r="O25" s="7">
        <f>IFERROR(VLOOKUP($A25,Макро!$A$17:$AJ$28,MATCH(Расчет_БЕЗ_Фонда!O$4,Макро!$A$3:$AJ$3,0),FALSE),N25)</f>
        <v>0.18</v>
      </c>
      <c r="P25" s="7">
        <f>IFERROR(VLOOKUP($A25,Макро!$A$17:$AJ$28,MATCH(Расчет_БЕЗ_Фонда!P$4,Макро!$A$3:$AJ$3,0),FALSE),O25)</f>
        <v>0.18</v>
      </c>
      <c r="Q25" s="7">
        <f>IFERROR(VLOOKUP($A25,Макро!$A$17:$AJ$28,MATCH(Расчет_БЕЗ_Фонда!Q$4,Макро!$A$3:$AJ$3,0),FALSE),P25)</f>
        <v>0.18</v>
      </c>
      <c r="R25" s="7">
        <f>IFERROR(VLOOKUP($A25,Макро!$A$17:$AJ$28,MATCH(Расчет_БЕЗ_Фонда!R$4,Макро!$A$3:$AJ$3,0),FALSE),Q25)</f>
        <v>0.18</v>
      </c>
      <c r="S25" s="7">
        <f>IFERROR(VLOOKUP($A25,Макро!$A$17:$AJ$28,MATCH(Расчет_БЕЗ_Фонда!S$4,Макро!$A$3:$AJ$3,0),FALSE),R25)</f>
        <v>0.18</v>
      </c>
      <c r="T25" s="7">
        <f>IFERROR(VLOOKUP($A25,Макро!$A$17:$AJ$28,MATCH(Расчет_БЕЗ_Фонда!T$4,Макро!$A$3:$AJ$3,0),FALSE),S25)</f>
        <v>0.18</v>
      </c>
      <c r="U25" s="7">
        <f>IFERROR(VLOOKUP($A25,Макро!$A$17:$AJ$28,MATCH(Расчет_БЕЗ_Фонда!U$4,Макро!$A$3:$AJ$3,0),FALSE),T25)</f>
        <v>0.18</v>
      </c>
      <c r="V25" s="7">
        <f>IFERROR(VLOOKUP($A25,Макро!$A$17:$AJ$28,MATCH(Расчет_БЕЗ_Фонда!V$4,Макро!$A$3:$AJ$3,0),FALSE),U25)</f>
        <v>0.18</v>
      </c>
      <c r="W25" s="7">
        <f>IFERROR(VLOOKUP($A25,Макро!$A$17:$AJ$28,MATCH(Расчет_БЕЗ_Фонда!W$4,Макро!$A$3:$AJ$3,0),FALSE),V25)</f>
        <v>0.18</v>
      </c>
      <c r="X25" s="7">
        <f>IFERROR(VLOOKUP($A25,Макро!$A$17:$AJ$28,MATCH(Расчет_БЕЗ_Фонда!X$4,Макро!$A$3:$AJ$3,0),FALSE),W25)</f>
        <v>0.18</v>
      </c>
      <c r="Y25" s="7">
        <f>IFERROR(VLOOKUP($A25,Макро!$A$17:$AJ$28,MATCH(Расчет_БЕЗ_Фонда!Y$4,Макро!$A$3:$AJ$3,0),FALSE),X25)</f>
        <v>0.18</v>
      </c>
      <c r="Z25" s="7">
        <f>IFERROR(VLOOKUP($A25,Макро!$A$17:$AJ$28,MATCH(Расчет_БЕЗ_Фонда!Z$4,Макро!$A$3:$AJ$3,0),FALSE),Y25)</f>
        <v>0.18</v>
      </c>
      <c r="AA25" s="7">
        <f>IFERROR(VLOOKUP($A25,Макро!$A$17:$AJ$28,MATCH(Расчет_БЕЗ_Фонда!AA$4,Макро!$A$3:$AJ$3,0),FALSE),Z25)</f>
        <v>0.18</v>
      </c>
      <c r="AB25" s="7">
        <f>IFERROR(VLOOKUP($A25,Макро!$A$17:$AJ$28,MATCH(Расчет_БЕЗ_Фонда!AB$4,Макро!$A$3:$AJ$3,0),FALSE),AA25)</f>
        <v>0.18</v>
      </c>
      <c r="AC25" s="7">
        <f>IFERROR(VLOOKUP($A25,Макро!$A$17:$AJ$28,MATCH(Расчет_БЕЗ_Фонда!AC$4,Макро!$A$3:$AJ$3,0),FALSE),AB25)</f>
        <v>0.18</v>
      </c>
      <c r="AD25" s="7">
        <f>IFERROR(VLOOKUP($A25,Макро!$A$17:$AJ$28,MATCH(Расчет_БЕЗ_Фонда!AD$4,Макро!$A$3:$AJ$3,0),FALSE),AC25)</f>
        <v>0.18</v>
      </c>
      <c r="AE25" s="7">
        <f>IFERROR(VLOOKUP($A25,Макро!$A$17:$AJ$28,MATCH(Расчет_БЕЗ_Фонда!AE$4,Макро!$A$3:$AJ$3,0),FALSE),AD25)</f>
        <v>0.18</v>
      </c>
      <c r="AF25" s="7">
        <f>IFERROR(VLOOKUP($A25,Макро!$A$17:$AJ$28,MATCH(Расчет_БЕЗ_Фонда!AF$4,Макро!$A$3:$AJ$3,0),FALSE),AE25)</f>
        <v>0.18</v>
      </c>
      <c r="AG25" s="7">
        <f>IFERROR(VLOOKUP($A25,Макро!$A$17:$AJ$28,MATCH(Расчет_БЕЗ_Фонда!AG$4,Макро!$A$3:$AJ$3,0),FALSE),AF25)</f>
        <v>0.18</v>
      </c>
      <c r="AH25" s="7">
        <f>IFERROR(VLOOKUP($A25,Макро!$A$17:$AJ$28,MATCH(Расчет_БЕЗ_Фонда!AH$4,Макро!$A$3:$AJ$3,0),FALSE),AG25)</f>
        <v>0.18</v>
      </c>
      <c r="AI25" s="7">
        <f>IFERROR(VLOOKUP($A25,Макро!$A$17:$AJ$28,MATCH(Расчет_БЕЗ_Фонда!AI$4,Макро!$A$3:$AJ$3,0),FALSE),AH25)</f>
        <v>0.18</v>
      </c>
      <c r="AJ25" s="7">
        <f>IFERROR(VLOOKUP($A25,Макро!$A$17:$AJ$28,MATCH(Расчет_БЕЗ_Фонда!AJ$4,Макро!$A$3:$AJ$3,0),FALSE),AI25)</f>
        <v>0.18</v>
      </c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  <c r="CY25" s="32"/>
      <c r="CZ25" s="32"/>
      <c r="DA25" s="32"/>
      <c r="DB25" s="32"/>
      <c r="DC25" s="32"/>
      <c r="DD25" s="32"/>
      <c r="DE25" s="32"/>
      <c r="DF25" s="32"/>
      <c r="DG25" s="32"/>
      <c r="DH25" s="32"/>
      <c r="DI25" s="32"/>
      <c r="DJ25" s="32"/>
      <c r="DK25" s="32"/>
      <c r="DL25" s="32"/>
      <c r="DM25" s="32"/>
      <c r="DN25" s="32"/>
      <c r="DO25" s="32"/>
      <c r="DP25" s="32"/>
      <c r="DQ25" s="32"/>
      <c r="DR25" s="32"/>
      <c r="DS25" s="32"/>
      <c r="DT25" s="32"/>
    </row>
    <row r="26" spans="1:124" s="1" customFormat="1" outlineLevel="1">
      <c r="A26" s="2" t="str">
        <f>Макро!A21</f>
        <v xml:space="preserve">     Часть федерального бюджета</v>
      </c>
      <c r="B26" s="123" t="str">
        <f>Макро!B21</f>
        <v>ФБ</v>
      </c>
      <c r="E26" s="7">
        <f>IFERROR(VLOOKUP($A26,Макро!$A$17:$AJ$28,MATCH(Расчет_БЕЗ_Фонда!E$4,Макро!$A$3:$AJ$3,0),FALSE),D26)</f>
        <v>0.02</v>
      </c>
      <c r="F26" s="7">
        <f>IFERROR(VLOOKUP($A26,Макро!$A$17:$AJ$28,MATCH(Расчет_БЕЗ_Фонда!F$4,Макро!$A$3:$AJ$3,0),FALSE),E26)</f>
        <v>0.02</v>
      </c>
      <c r="G26" s="7">
        <f>IFERROR(VLOOKUP($A26,Макро!$A$17:$AJ$28,MATCH(Расчет_БЕЗ_Фонда!G$4,Макро!$A$3:$AJ$3,0),FALSE),F26)</f>
        <v>0.02</v>
      </c>
      <c r="H26" s="7">
        <f>IFERROR(VLOOKUP($A26,Макро!$A$17:$AJ$28,MATCH(Расчет_БЕЗ_Фонда!H$4,Макро!$A$3:$AJ$3,0),FALSE),G26)</f>
        <v>0.02</v>
      </c>
      <c r="I26" s="7">
        <f>IFERROR(VLOOKUP($A26,Макро!$A$17:$AJ$28,MATCH(Расчет_БЕЗ_Фонда!I$4,Макро!$A$3:$AJ$3,0),FALSE),H26)</f>
        <v>0.02</v>
      </c>
      <c r="J26" s="7">
        <f>IFERROR(VLOOKUP($A26,Макро!$A$17:$AJ$28,MATCH(Расчет_БЕЗ_Фонда!J$4,Макро!$A$3:$AJ$3,0),FALSE),I26)</f>
        <v>0.02</v>
      </c>
      <c r="K26" s="7">
        <f>IFERROR(VLOOKUP($A26,Макро!$A$17:$AJ$28,MATCH(Расчет_БЕЗ_Фонда!K$4,Макро!$A$3:$AJ$3,0),FALSE),J26)</f>
        <v>0.02</v>
      </c>
      <c r="L26" s="7">
        <f>IFERROR(VLOOKUP($A26,Макро!$A$17:$AJ$28,MATCH(Расчет_БЕЗ_Фонда!L$4,Макро!$A$3:$AJ$3,0),FALSE),K26)</f>
        <v>0.02</v>
      </c>
      <c r="M26" s="7">
        <f>IFERROR(VLOOKUP($A26,Макро!$A$17:$AJ$28,MATCH(Расчет_БЕЗ_Фонда!M$4,Макро!$A$3:$AJ$3,0),FALSE),L26)</f>
        <v>0.02</v>
      </c>
      <c r="N26" s="7">
        <f>IFERROR(VLOOKUP($A26,Макро!$A$17:$AJ$28,MATCH(Расчет_БЕЗ_Фонда!N$4,Макро!$A$3:$AJ$3,0),FALSE),M26)</f>
        <v>0.02</v>
      </c>
      <c r="O26" s="7">
        <f>IFERROR(VLOOKUP($A26,Макро!$A$17:$AJ$28,MATCH(Расчет_БЕЗ_Фонда!O$4,Макро!$A$3:$AJ$3,0),FALSE),N26)</f>
        <v>0.02</v>
      </c>
      <c r="P26" s="7">
        <f>IFERROR(VLOOKUP($A26,Макро!$A$17:$AJ$28,MATCH(Расчет_БЕЗ_Фонда!P$4,Макро!$A$3:$AJ$3,0),FALSE),O26)</f>
        <v>0.02</v>
      </c>
      <c r="Q26" s="7">
        <f>IFERROR(VLOOKUP($A26,Макро!$A$17:$AJ$28,MATCH(Расчет_БЕЗ_Фонда!Q$4,Макро!$A$3:$AJ$3,0),FALSE),P26)</f>
        <v>0.02</v>
      </c>
      <c r="R26" s="7">
        <f>IFERROR(VLOOKUP($A26,Макро!$A$17:$AJ$28,MATCH(Расчет_БЕЗ_Фонда!R$4,Макро!$A$3:$AJ$3,0),FALSE),Q26)</f>
        <v>0.02</v>
      </c>
      <c r="S26" s="7">
        <f>IFERROR(VLOOKUP($A26,Макро!$A$17:$AJ$28,MATCH(Расчет_БЕЗ_Фонда!S$4,Макро!$A$3:$AJ$3,0),FALSE),R26)</f>
        <v>0.02</v>
      </c>
      <c r="T26" s="7">
        <f>IFERROR(VLOOKUP($A26,Макро!$A$17:$AJ$28,MATCH(Расчет_БЕЗ_Фонда!T$4,Макро!$A$3:$AJ$3,0),FALSE),S26)</f>
        <v>0.02</v>
      </c>
      <c r="U26" s="7">
        <f>IFERROR(VLOOKUP($A26,Макро!$A$17:$AJ$28,MATCH(Расчет_БЕЗ_Фонда!U$4,Макро!$A$3:$AJ$3,0),FALSE),T26)</f>
        <v>0.02</v>
      </c>
      <c r="V26" s="7">
        <f>IFERROR(VLOOKUP($A26,Макро!$A$17:$AJ$28,MATCH(Расчет_БЕЗ_Фонда!V$4,Макро!$A$3:$AJ$3,0),FALSE),U26)</f>
        <v>0.02</v>
      </c>
      <c r="W26" s="7">
        <f>IFERROR(VLOOKUP($A26,Макро!$A$17:$AJ$28,MATCH(Расчет_БЕЗ_Фонда!W$4,Макро!$A$3:$AJ$3,0),FALSE),V26)</f>
        <v>0.02</v>
      </c>
      <c r="X26" s="7">
        <f>IFERROR(VLOOKUP($A26,Макро!$A$17:$AJ$28,MATCH(Расчет_БЕЗ_Фонда!X$4,Макро!$A$3:$AJ$3,0),FALSE),W26)</f>
        <v>0.02</v>
      </c>
      <c r="Y26" s="7">
        <f>IFERROR(VLOOKUP($A26,Макро!$A$17:$AJ$28,MATCH(Расчет_БЕЗ_Фонда!Y$4,Макро!$A$3:$AJ$3,0),FALSE),X26)</f>
        <v>0.02</v>
      </c>
      <c r="Z26" s="7">
        <f>IFERROR(VLOOKUP($A26,Макро!$A$17:$AJ$28,MATCH(Расчет_БЕЗ_Фонда!Z$4,Макро!$A$3:$AJ$3,0),FALSE),Y26)</f>
        <v>0.02</v>
      </c>
      <c r="AA26" s="7">
        <f>IFERROR(VLOOKUP($A26,Макро!$A$17:$AJ$28,MATCH(Расчет_БЕЗ_Фонда!AA$4,Макро!$A$3:$AJ$3,0),FALSE),Z26)</f>
        <v>0.02</v>
      </c>
      <c r="AB26" s="7">
        <f>IFERROR(VLOOKUP($A26,Макро!$A$17:$AJ$28,MATCH(Расчет_БЕЗ_Фонда!AB$4,Макро!$A$3:$AJ$3,0),FALSE),AA26)</f>
        <v>0.02</v>
      </c>
      <c r="AC26" s="7">
        <f>IFERROR(VLOOKUP($A26,Макро!$A$17:$AJ$28,MATCH(Расчет_БЕЗ_Фонда!AC$4,Макро!$A$3:$AJ$3,0),FALSE),AB26)</f>
        <v>0.02</v>
      </c>
      <c r="AD26" s="7">
        <f>IFERROR(VLOOKUP($A26,Макро!$A$17:$AJ$28,MATCH(Расчет_БЕЗ_Фонда!AD$4,Макро!$A$3:$AJ$3,0),FALSE),AC26)</f>
        <v>0.02</v>
      </c>
      <c r="AE26" s="7">
        <f>IFERROR(VLOOKUP($A26,Макро!$A$17:$AJ$28,MATCH(Расчет_БЕЗ_Фонда!AE$4,Макро!$A$3:$AJ$3,0),FALSE),AD26)</f>
        <v>0.02</v>
      </c>
      <c r="AF26" s="7">
        <f>IFERROR(VLOOKUP($A26,Макро!$A$17:$AJ$28,MATCH(Расчет_БЕЗ_Фонда!AF$4,Макро!$A$3:$AJ$3,0),FALSE),AE26)</f>
        <v>0.02</v>
      </c>
      <c r="AG26" s="7">
        <f>IFERROR(VLOOKUP($A26,Макро!$A$17:$AJ$28,MATCH(Расчет_БЕЗ_Фонда!AG$4,Макро!$A$3:$AJ$3,0),FALSE),AF26)</f>
        <v>0.02</v>
      </c>
      <c r="AH26" s="7">
        <f>IFERROR(VLOOKUP($A26,Макро!$A$17:$AJ$28,MATCH(Расчет_БЕЗ_Фонда!AH$4,Макро!$A$3:$AJ$3,0),FALSE),AG26)</f>
        <v>0.02</v>
      </c>
      <c r="AI26" s="7">
        <f>IFERROR(VLOOKUP($A26,Макро!$A$17:$AJ$28,MATCH(Расчет_БЕЗ_Фонда!AI$4,Макро!$A$3:$AJ$3,0),FALSE),AH26)</f>
        <v>0.02</v>
      </c>
      <c r="AJ26" s="7">
        <f>IFERROR(VLOOKUP($A26,Макро!$A$17:$AJ$28,MATCH(Расчет_БЕЗ_Фонда!AJ$4,Макро!$A$3:$AJ$3,0),FALSE),AI26)</f>
        <v>0.02</v>
      </c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  <c r="CY26" s="32"/>
      <c r="CZ26" s="32"/>
      <c r="DA26" s="32"/>
      <c r="DB26" s="32"/>
      <c r="DC26" s="32"/>
      <c r="DD26" s="32"/>
      <c r="DE26" s="32"/>
      <c r="DF26" s="32"/>
      <c r="DG26" s="32"/>
      <c r="DH26" s="32"/>
      <c r="DI26" s="32"/>
      <c r="DJ26" s="32"/>
      <c r="DK26" s="32"/>
      <c r="DL26" s="32"/>
      <c r="DM26" s="32"/>
      <c r="DN26" s="32"/>
      <c r="DO26" s="32"/>
      <c r="DP26" s="32"/>
      <c r="DQ26" s="32"/>
      <c r="DR26" s="32"/>
      <c r="DS26" s="32"/>
      <c r="DT26" s="32"/>
    </row>
    <row r="27" spans="1:124" s="1" customFormat="1" outlineLevel="1">
      <c r="A27" s="2" t="str">
        <f>Макро!A22</f>
        <v>НДФЛ</v>
      </c>
      <c r="B27" s="123" t="str">
        <f>Макро!B22</f>
        <v>РБ</v>
      </c>
      <c r="E27" s="7">
        <f>IFERROR(VLOOKUP($A27,Макро!$A$17:$AJ$28,MATCH(Расчет_БЕЗ_Фонда!E$4,Макро!$A$3:$AJ$3,0),FALSE),D27)</f>
        <v>0.13</v>
      </c>
      <c r="F27" s="7">
        <f>IFERROR(VLOOKUP($A27,Макро!$A$17:$AJ$28,MATCH(Расчет_БЕЗ_Фонда!F$4,Макро!$A$3:$AJ$3,0),FALSE),E27)</f>
        <v>0.13</v>
      </c>
      <c r="G27" s="7">
        <f>IFERROR(VLOOKUP($A27,Макро!$A$17:$AJ$28,MATCH(Расчет_БЕЗ_Фонда!G$4,Макро!$A$3:$AJ$3,0),FALSE),F27)</f>
        <v>0.13</v>
      </c>
      <c r="H27" s="7">
        <f>IFERROR(VLOOKUP($A27,Макро!$A$17:$AJ$28,MATCH(Расчет_БЕЗ_Фонда!H$4,Макро!$A$3:$AJ$3,0),FALSE),G27)</f>
        <v>0.13</v>
      </c>
      <c r="I27" s="7">
        <f>IFERROR(VLOOKUP($A27,Макро!$A$17:$AJ$28,MATCH(Расчет_БЕЗ_Фонда!I$4,Макро!$A$3:$AJ$3,0),FALSE),H27)</f>
        <v>0.13</v>
      </c>
      <c r="J27" s="7">
        <f>IFERROR(VLOOKUP($A27,Макро!$A$17:$AJ$28,MATCH(Расчет_БЕЗ_Фонда!J$4,Макро!$A$3:$AJ$3,0),FALSE),I27)</f>
        <v>0.13</v>
      </c>
      <c r="K27" s="7">
        <f>IFERROR(VLOOKUP($A27,Макро!$A$17:$AJ$28,MATCH(Расчет_БЕЗ_Фонда!K$4,Макро!$A$3:$AJ$3,0),FALSE),J27)</f>
        <v>0.13</v>
      </c>
      <c r="L27" s="7">
        <f>IFERROR(VLOOKUP($A27,Макро!$A$17:$AJ$28,MATCH(Расчет_БЕЗ_Фонда!L$4,Макро!$A$3:$AJ$3,0),FALSE),K27)</f>
        <v>0.13</v>
      </c>
      <c r="M27" s="7">
        <f>IFERROR(VLOOKUP($A27,Макро!$A$17:$AJ$28,MATCH(Расчет_БЕЗ_Фонда!M$4,Макро!$A$3:$AJ$3,0),FALSE),L27)</f>
        <v>0.13</v>
      </c>
      <c r="N27" s="7">
        <f>IFERROR(VLOOKUP($A27,Макро!$A$17:$AJ$28,MATCH(Расчет_БЕЗ_Фонда!N$4,Макро!$A$3:$AJ$3,0),FALSE),M27)</f>
        <v>0.13</v>
      </c>
      <c r="O27" s="7">
        <f>IFERROR(VLOOKUP($A27,Макро!$A$17:$AJ$28,MATCH(Расчет_БЕЗ_Фонда!O$4,Макро!$A$3:$AJ$3,0),FALSE),N27)</f>
        <v>0.13</v>
      </c>
      <c r="P27" s="7">
        <f>IFERROR(VLOOKUP($A27,Макро!$A$17:$AJ$28,MATCH(Расчет_БЕЗ_Фонда!P$4,Макро!$A$3:$AJ$3,0),FALSE),O27)</f>
        <v>0.13</v>
      </c>
      <c r="Q27" s="7">
        <f>IFERROR(VLOOKUP($A27,Макро!$A$17:$AJ$28,MATCH(Расчет_БЕЗ_Фонда!Q$4,Макро!$A$3:$AJ$3,0),FALSE),P27)</f>
        <v>0.13</v>
      </c>
      <c r="R27" s="7">
        <f>IFERROR(VLOOKUP($A27,Макро!$A$17:$AJ$28,MATCH(Расчет_БЕЗ_Фонда!R$4,Макро!$A$3:$AJ$3,0),FALSE),Q27)</f>
        <v>0.13</v>
      </c>
      <c r="S27" s="7">
        <f>IFERROR(VLOOKUP($A27,Макро!$A$17:$AJ$28,MATCH(Расчет_БЕЗ_Фонда!S$4,Макро!$A$3:$AJ$3,0),FALSE),R27)</f>
        <v>0.13</v>
      </c>
      <c r="T27" s="7">
        <f>IFERROR(VLOOKUP($A27,Макро!$A$17:$AJ$28,MATCH(Расчет_БЕЗ_Фонда!T$4,Макро!$A$3:$AJ$3,0),FALSE),S27)</f>
        <v>0.13</v>
      </c>
      <c r="U27" s="7">
        <f>IFERROR(VLOOKUP($A27,Макро!$A$17:$AJ$28,MATCH(Расчет_БЕЗ_Фонда!U$4,Макро!$A$3:$AJ$3,0),FALSE),T27)</f>
        <v>0.13</v>
      </c>
      <c r="V27" s="7">
        <f>IFERROR(VLOOKUP($A27,Макро!$A$17:$AJ$28,MATCH(Расчет_БЕЗ_Фонда!V$4,Макро!$A$3:$AJ$3,0),FALSE),U27)</f>
        <v>0.13</v>
      </c>
      <c r="W27" s="7">
        <f>IFERROR(VLOOKUP($A27,Макро!$A$17:$AJ$28,MATCH(Расчет_БЕЗ_Фонда!W$4,Макро!$A$3:$AJ$3,0),FALSE),V27)</f>
        <v>0.13</v>
      </c>
      <c r="X27" s="7">
        <f>IFERROR(VLOOKUP($A27,Макро!$A$17:$AJ$28,MATCH(Расчет_БЕЗ_Фонда!X$4,Макро!$A$3:$AJ$3,0),FALSE),W27)</f>
        <v>0.13</v>
      </c>
      <c r="Y27" s="7">
        <f>IFERROR(VLOOKUP($A27,Макро!$A$17:$AJ$28,MATCH(Расчет_БЕЗ_Фонда!Y$4,Макро!$A$3:$AJ$3,0),FALSE),X27)</f>
        <v>0.13</v>
      </c>
      <c r="Z27" s="7">
        <f>IFERROR(VLOOKUP($A27,Макро!$A$17:$AJ$28,MATCH(Расчет_БЕЗ_Фонда!Z$4,Макро!$A$3:$AJ$3,0),FALSE),Y27)</f>
        <v>0.13</v>
      </c>
      <c r="AA27" s="7">
        <f>IFERROR(VLOOKUP($A27,Макро!$A$17:$AJ$28,MATCH(Расчет_БЕЗ_Фонда!AA$4,Макро!$A$3:$AJ$3,0),FALSE),Z27)</f>
        <v>0.13</v>
      </c>
      <c r="AB27" s="7">
        <f>IFERROR(VLOOKUP($A27,Макро!$A$17:$AJ$28,MATCH(Расчет_БЕЗ_Фонда!AB$4,Макро!$A$3:$AJ$3,0),FALSE),AA27)</f>
        <v>0.13</v>
      </c>
      <c r="AC27" s="7">
        <f>IFERROR(VLOOKUP($A27,Макро!$A$17:$AJ$28,MATCH(Расчет_БЕЗ_Фонда!AC$4,Макро!$A$3:$AJ$3,0),FALSE),AB27)</f>
        <v>0.13</v>
      </c>
      <c r="AD27" s="7">
        <f>IFERROR(VLOOKUP($A27,Макро!$A$17:$AJ$28,MATCH(Расчет_БЕЗ_Фонда!AD$4,Макро!$A$3:$AJ$3,0),FALSE),AC27)</f>
        <v>0.13</v>
      </c>
      <c r="AE27" s="7">
        <f>IFERROR(VLOOKUP($A27,Макро!$A$17:$AJ$28,MATCH(Расчет_БЕЗ_Фонда!AE$4,Макро!$A$3:$AJ$3,0),FALSE),AD27)</f>
        <v>0.13</v>
      </c>
      <c r="AF27" s="7">
        <f>IFERROR(VLOOKUP($A27,Макро!$A$17:$AJ$28,MATCH(Расчет_БЕЗ_Фонда!AF$4,Макро!$A$3:$AJ$3,0),FALSE),AE27)</f>
        <v>0.13</v>
      </c>
      <c r="AG27" s="7">
        <f>IFERROR(VLOOKUP($A27,Макро!$A$17:$AJ$28,MATCH(Расчет_БЕЗ_Фонда!AG$4,Макро!$A$3:$AJ$3,0),FALSE),AF27)</f>
        <v>0.13</v>
      </c>
      <c r="AH27" s="7">
        <f>IFERROR(VLOOKUP($A27,Макро!$A$17:$AJ$28,MATCH(Расчет_БЕЗ_Фонда!AH$4,Макро!$A$3:$AJ$3,0),FALSE),AG27)</f>
        <v>0.13</v>
      </c>
      <c r="AI27" s="7">
        <f>IFERROR(VLOOKUP($A27,Макро!$A$17:$AJ$28,MATCH(Расчет_БЕЗ_Фонда!AI$4,Макро!$A$3:$AJ$3,0),FALSE),AH27)</f>
        <v>0.13</v>
      </c>
      <c r="AJ27" s="7">
        <f>IFERROR(VLOOKUP($A27,Макро!$A$17:$AJ$28,MATCH(Расчет_БЕЗ_Фонда!AJ$4,Макро!$A$3:$AJ$3,0),FALSE),AI27)</f>
        <v>0.13</v>
      </c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</row>
    <row r="28" spans="1:124" s="81" customFormat="1" outlineLevel="1">
      <c r="A28" s="80" t="s">
        <v>149</v>
      </c>
      <c r="E28" s="82"/>
      <c r="F28" s="82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82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  <c r="DK28" s="82"/>
      <c r="DL28" s="82"/>
      <c r="DM28" s="82"/>
      <c r="DN28" s="82"/>
      <c r="DO28" s="82"/>
      <c r="DP28" s="82"/>
      <c r="DQ28" s="82"/>
      <c r="DR28" s="82"/>
      <c r="DS28" s="82"/>
      <c r="DT28" s="82"/>
    </row>
    <row r="29" spans="1:124" s="1" customFormat="1" outlineLevel="1">
      <c r="A29" s="2" t="str">
        <f>Макро!A25</f>
        <v>Пенсионный фонд РФ</v>
      </c>
      <c r="E29" s="7">
        <f>IFERROR(VLOOKUP($A29,Макро!$A$17:$AJ$28,MATCH(Расчет_БЕЗ_Фонда!E$4,Макро!$A$3:$AJ$3,0),FALSE),D29)</f>
        <v>0.22</v>
      </c>
      <c r="F29" s="7">
        <f>IFERROR(VLOOKUP($A29,Макро!$A$17:$AJ$28,MATCH(Расчет_БЕЗ_Фонда!F$4,Макро!$A$3:$AJ$3,0),FALSE),E29)</f>
        <v>0.22</v>
      </c>
      <c r="G29" s="7">
        <f>IFERROR(VLOOKUP($A29,Макро!$A$17:$AJ$28,MATCH(Расчет_БЕЗ_Фонда!G$4,Макро!$A$3:$AJ$3,0),FALSE),F29)</f>
        <v>0.22</v>
      </c>
      <c r="H29" s="7">
        <f>IFERROR(VLOOKUP($A29,Макро!$A$17:$AJ$28,MATCH(Расчет_БЕЗ_Фонда!H$4,Макро!$A$3:$AJ$3,0),FALSE),G29)</f>
        <v>0.22</v>
      </c>
      <c r="I29" s="7">
        <f>IFERROR(VLOOKUP($A29,Макро!$A$17:$AJ$28,MATCH(Расчет_БЕЗ_Фонда!I$4,Макро!$A$3:$AJ$3,0),FALSE),H29)</f>
        <v>0.22</v>
      </c>
      <c r="J29" s="7">
        <f>IFERROR(VLOOKUP($A29,Макро!$A$17:$AJ$28,MATCH(Расчет_БЕЗ_Фонда!J$4,Макро!$A$3:$AJ$3,0),FALSE),I29)</f>
        <v>0.22</v>
      </c>
      <c r="K29" s="7">
        <f>IFERROR(VLOOKUP($A29,Макро!$A$17:$AJ$28,MATCH(Расчет_БЕЗ_Фонда!K$4,Макро!$A$3:$AJ$3,0),FALSE),J29)</f>
        <v>0.22</v>
      </c>
      <c r="L29" s="7">
        <f>IFERROR(VLOOKUP($A29,Макро!$A$17:$AJ$28,MATCH(Расчет_БЕЗ_Фонда!L$4,Макро!$A$3:$AJ$3,0),FALSE),K29)</f>
        <v>0.22</v>
      </c>
      <c r="M29" s="7">
        <f>IFERROR(VLOOKUP($A29,Макро!$A$17:$AJ$28,MATCH(Расчет_БЕЗ_Фонда!M$4,Макро!$A$3:$AJ$3,0),FALSE),L29)</f>
        <v>0.22</v>
      </c>
      <c r="N29" s="7">
        <f>IFERROR(VLOOKUP($A29,Макро!$A$17:$AJ$28,MATCH(Расчет_БЕЗ_Фонда!N$4,Макро!$A$3:$AJ$3,0),FALSE),M29)</f>
        <v>0.22</v>
      </c>
      <c r="O29" s="7">
        <f>IFERROR(VLOOKUP($A29,Макро!$A$17:$AJ$28,MATCH(Расчет_БЕЗ_Фонда!O$4,Макро!$A$3:$AJ$3,0),FALSE),N29)</f>
        <v>0.22</v>
      </c>
      <c r="P29" s="7">
        <f>IFERROR(VLOOKUP($A29,Макро!$A$17:$AJ$28,MATCH(Расчет_БЕЗ_Фонда!P$4,Макро!$A$3:$AJ$3,0),FALSE),O29)</f>
        <v>0.22</v>
      </c>
      <c r="Q29" s="7">
        <f>IFERROR(VLOOKUP($A29,Макро!$A$17:$AJ$28,MATCH(Расчет_БЕЗ_Фонда!Q$4,Макро!$A$3:$AJ$3,0),FALSE),P29)</f>
        <v>0.22</v>
      </c>
      <c r="R29" s="7">
        <f>IFERROR(VLOOKUP($A29,Макро!$A$17:$AJ$28,MATCH(Расчет_БЕЗ_Фонда!R$4,Макро!$A$3:$AJ$3,0),FALSE),Q29)</f>
        <v>0.22</v>
      </c>
      <c r="S29" s="7">
        <f>IFERROR(VLOOKUP($A29,Макро!$A$17:$AJ$28,MATCH(Расчет_БЕЗ_Фонда!S$4,Макро!$A$3:$AJ$3,0),FALSE),R29)</f>
        <v>0.22</v>
      </c>
      <c r="T29" s="7">
        <f>IFERROR(VLOOKUP($A29,Макро!$A$17:$AJ$28,MATCH(Расчет_БЕЗ_Фонда!T$4,Макро!$A$3:$AJ$3,0),FALSE),S29)</f>
        <v>0.22</v>
      </c>
      <c r="U29" s="7">
        <f>IFERROR(VLOOKUP($A29,Макро!$A$17:$AJ$28,MATCH(Расчет_БЕЗ_Фонда!U$4,Макро!$A$3:$AJ$3,0),FALSE),T29)</f>
        <v>0.22</v>
      </c>
      <c r="V29" s="7">
        <f>IFERROR(VLOOKUP($A29,Макро!$A$17:$AJ$28,MATCH(Расчет_БЕЗ_Фонда!V$4,Макро!$A$3:$AJ$3,0),FALSE),U29)</f>
        <v>0.22</v>
      </c>
      <c r="W29" s="7">
        <f>IFERROR(VLOOKUP($A29,Макро!$A$17:$AJ$28,MATCH(Расчет_БЕЗ_Фонда!W$4,Макро!$A$3:$AJ$3,0),FALSE),V29)</f>
        <v>0.22</v>
      </c>
      <c r="X29" s="7">
        <f>IFERROR(VLOOKUP($A29,Макро!$A$17:$AJ$28,MATCH(Расчет_БЕЗ_Фонда!X$4,Макро!$A$3:$AJ$3,0),FALSE),W29)</f>
        <v>0.22</v>
      </c>
      <c r="Y29" s="7">
        <f>IFERROR(VLOOKUP($A29,Макро!$A$17:$AJ$28,MATCH(Расчет_БЕЗ_Фонда!Y$4,Макро!$A$3:$AJ$3,0),FALSE),X29)</f>
        <v>0.22</v>
      </c>
      <c r="Z29" s="7">
        <f>IFERROR(VLOOKUP($A29,Макро!$A$17:$AJ$28,MATCH(Расчет_БЕЗ_Фонда!Z$4,Макро!$A$3:$AJ$3,0),FALSE),Y29)</f>
        <v>0.22</v>
      </c>
      <c r="AA29" s="7">
        <f>IFERROR(VLOOKUP($A29,Макро!$A$17:$AJ$28,MATCH(Расчет_БЕЗ_Фонда!AA$4,Макро!$A$3:$AJ$3,0),FALSE),Z29)</f>
        <v>0.22</v>
      </c>
      <c r="AB29" s="7">
        <f>IFERROR(VLOOKUP($A29,Макро!$A$17:$AJ$28,MATCH(Расчет_БЕЗ_Фонда!AB$4,Макро!$A$3:$AJ$3,0),FALSE),AA29)</f>
        <v>0.22</v>
      </c>
      <c r="AC29" s="7">
        <f>IFERROR(VLOOKUP($A29,Макро!$A$17:$AJ$28,MATCH(Расчет_БЕЗ_Фонда!AC$4,Макро!$A$3:$AJ$3,0),FALSE),AB29)</f>
        <v>0.22</v>
      </c>
      <c r="AD29" s="7">
        <f>IFERROR(VLOOKUP($A29,Макро!$A$17:$AJ$28,MATCH(Расчет_БЕЗ_Фонда!AD$4,Макро!$A$3:$AJ$3,0),FALSE),AC29)</f>
        <v>0.22</v>
      </c>
      <c r="AE29" s="7">
        <f>IFERROR(VLOOKUP($A29,Макро!$A$17:$AJ$28,MATCH(Расчет_БЕЗ_Фонда!AE$4,Макро!$A$3:$AJ$3,0),FALSE),AD29)</f>
        <v>0.22</v>
      </c>
      <c r="AF29" s="7">
        <f>IFERROR(VLOOKUP($A29,Макро!$A$17:$AJ$28,MATCH(Расчет_БЕЗ_Фонда!AF$4,Макро!$A$3:$AJ$3,0),FALSE),AE29)</f>
        <v>0.22</v>
      </c>
      <c r="AG29" s="7">
        <f>IFERROR(VLOOKUP($A29,Макро!$A$17:$AJ$28,MATCH(Расчет_БЕЗ_Фонда!AG$4,Макро!$A$3:$AJ$3,0),FALSE),AF29)</f>
        <v>0.22</v>
      </c>
      <c r="AH29" s="7">
        <f>IFERROR(VLOOKUP($A29,Макро!$A$17:$AJ$28,MATCH(Расчет_БЕЗ_Фонда!AH$4,Макро!$A$3:$AJ$3,0),FALSE),AG29)</f>
        <v>0.22</v>
      </c>
      <c r="AI29" s="7">
        <f>IFERROR(VLOOKUP($A29,Макро!$A$17:$AJ$28,MATCH(Расчет_БЕЗ_Фонда!AI$4,Макро!$A$3:$AJ$3,0),FALSE),AH29)</f>
        <v>0.22</v>
      </c>
      <c r="AJ29" s="7">
        <f>IFERROR(VLOOKUP($A29,Макро!$A$17:$AJ$28,MATCH(Расчет_БЕЗ_Фонда!AJ$4,Макро!$A$3:$AJ$3,0),FALSE),AI29)</f>
        <v>0.22</v>
      </c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</row>
    <row r="30" spans="1:124" s="1" customFormat="1" outlineLevel="1">
      <c r="A30" s="2" t="str">
        <f>Макро!A26</f>
        <v>Фонд социального страхования РФ</v>
      </c>
      <c r="E30" s="7">
        <f>IFERROR(VLOOKUP($A30,Макро!$A$17:$AJ$28,MATCH(Расчет_БЕЗ_Фонда!E$4,Макро!$A$3:$AJ$3,0),FALSE),D30)</f>
        <v>2.9000000000000001E-2</v>
      </c>
      <c r="F30" s="7">
        <f>IFERROR(VLOOKUP($A30,Макро!$A$17:$AJ$28,MATCH(Расчет_БЕЗ_Фонда!F$4,Макро!$A$3:$AJ$3,0),FALSE),E30)</f>
        <v>2.9000000000000001E-2</v>
      </c>
      <c r="G30" s="7">
        <f>IFERROR(VLOOKUP($A30,Макро!$A$17:$AJ$28,MATCH(Расчет_БЕЗ_Фонда!G$4,Макро!$A$3:$AJ$3,0),FALSE),F30)</f>
        <v>2.9000000000000001E-2</v>
      </c>
      <c r="H30" s="7">
        <f>IFERROR(VLOOKUP($A30,Макро!$A$17:$AJ$28,MATCH(Расчет_БЕЗ_Фонда!H$4,Макро!$A$3:$AJ$3,0),FALSE),G30)</f>
        <v>2.9000000000000001E-2</v>
      </c>
      <c r="I30" s="7">
        <f>IFERROR(VLOOKUP($A30,Макро!$A$17:$AJ$28,MATCH(Расчет_БЕЗ_Фонда!I$4,Макро!$A$3:$AJ$3,0),FALSE),H30)</f>
        <v>2.9000000000000001E-2</v>
      </c>
      <c r="J30" s="7">
        <f>IFERROR(VLOOKUP($A30,Макро!$A$17:$AJ$28,MATCH(Расчет_БЕЗ_Фонда!J$4,Макро!$A$3:$AJ$3,0),FALSE),I30)</f>
        <v>2.9000000000000001E-2</v>
      </c>
      <c r="K30" s="7">
        <f>IFERROR(VLOOKUP($A30,Макро!$A$17:$AJ$28,MATCH(Расчет_БЕЗ_Фонда!K$4,Макро!$A$3:$AJ$3,0),FALSE),J30)</f>
        <v>2.9000000000000001E-2</v>
      </c>
      <c r="L30" s="7">
        <f>IFERROR(VLOOKUP($A30,Макро!$A$17:$AJ$28,MATCH(Расчет_БЕЗ_Фонда!L$4,Макро!$A$3:$AJ$3,0),FALSE),K30)</f>
        <v>2.9000000000000001E-2</v>
      </c>
      <c r="M30" s="7">
        <f>IFERROR(VLOOKUP($A30,Макро!$A$17:$AJ$28,MATCH(Расчет_БЕЗ_Фонда!M$4,Макро!$A$3:$AJ$3,0),FALSE),L30)</f>
        <v>2.9000000000000001E-2</v>
      </c>
      <c r="N30" s="7">
        <f>IFERROR(VLOOKUP($A30,Макро!$A$17:$AJ$28,MATCH(Расчет_БЕЗ_Фонда!N$4,Макро!$A$3:$AJ$3,0),FALSE),M30)</f>
        <v>2.9000000000000001E-2</v>
      </c>
      <c r="O30" s="7">
        <f>IFERROR(VLOOKUP($A30,Макро!$A$17:$AJ$28,MATCH(Расчет_БЕЗ_Фонда!O$4,Макро!$A$3:$AJ$3,0),FALSE),N30)</f>
        <v>2.9000000000000001E-2</v>
      </c>
      <c r="P30" s="7">
        <f>IFERROR(VLOOKUP($A30,Макро!$A$17:$AJ$28,MATCH(Расчет_БЕЗ_Фонда!P$4,Макро!$A$3:$AJ$3,0),FALSE),O30)</f>
        <v>2.9000000000000001E-2</v>
      </c>
      <c r="Q30" s="7">
        <f>IFERROR(VLOOKUP($A30,Макро!$A$17:$AJ$28,MATCH(Расчет_БЕЗ_Фонда!Q$4,Макро!$A$3:$AJ$3,0),FALSE),P30)</f>
        <v>2.9000000000000001E-2</v>
      </c>
      <c r="R30" s="7">
        <f>IFERROR(VLOOKUP($A30,Макро!$A$17:$AJ$28,MATCH(Расчет_БЕЗ_Фонда!R$4,Макро!$A$3:$AJ$3,0),FALSE),Q30)</f>
        <v>2.9000000000000001E-2</v>
      </c>
      <c r="S30" s="7">
        <f>IFERROR(VLOOKUP($A30,Макро!$A$17:$AJ$28,MATCH(Расчет_БЕЗ_Фонда!S$4,Макро!$A$3:$AJ$3,0),FALSE),R30)</f>
        <v>2.9000000000000001E-2</v>
      </c>
      <c r="T30" s="7">
        <f>IFERROR(VLOOKUP($A30,Макро!$A$17:$AJ$28,MATCH(Расчет_БЕЗ_Фонда!T$4,Макро!$A$3:$AJ$3,0),FALSE),S30)</f>
        <v>2.9000000000000001E-2</v>
      </c>
      <c r="U30" s="7">
        <f>IFERROR(VLOOKUP($A30,Макро!$A$17:$AJ$28,MATCH(Расчет_БЕЗ_Фонда!U$4,Макро!$A$3:$AJ$3,0),FALSE),T30)</f>
        <v>2.9000000000000001E-2</v>
      </c>
      <c r="V30" s="7">
        <f>IFERROR(VLOOKUP($A30,Макро!$A$17:$AJ$28,MATCH(Расчет_БЕЗ_Фонда!V$4,Макро!$A$3:$AJ$3,0),FALSE),U30)</f>
        <v>2.9000000000000001E-2</v>
      </c>
      <c r="W30" s="7">
        <f>IFERROR(VLOOKUP($A30,Макро!$A$17:$AJ$28,MATCH(Расчет_БЕЗ_Фонда!W$4,Макро!$A$3:$AJ$3,0),FALSE),V30)</f>
        <v>2.9000000000000001E-2</v>
      </c>
      <c r="X30" s="7">
        <f>IFERROR(VLOOKUP($A30,Макро!$A$17:$AJ$28,MATCH(Расчет_БЕЗ_Фонда!X$4,Макро!$A$3:$AJ$3,0),FALSE),W30)</f>
        <v>2.9000000000000001E-2</v>
      </c>
      <c r="Y30" s="7">
        <f>IFERROR(VLOOKUP($A30,Макро!$A$17:$AJ$28,MATCH(Расчет_БЕЗ_Фонда!Y$4,Макро!$A$3:$AJ$3,0),FALSE),X30)</f>
        <v>2.9000000000000001E-2</v>
      </c>
      <c r="Z30" s="7">
        <f>IFERROR(VLOOKUP($A30,Макро!$A$17:$AJ$28,MATCH(Расчет_БЕЗ_Фонда!Z$4,Макро!$A$3:$AJ$3,0),FALSE),Y30)</f>
        <v>2.9000000000000001E-2</v>
      </c>
      <c r="AA30" s="7">
        <f>IFERROR(VLOOKUP($A30,Макро!$A$17:$AJ$28,MATCH(Расчет_БЕЗ_Фонда!AA$4,Макро!$A$3:$AJ$3,0),FALSE),Z30)</f>
        <v>2.9000000000000001E-2</v>
      </c>
      <c r="AB30" s="7">
        <f>IFERROR(VLOOKUP($A30,Макро!$A$17:$AJ$28,MATCH(Расчет_БЕЗ_Фонда!AB$4,Макро!$A$3:$AJ$3,0),FALSE),AA30)</f>
        <v>2.9000000000000001E-2</v>
      </c>
      <c r="AC30" s="7">
        <f>IFERROR(VLOOKUP($A30,Макро!$A$17:$AJ$28,MATCH(Расчет_БЕЗ_Фонда!AC$4,Макро!$A$3:$AJ$3,0),FALSE),AB30)</f>
        <v>2.9000000000000001E-2</v>
      </c>
      <c r="AD30" s="7">
        <f>IFERROR(VLOOKUP($A30,Макро!$A$17:$AJ$28,MATCH(Расчет_БЕЗ_Фонда!AD$4,Макро!$A$3:$AJ$3,0),FALSE),AC30)</f>
        <v>2.9000000000000001E-2</v>
      </c>
      <c r="AE30" s="7">
        <f>IFERROR(VLOOKUP($A30,Макро!$A$17:$AJ$28,MATCH(Расчет_БЕЗ_Фонда!AE$4,Макро!$A$3:$AJ$3,0),FALSE),AD30)</f>
        <v>2.9000000000000001E-2</v>
      </c>
      <c r="AF30" s="7">
        <f>IFERROR(VLOOKUP($A30,Макро!$A$17:$AJ$28,MATCH(Расчет_БЕЗ_Фонда!AF$4,Макро!$A$3:$AJ$3,0),FALSE),AE30)</f>
        <v>2.9000000000000001E-2</v>
      </c>
      <c r="AG30" s="7">
        <f>IFERROR(VLOOKUP($A30,Макро!$A$17:$AJ$28,MATCH(Расчет_БЕЗ_Фонда!AG$4,Макро!$A$3:$AJ$3,0),FALSE),AF30)</f>
        <v>2.9000000000000001E-2</v>
      </c>
      <c r="AH30" s="7">
        <f>IFERROR(VLOOKUP($A30,Макро!$A$17:$AJ$28,MATCH(Расчет_БЕЗ_Фонда!AH$4,Макро!$A$3:$AJ$3,0),FALSE),AG30)</f>
        <v>2.9000000000000001E-2</v>
      </c>
      <c r="AI30" s="7">
        <f>IFERROR(VLOOKUP($A30,Макро!$A$17:$AJ$28,MATCH(Расчет_БЕЗ_Фонда!AI$4,Макро!$A$3:$AJ$3,0),FALSE),AH30)</f>
        <v>2.9000000000000001E-2</v>
      </c>
      <c r="AJ30" s="7">
        <f>IFERROR(VLOOKUP($A30,Макро!$A$17:$AJ$28,MATCH(Расчет_БЕЗ_Фонда!AJ$4,Макро!$A$3:$AJ$3,0),FALSE),AI30)</f>
        <v>2.9000000000000001E-2</v>
      </c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</row>
    <row r="31" spans="1:124" s="1" customFormat="1" outlineLevel="1">
      <c r="A31" s="2" t="str">
        <f>Макро!A27</f>
        <v>Федеральный фонд ОМС</v>
      </c>
      <c r="E31" s="7">
        <f>IFERROR(VLOOKUP($A31,Макро!$A$17:$AJ$28,MATCH(Расчет_БЕЗ_Фонда!E$4,Макро!$A$3:$AJ$3,0),FALSE),D31)</f>
        <v>5.0999999999999997E-2</v>
      </c>
      <c r="F31" s="7">
        <f>IFERROR(VLOOKUP($A31,Макро!$A$17:$AJ$28,MATCH(Расчет_БЕЗ_Фонда!F$4,Макро!$A$3:$AJ$3,0),FALSE),E31)</f>
        <v>5.0999999999999997E-2</v>
      </c>
      <c r="G31" s="7">
        <f>IFERROR(VLOOKUP($A31,Макро!$A$17:$AJ$28,MATCH(Расчет_БЕЗ_Фонда!G$4,Макро!$A$3:$AJ$3,0),FALSE),F31)</f>
        <v>5.0999999999999997E-2</v>
      </c>
      <c r="H31" s="7">
        <f>IFERROR(VLOOKUP($A31,Макро!$A$17:$AJ$28,MATCH(Расчет_БЕЗ_Фонда!H$4,Макро!$A$3:$AJ$3,0),FALSE),G31)</f>
        <v>5.0999999999999997E-2</v>
      </c>
      <c r="I31" s="7">
        <f>IFERROR(VLOOKUP($A31,Макро!$A$17:$AJ$28,MATCH(Расчет_БЕЗ_Фонда!I$4,Макро!$A$3:$AJ$3,0),FALSE),H31)</f>
        <v>5.0999999999999997E-2</v>
      </c>
      <c r="J31" s="7">
        <f>IFERROR(VLOOKUP($A31,Макро!$A$17:$AJ$28,MATCH(Расчет_БЕЗ_Фонда!J$4,Макро!$A$3:$AJ$3,0),FALSE),I31)</f>
        <v>5.0999999999999997E-2</v>
      </c>
      <c r="K31" s="7">
        <f>IFERROR(VLOOKUP($A31,Макро!$A$17:$AJ$28,MATCH(Расчет_БЕЗ_Фонда!K$4,Макро!$A$3:$AJ$3,0),FALSE),J31)</f>
        <v>5.0999999999999997E-2</v>
      </c>
      <c r="L31" s="7">
        <f>IFERROR(VLOOKUP($A31,Макро!$A$17:$AJ$28,MATCH(Расчет_БЕЗ_Фонда!L$4,Макро!$A$3:$AJ$3,0),FALSE),K31)</f>
        <v>5.0999999999999997E-2</v>
      </c>
      <c r="M31" s="7">
        <f>IFERROR(VLOOKUP($A31,Макро!$A$17:$AJ$28,MATCH(Расчет_БЕЗ_Фонда!M$4,Макро!$A$3:$AJ$3,0),FALSE),L31)</f>
        <v>5.0999999999999997E-2</v>
      </c>
      <c r="N31" s="7">
        <f>IFERROR(VLOOKUP($A31,Макро!$A$17:$AJ$28,MATCH(Расчет_БЕЗ_Фонда!N$4,Макро!$A$3:$AJ$3,0),FALSE),M31)</f>
        <v>5.0999999999999997E-2</v>
      </c>
      <c r="O31" s="7">
        <f>IFERROR(VLOOKUP($A31,Макро!$A$17:$AJ$28,MATCH(Расчет_БЕЗ_Фонда!O$4,Макро!$A$3:$AJ$3,0),FALSE),N31)</f>
        <v>5.0999999999999997E-2</v>
      </c>
      <c r="P31" s="7">
        <f>IFERROR(VLOOKUP($A31,Макро!$A$17:$AJ$28,MATCH(Расчет_БЕЗ_Фонда!P$4,Макро!$A$3:$AJ$3,0),FALSE),O31)</f>
        <v>5.0999999999999997E-2</v>
      </c>
      <c r="Q31" s="7">
        <f>IFERROR(VLOOKUP($A31,Макро!$A$17:$AJ$28,MATCH(Расчет_БЕЗ_Фонда!Q$4,Макро!$A$3:$AJ$3,0),FALSE),P31)</f>
        <v>5.0999999999999997E-2</v>
      </c>
      <c r="R31" s="7">
        <f>IFERROR(VLOOKUP($A31,Макро!$A$17:$AJ$28,MATCH(Расчет_БЕЗ_Фонда!R$4,Макро!$A$3:$AJ$3,0),FALSE),Q31)</f>
        <v>5.0999999999999997E-2</v>
      </c>
      <c r="S31" s="7">
        <f>IFERROR(VLOOKUP($A31,Макро!$A$17:$AJ$28,MATCH(Расчет_БЕЗ_Фонда!S$4,Макро!$A$3:$AJ$3,0),FALSE),R31)</f>
        <v>5.0999999999999997E-2</v>
      </c>
      <c r="T31" s="7">
        <f>IFERROR(VLOOKUP($A31,Макро!$A$17:$AJ$28,MATCH(Расчет_БЕЗ_Фонда!T$4,Макро!$A$3:$AJ$3,0),FALSE),S31)</f>
        <v>5.0999999999999997E-2</v>
      </c>
      <c r="U31" s="7">
        <f>IFERROR(VLOOKUP($A31,Макро!$A$17:$AJ$28,MATCH(Расчет_БЕЗ_Фонда!U$4,Макро!$A$3:$AJ$3,0),FALSE),T31)</f>
        <v>5.0999999999999997E-2</v>
      </c>
      <c r="V31" s="7">
        <f>IFERROR(VLOOKUP($A31,Макро!$A$17:$AJ$28,MATCH(Расчет_БЕЗ_Фонда!V$4,Макро!$A$3:$AJ$3,0),FALSE),U31)</f>
        <v>5.0999999999999997E-2</v>
      </c>
      <c r="W31" s="7">
        <f>IFERROR(VLOOKUP($A31,Макро!$A$17:$AJ$28,MATCH(Расчет_БЕЗ_Фонда!W$4,Макро!$A$3:$AJ$3,0),FALSE),V31)</f>
        <v>5.0999999999999997E-2</v>
      </c>
      <c r="X31" s="7">
        <f>IFERROR(VLOOKUP($A31,Макро!$A$17:$AJ$28,MATCH(Расчет_БЕЗ_Фонда!X$4,Макро!$A$3:$AJ$3,0),FALSE),W31)</f>
        <v>5.0999999999999997E-2</v>
      </c>
      <c r="Y31" s="7">
        <f>IFERROR(VLOOKUP($A31,Макро!$A$17:$AJ$28,MATCH(Расчет_БЕЗ_Фонда!Y$4,Макро!$A$3:$AJ$3,0),FALSE),X31)</f>
        <v>5.0999999999999997E-2</v>
      </c>
      <c r="Z31" s="7">
        <f>IFERROR(VLOOKUP($A31,Макро!$A$17:$AJ$28,MATCH(Расчет_БЕЗ_Фонда!Z$4,Макро!$A$3:$AJ$3,0),FALSE),Y31)</f>
        <v>5.0999999999999997E-2</v>
      </c>
      <c r="AA31" s="7">
        <f>IFERROR(VLOOKUP($A31,Макро!$A$17:$AJ$28,MATCH(Расчет_БЕЗ_Фонда!AA$4,Макро!$A$3:$AJ$3,0),FALSE),Z31)</f>
        <v>5.0999999999999997E-2</v>
      </c>
      <c r="AB31" s="7">
        <f>IFERROR(VLOOKUP($A31,Макро!$A$17:$AJ$28,MATCH(Расчет_БЕЗ_Фонда!AB$4,Макро!$A$3:$AJ$3,0),FALSE),AA31)</f>
        <v>5.0999999999999997E-2</v>
      </c>
      <c r="AC31" s="7">
        <f>IFERROR(VLOOKUP($A31,Макро!$A$17:$AJ$28,MATCH(Расчет_БЕЗ_Фонда!AC$4,Макро!$A$3:$AJ$3,0),FALSE),AB31)</f>
        <v>5.0999999999999997E-2</v>
      </c>
      <c r="AD31" s="7">
        <f>IFERROR(VLOOKUP($A31,Макро!$A$17:$AJ$28,MATCH(Расчет_БЕЗ_Фонда!AD$4,Макро!$A$3:$AJ$3,0),FALSE),AC31)</f>
        <v>5.0999999999999997E-2</v>
      </c>
      <c r="AE31" s="7">
        <f>IFERROR(VLOOKUP($A31,Макро!$A$17:$AJ$28,MATCH(Расчет_БЕЗ_Фонда!AE$4,Макро!$A$3:$AJ$3,0),FALSE),AD31)</f>
        <v>5.0999999999999997E-2</v>
      </c>
      <c r="AF31" s="7">
        <f>IFERROR(VLOOKUP($A31,Макро!$A$17:$AJ$28,MATCH(Расчет_БЕЗ_Фонда!AF$4,Макро!$A$3:$AJ$3,0),FALSE),AE31)</f>
        <v>5.0999999999999997E-2</v>
      </c>
      <c r="AG31" s="7">
        <f>IFERROR(VLOOKUP($A31,Макро!$A$17:$AJ$28,MATCH(Расчет_БЕЗ_Фонда!AG$4,Макро!$A$3:$AJ$3,0),FALSE),AF31)</f>
        <v>5.0999999999999997E-2</v>
      </c>
      <c r="AH31" s="7">
        <f>IFERROR(VLOOKUP($A31,Макро!$A$17:$AJ$28,MATCH(Расчет_БЕЗ_Фонда!AH$4,Макро!$A$3:$AJ$3,0),FALSE),AG31)</f>
        <v>5.0999999999999997E-2</v>
      </c>
      <c r="AI31" s="7">
        <f>IFERROR(VLOOKUP($A31,Макро!$A$17:$AJ$28,MATCH(Расчет_БЕЗ_Фонда!AI$4,Макро!$A$3:$AJ$3,0),FALSE),AH31)</f>
        <v>5.0999999999999997E-2</v>
      </c>
      <c r="AJ31" s="7">
        <f>IFERROR(VLOOKUP($A31,Макро!$A$17:$AJ$28,MATCH(Расчет_БЕЗ_Фонда!AJ$4,Макро!$A$3:$AJ$3,0),FALSE),AI31)</f>
        <v>5.0999999999999997E-2</v>
      </c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</row>
    <row r="32" spans="1:124" s="1" customFormat="1" outlineLevel="1">
      <c r="A32" s="2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</row>
    <row r="33" spans="1:124" outlineLevel="1"/>
    <row r="35" spans="1:124" s="374" customFormat="1" collapsed="1">
      <c r="A35" s="372" t="s">
        <v>360</v>
      </c>
      <c r="B35" s="373"/>
      <c r="C35" s="373"/>
      <c r="D35" s="373"/>
      <c r="E35" s="373"/>
      <c r="F35" s="373"/>
      <c r="G35" s="373"/>
      <c r="H35" s="373"/>
      <c r="I35" s="373"/>
      <c r="J35" s="373"/>
      <c r="K35" s="373"/>
      <c r="L35" s="373"/>
      <c r="M35" s="373"/>
      <c r="N35" s="373"/>
      <c r="O35" s="373"/>
      <c r="P35" s="373"/>
      <c r="Q35" s="373"/>
      <c r="R35" s="373"/>
      <c r="S35" s="373"/>
      <c r="T35" s="373"/>
      <c r="U35" s="373"/>
      <c r="V35" s="373"/>
      <c r="W35" s="373"/>
      <c r="X35" s="373"/>
      <c r="Y35" s="373"/>
      <c r="Z35" s="373"/>
      <c r="AA35" s="373"/>
      <c r="AB35" s="373"/>
      <c r="AC35" s="373"/>
      <c r="AD35" s="373"/>
      <c r="AE35" s="373"/>
      <c r="AF35" s="373"/>
      <c r="AG35" s="373"/>
      <c r="AH35" s="373"/>
      <c r="AI35" s="373"/>
      <c r="AJ35" s="373"/>
      <c r="AK35" s="373"/>
      <c r="AL35" s="373"/>
      <c r="AM35" s="373"/>
      <c r="AN35" s="373"/>
      <c r="AO35" s="373"/>
      <c r="AP35" s="373"/>
      <c r="AQ35" s="373"/>
      <c r="AR35" s="373"/>
      <c r="AS35" s="373"/>
      <c r="AT35" s="373"/>
      <c r="AU35" s="373"/>
      <c r="AV35" s="373"/>
      <c r="AW35" s="373"/>
      <c r="AX35" s="373"/>
      <c r="AY35" s="373"/>
      <c r="AZ35" s="373"/>
      <c r="BA35" s="373"/>
      <c r="BB35" s="373"/>
      <c r="BC35" s="373"/>
      <c r="BD35" s="373"/>
      <c r="BE35" s="373"/>
      <c r="BF35" s="373"/>
      <c r="BG35" s="373"/>
      <c r="BH35" s="373"/>
      <c r="BI35" s="373"/>
      <c r="BJ35" s="373"/>
      <c r="BK35" s="373"/>
      <c r="BL35" s="373"/>
      <c r="BM35" s="373"/>
      <c r="BN35" s="373"/>
      <c r="BO35" s="373"/>
      <c r="BP35" s="373"/>
      <c r="BQ35" s="373"/>
      <c r="BR35" s="373"/>
      <c r="BS35" s="373"/>
      <c r="BT35" s="373"/>
      <c r="BU35" s="373"/>
      <c r="BV35" s="373"/>
      <c r="BW35" s="373"/>
      <c r="BX35" s="373"/>
      <c r="BY35" s="373"/>
      <c r="BZ35" s="373"/>
      <c r="CA35" s="373"/>
      <c r="CB35" s="373"/>
      <c r="CC35" s="373"/>
      <c r="CD35" s="373"/>
      <c r="CE35" s="373"/>
      <c r="CF35" s="373"/>
      <c r="CG35" s="373"/>
      <c r="CH35" s="373"/>
      <c r="CI35" s="373"/>
      <c r="CJ35" s="373"/>
      <c r="CK35" s="373"/>
      <c r="CL35" s="373"/>
      <c r="CM35" s="373"/>
      <c r="CN35" s="373"/>
      <c r="CO35" s="373"/>
      <c r="CP35" s="373"/>
      <c r="CQ35" s="373"/>
      <c r="CR35" s="373"/>
      <c r="CS35" s="373"/>
      <c r="CT35" s="373"/>
      <c r="CU35" s="373"/>
      <c r="CV35" s="373"/>
      <c r="CW35" s="373"/>
      <c r="CX35" s="373"/>
      <c r="CY35" s="373"/>
      <c r="CZ35" s="373"/>
      <c r="DA35" s="373"/>
      <c r="DB35" s="373"/>
      <c r="DC35" s="373"/>
      <c r="DD35" s="373"/>
      <c r="DE35" s="373"/>
      <c r="DF35" s="373"/>
      <c r="DG35" s="373"/>
      <c r="DH35" s="373"/>
      <c r="DI35" s="373"/>
      <c r="DJ35" s="373"/>
      <c r="DK35" s="373"/>
      <c r="DL35" s="373"/>
      <c r="DM35" s="373"/>
      <c r="DN35" s="373"/>
      <c r="DO35" s="373"/>
      <c r="DP35" s="373"/>
      <c r="DQ35" s="373"/>
      <c r="DR35" s="373"/>
      <c r="DS35" s="373"/>
      <c r="DT35" s="373"/>
    </row>
    <row r="36" spans="1:124">
      <c r="A36" s="5" t="s">
        <v>371</v>
      </c>
      <c r="B36" s="10">
        <f>'Исходные данные'!E10</f>
        <v>43466</v>
      </c>
      <c r="C36" s="10">
        <f>'Исходные данные'!E14</f>
        <v>47483</v>
      </c>
      <c r="E36" s="6">
        <f>MAX(0,1+MIN(E$2,$C36)-MAX(E$1,$B36))/(1+E$2-E$1)</f>
        <v>1</v>
      </c>
      <c r="F36" s="6">
        <f t="shared" ref="F36:AJ38" si="6">MAX(0,1+MIN(F$2,$C36)-MAX(F$1,$B36))/(1+F$2-F$1)</f>
        <v>1</v>
      </c>
      <c r="G36" s="6">
        <f t="shared" si="6"/>
        <v>1</v>
      </c>
      <c r="H36" s="6">
        <f t="shared" si="6"/>
        <v>1</v>
      </c>
      <c r="I36" s="6">
        <f t="shared" si="6"/>
        <v>1</v>
      </c>
      <c r="J36" s="6">
        <f t="shared" si="6"/>
        <v>1</v>
      </c>
      <c r="K36" s="6">
        <f t="shared" si="6"/>
        <v>1</v>
      </c>
      <c r="L36" s="6">
        <f t="shared" si="6"/>
        <v>1</v>
      </c>
      <c r="M36" s="6">
        <f t="shared" si="6"/>
        <v>1</v>
      </c>
      <c r="N36" s="6">
        <f t="shared" si="6"/>
        <v>1</v>
      </c>
      <c r="O36" s="6">
        <f t="shared" si="6"/>
        <v>1</v>
      </c>
      <c r="P36" s="6">
        <f t="shared" si="6"/>
        <v>0</v>
      </c>
      <c r="Q36" s="6">
        <f t="shared" si="6"/>
        <v>0</v>
      </c>
      <c r="R36" s="6">
        <f t="shared" si="6"/>
        <v>0</v>
      </c>
      <c r="S36" s="6">
        <f t="shared" si="6"/>
        <v>0</v>
      </c>
      <c r="T36" s="6">
        <f t="shared" si="6"/>
        <v>0</v>
      </c>
      <c r="U36" s="6">
        <f t="shared" si="6"/>
        <v>0</v>
      </c>
      <c r="V36" s="6">
        <f t="shared" si="6"/>
        <v>0</v>
      </c>
      <c r="W36" s="6">
        <f t="shared" si="6"/>
        <v>0</v>
      </c>
      <c r="X36" s="6">
        <f t="shared" si="6"/>
        <v>0</v>
      </c>
      <c r="Y36" s="6">
        <f t="shared" si="6"/>
        <v>0</v>
      </c>
      <c r="Z36" s="6">
        <f t="shared" si="6"/>
        <v>0</v>
      </c>
      <c r="AA36" s="6">
        <f t="shared" si="6"/>
        <v>0</v>
      </c>
      <c r="AB36" s="6">
        <f t="shared" si="6"/>
        <v>0</v>
      </c>
      <c r="AC36" s="6">
        <f t="shared" si="6"/>
        <v>0</v>
      </c>
      <c r="AD36" s="6">
        <f t="shared" si="6"/>
        <v>0</v>
      </c>
      <c r="AE36" s="6">
        <f t="shared" si="6"/>
        <v>0</v>
      </c>
      <c r="AF36" s="6">
        <f t="shared" si="6"/>
        <v>0</v>
      </c>
      <c r="AG36" s="6">
        <f t="shared" si="6"/>
        <v>0</v>
      </c>
      <c r="AH36" s="6">
        <f t="shared" si="6"/>
        <v>0</v>
      </c>
      <c r="AI36" s="6">
        <f t="shared" si="6"/>
        <v>0</v>
      </c>
      <c r="AJ36" s="6">
        <f t="shared" si="6"/>
        <v>0</v>
      </c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</row>
    <row r="37" spans="1:124">
      <c r="A37" s="5" t="s">
        <v>39</v>
      </c>
      <c r="B37" s="10">
        <f>'Исходные данные'!E11</f>
        <v>43466</v>
      </c>
      <c r="C37" s="10">
        <f>'Исходные данные'!E12</f>
        <v>44196</v>
      </c>
      <c r="E37" s="6">
        <f t="shared" ref="E37:T38" si="7">MAX(0,1+MIN(E$2,$C37)-MAX(E$1,$B37))/(1+E$2-E$1)</f>
        <v>1</v>
      </c>
      <c r="F37" s="6">
        <f t="shared" si="7"/>
        <v>1</v>
      </c>
      <c r="G37" s="6">
        <f t="shared" si="7"/>
        <v>0</v>
      </c>
      <c r="H37" s="6">
        <f t="shared" si="7"/>
        <v>0</v>
      </c>
      <c r="I37" s="6">
        <f t="shared" si="7"/>
        <v>0</v>
      </c>
      <c r="J37" s="6">
        <f t="shared" si="7"/>
        <v>0</v>
      </c>
      <c r="K37" s="6">
        <f t="shared" si="7"/>
        <v>0</v>
      </c>
      <c r="L37" s="6">
        <f t="shared" si="7"/>
        <v>0</v>
      </c>
      <c r="M37" s="6">
        <f t="shared" si="7"/>
        <v>0</v>
      </c>
      <c r="N37" s="6">
        <f t="shared" si="7"/>
        <v>0</v>
      </c>
      <c r="O37" s="6">
        <f t="shared" si="7"/>
        <v>0</v>
      </c>
      <c r="P37" s="6">
        <f t="shared" si="7"/>
        <v>0</v>
      </c>
      <c r="Q37" s="6">
        <f t="shared" si="7"/>
        <v>0</v>
      </c>
      <c r="R37" s="6">
        <f t="shared" si="7"/>
        <v>0</v>
      </c>
      <c r="S37" s="6">
        <f t="shared" si="7"/>
        <v>0</v>
      </c>
      <c r="T37" s="6">
        <f t="shared" si="7"/>
        <v>0</v>
      </c>
      <c r="U37" s="6">
        <f t="shared" si="6"/>
        <v>0</v>
      </c>
      <c r="V37" s="6">
        <f t="shared" si="6"/>
        <v>0</v>
      </c>
      <c r="W37" s="6">
        <f t="shared" si="6"/>
        <v>0</v>
      </c>
      <c r="X37" s="6">
        <f t="shared" si="6"/>
        <v>0</v>
      </c>
      <c r="Y37" s="6">
        <f t="shared" si="6"/>
        <v>0</v>
      </c>
      <c r="Z37" s="6">
        <f t="shared" si="6"/>
        <v>0</v>
      </c>
      <c r="AA37" s="6">
        <f t="shared" si="6"/>
        <v>0</v>
      </c>
      <c r="AB37" s="6">
        <f t="shared" si="6"/>
        <v>0</v>
      </c>
      <c r="AC37" s="6">
        <f t="shared" si="6"/>
        <v>0</v>
      </c>
      <c r="AD37" s="6">
        <f t="shared" si="6"/>
        <v>0</v>
      </c>
      <c r="AE37" s="6">
        <f t="shared" si="6"/>
        <v>0</v>
      </c>
      <c r="AF37" s="6">
        <f t="shared" si="6"/>
        <v>0</v>
      </c>
      <c r="AG37" s="6">
        <f t="shared" si="6"/>
        <v>0</v>
      </c>
      <c r="AH37" s="6">
        <f t="shared" si="6"/>
        <v>0</v>
      </c>
      <c r="AI37" s="6">
        <f t="shared" si="6"/>
        <v>0</v>
      </c>
      <c r="AJ37" s="6">
        <f t="shared" si="6"/>
        <v>0</v>
      </c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</row>
    <row r="38" spans="1:124">
      <c r="A38" s="5" t="s">
        <v>40</v>
      </c>
      <c r="B38" s="10">
        <f>'Исходные данные'!E13</f>
        <v>44197</v>
      </c>
      <c r="C38" s="10">
        <f>'Исходные данные'!E14</f>
        <v>47483</v>
      </c>
      <c r="E38" s="6">
        <f t="shared" si="7"/>
        <v>0</v>
      </c>
      <c r="F38" s="6">
        <f t="shared" si="7"/>
        <v>0</v>
      </c>
      <c r="G38" s="6">
        <f t="shared" si="7"/>
        <v>1</v>
      </c>
      <c r="H38" s="6">
        <f t="shared" si="7"/>
        <v>1</v>
      </c>
      <c r="I38" s="6">
        <f t="shared" si="7"/>
        <v>1</v>
      </c>
      <c r="J38" s="6">
        <f t="shared" si="7"/>
        <v>1</v>
      </c>
      <c r="K38" s="6">
        <f t="shared" si="7"/>
        <v>1</v>
      </c>
      <c r="L38" s="6">
        <f t="shared" si="7"/>
        <v>1</v>
      </c>
      <c r="M38" s="6">
        <f t="shared" si="7"/>
        <v>1</v>
      </c>
      <c r="N38" s="6">
        <f t="shared" si="7"/>
        <v>1</v>
      </c>
      <c r="O38" s="6">
        <f t="shared" si="7"/>
        <v>1</v>
      </c>
      <c r="P38" s="6">
        <f t="shared" si="7"/>
        <v>0</v>
      </c>
      <c r="Q38" s="6">
        <f t="shared" si="7"/>
        <v>0</v>
      </c>
      <c r="R38" s="6">
        <f t="shared" si="7"/>
        <v>0</v>
      </c>
      <c r="S38" s="6">
        <f t="shared" si="7"/>
        <v>0</v>
      </c>
      <c r="T38" s="6">
        <f t="shared" si="7"/>
        <v>0</v>
      </c>
      <c r="U38" s="6">
        <f t="shared" si="6"/>
        <v>0</v>
      </c>
      <c r="V38" s="6">
        <f t="shared" si="6"/>
        <v>0</v>
      </c>
      <c r="W38" s="6">
        <f t="shared" si="6"/>
        <v>0</v>
      </c>
      <c r="X38" s="6">
        <f t="shared" si="6"/>
        <v>0</v>
      </c>
      <c r="Y38" s="6">
        <f t="shared" si="6"/>
        <v>0</v>
      </c>
      <c r="Z38" s="6">
        <f t="shared" si="6"/>
        <v>0</v>
      </c>
      <c r="AA38" s="6">
        <f t="shared" si="6"/>
        <v>0</v>
      </c>
      <c r="AB38" s="6">
        <f t="shared" si="6"/>
        <v>0</v>
      </c>
      <c r="AC38" s="6">
        <f t="shared" si="6"/>
        <v>0</v>
      </c>
      <c r="AD38" s="6">
        <f t="shared" si="6"/>
        <v>0</v>
      </c>
      <c r="AE38" s="6">
        <f t="shared" si="6"/>
        <v>0</v>
      </c>
      <c r="AF38" s="6">
        <f t="shared" si="6"/>
        <v>0</v>
      </c>
      <c r="AG38" s="6">
        <f t="shared" si="6"/>
        <v>0</v>
      </c>
      <c r="AH38" s="6">
        <f t="shared" si="6"/>
        <v>0</v>
      </c>
      <c r="AI38" s="6">
        <f t="shared" si="6"/>
        <v>0</v>
      </c>
      <c r="AJ38" s="6">
        <f t="shared" si="6"/>
        <v>0</v>
      </c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</row>
    <row r="39" spans="1:124">
      <c r="A39" s="5" t="s">
        <v>133</v>
      </c>
      <c r="B39" s="10"/>
      <c r="C39" s="10">
        <f>'Исходные данные'!E12</f>
        <v>44196</v>
      </c>
      <c r="E39" s="6">
        <f>AND($C39&gt;=E$1,$C39&lt;=E$2)*1</f>
        <v>0</v>
      </c>
      <c r="F39" s="6">
        <f t="shared" ref="F39:AJ39" si="8">AND($C39&gt;=F$1,$C39&lt;=F$2)*1</f>
        <v>1</v>
      </c>
      <c r="G39" s="6">
        <f t="shared" si="8"/>
        <v>0</v>
      </c>
      <c r="H39" s="6">
        <f t="shared" si="8"/>
        <v>0</v>
      </c>
      <c r="I39" s="6">
        <f t="shared" si="8"/>
        <v>0</v>
      </c>
      <c r="J39" s="6">
        <f t="shared" si="8"/>
        <v>0</v>
      </c>
      <c r="K39" s="6">
        <f t="shared" si="8"/>
        <v>0</v>
      </c>
      <c r="L39" s="6">
        <f t="shared" si="8"/>
        <v>0</v>
      </c>
      <c r="M39" s="6">
        <f t="shared" si="8"/>
        <v>0</v>
      </c>
      <c r="N39" s="6">
        <f t="shared" si="8"/>
        <v>0</v>
      </c>
      <c r="O39" s="6">
        <f t="shared" si="8"/>
        <v>0</v>
      </c>
      <c r="P39" s="6">
        <f t="shared" si="8"/>
        <v>0</v>
      </c>
      <c r="Q39" s="6">
        <f t="shared" si="8"/>
        <v>0</v>
      </c>
      <c r="R39" s="6">
        <f t="shared" si="8"/>
        <v>0</v>
      </c>
      <c r="S39" s="6">
        <f t="shared" si="8"/>
        <v>0</v>
      </c>
      <c r="T39" s="6">
        <f t="shared" si="8"/>
        <v>0</v>
      </c>
      <c r="U39" s="6">
        <f t="shared" si="8"/>
        <v>0</v>
      </c>
      <c r="V39" s="6">
        <f t="shared" si="8"/>
        <v>0</v>
      </c>
      <c r="W39" s="6">
        <f t="shared" si="8"/>
        <v>0</v>
      </c>
      <c r="X39" s="6">
        <f t="shared" si="8"/>
        <v>0</v>
      </c>
      <c r="Y39" s="6">
        <f t="shared" si="8"/>
        <v>0</v>
      </c>
      <c r="Z39" s="6">
        <f t="shared" si="8"/>
        <v>0</v>
      </c>
      <c r="AA39" s="6">
        <f t="shared" si="8"/>
        <v>0</v>
      </c>
      <c r="AB39" s="6">
        <f t="shared" si="8"/>
        <v>0</v>
      </c>
      <c r="AC39" s="6">
        <f t="shared" si="8"/>
        <v>0</v>
      </c>
      <c r="AD39" s="6">
        <f t="shared" si="8"/>
        <v>0</v>
      </c>
      <c r="AE39" s="6">
        <f t="shared" si="8"/>
        <v>0</v>
      </c>
      <c r="AF39" s="6">
        <f t="shared" si="8"/>
        <v>0</v>
      </c>
      <c r="AG39" s="6">
        <f t="shared" si="8"/>
        <v>0</v>
      </c>
      <c r="AH39" s="6">
        <f t="shared" si="8"/>
        <v>0</v>
      </c>
      <c r="AI39" s="6">
        <f t="shared" si="8"/>
        <v>0</v>
      </c>
      <c r="AJ39" s="6">
        <f t="shared" si="8"/>
        <v>0</v>
      </c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</row>
    <row r="41" spans="1:124" s="374" customFormat="1">
      <c r="A41" s="372" t="s">
        <v>352</v>
      </c>
      <c r="B41" s="373"/>
      <c r="C41" s="373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P41" s="373"/>
      <c r="AQ41" s="373"/>
      <c r="AR41" s="373"/>
      <c r="AS41" s="373"/>
      <c r="AT41" s="373"/>
      <c r="AU41" s="373"/>
      <c r="AV41" s="373"/>
      <c r="AW41" s="373"/>
      <c r="AX41" s="373"/>
      <c r="AY41" s="373"/>
      <c r="AZ41" s="373"/>
      <c r="BA41" s="373"/>
      <c r="BB41" s="373"/>
      <c r="BC41" s="373"/>
      <c r="BD41" s="373"/>
      <c r="BE41" s="373"/>
      <c r="BF41" s="373"/>
      <c r="BG41" s="373"/>
      <c r="BH41" s="373"/>
      <c r="BI41" s="373"/>
      <c r="BJ41" s="373"/>
      <c r="BK41" s="373"/>
      <c r="BL41" s="373"/>
      <c r="BM41" s="373"/>
      <c r="BN41" s="373"/>
      <c r="BO41" s="373"/>
      <c r="BP41" s="373"/>
      <c r="BQ41" s="373"/>
      <c r="BR41" s="373"/>
      <c r="BS41" s="373"/>
      <c r="BT41" s="373"/>
      <c r="BU41" s="373"/>
      <c r="BV41" s="373"/>
      <c r="BW41" s="373"/>
      <c r="BX41" s="373"/>
      <c r="BY41" s="373"/>
      <c r="BZ41" s="373"/>
      <c r="CA41" s="373"/>
      <c r="CB41" s="373"/>
      <c r="CC41" s="373"/>
      <c r="CD41" s="373"/>
      <c r="CE41" s="373"/>
      <c r="CF41" s="373"/>
      <c r="CG41" s="373"/>
      <c r="CH41" s="373"/>
      <c r="CI41" s="373"/>
      <c r="CJ41" s="373"/>
      <c r="CK41" s="373"/>
      <c r="CL41" s="373"/>
      <c r="CM41" s="373"/>
      <c r="CN41" s="373"/>
      <c r="CO41" s="373"/>
      <c r="CP41" s="373"/>
      <c r="CQ41" s="373"/>
      <c r="CR41" s="373"/>
      <c r="CS41" s="373"/>
      <c r="CT41" s="373"/>
      <c r="CU41" s="373"/>
      <c r="CV41" s="373"/>
      <c r="CW41" s="373"/>
      <c r="CX41" s="373"/>
      <c r="CY41" s="373"/>
      <c r="CZ41" s="373"/>
      <c r="DA41" s="373"/>
      <c r="DB41" s="373"/>
      <c r="DC41" s="373"/>
      <c r="DD41" s="373"/>
      <c r="DE41" s="373"/>
      <c r="DF41" s="373"/>
      <c r="DG41" s="373"/>
      <c r="DH41" s="373"/>
      <c r="DI41" s="373"/>
      <c r="DJ41" s="373"/>
      <c r="DK41" s="373"/>
      <c r="DL41" s="373"/>
      <c r="DM41" s="373"/>
      <c r="DN41" s="373"/>
      <c r="DO41" s="373"/>
      <c r="DP41" s="373"/>
      <c r="DQ41" s="373"/>
      <c r="DR41" s="373"/>
      <c r="DS41" s="373"/>
      <c r="DT41" s="373"/>
    </row>
    <row r="42" spans="1:124" s="1" customFormat="1" outlineLevel="1">
      <c r="A42" s="2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</row>
    <row r="43" spans="1:124" s="217" customFormat="1" outlineLevel="1">
      <c r="A43" s="215" t="s">
        <v>357</v>
      </c>
      <c r="B43" s="216"/>
      <c r="C43" s="216"/>
      <c r="D43" s="216"/>
      <c r="E43" s="216"/>
      <c r="F43" s="216"/>
      <c r="G43" s="216"/>
      <c r="H43" s="216"/>
      <c r="I43" s="216"/>
      <c r="J43" s="216"/>
      <c r="K43" s="216"/>
      <c r="L43" s="216"/>
      <c r="M43" s="216"/>
      <c r="N43" s="216"/>
      <c r="O43" s="216"/>
      <c r="P43" s="216"/>
      <c r="Q43" s="216"/>
      <c r="R43" s="216"/>
      <c r="S43" s="216"/>
      <c r="T43" s="216"/>
      <c r="U43" s="216"/>
      <c r="V43" s="216"/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  <c r="AZ43" s="216"/>
      <c r="BA43" s="216"/>
      <c r="BB43" s="216"/>
      <c r="BC43" s="216"/>
      <c r="BD43" s="216"/>
      <c r="BE43" s="216"/>
      <c r="BF43" s="216"/>
      <c r="BG43" s="216"/>
      <c r="BH43" s="216"/>
      <c r="BI43" s="216"/>
      <c r="BJ43" s="216"/>
      <c r="BK43" s="216"/>
      <c r="BL43" s="216"/>
      <c r="BM43" s="216"/>
      <c r="BN43" s="216"/>
      <c r="BO43" s="216"/>
      <c r="BP43" s="216"/>
      <c r="BQ43" s="216"/>
      <c r="BR43" s="216"/>
      <c r="BS43" s="216"/>
      <c r="BT43" s="216"/>
      <c r="BU43" s="216"/>
      <c r="BV43" s="216"/>
      <c r="BW43" s="216"/>
      <c r="BX43" s="216"/>
      <c r="BY43" s="216"/>
      <c r="BZ43" s="216"/>
      <c r="CA43" s="216"/>
      <c r="CB43" s="216"/>
      <c r="CC43" s="216"/>
      <c r="CD43" s="216"/>
      <c r="CE43" s="216"/>
      <c r="CF43" s="216"/>
      <c r="CG43" s="216"/>
      <c r="CH43" s="216"/>
      <c r="CI43" s="216"/>
      <c r="CJ43" s="216"/>
      <c r="CK43" s="216"/>
      <c r="CL43" s="216"/>
      <c r="CM43" s="216"/>
      <c r="CN43" s="216"/>
      <c r="CO43" s="216"/>
      <c r="CP43" s="216"/>
      <c r="CQ43" s="216"/>
      <c r="CR43" s="216"/>
      <c r="CS43" s="216"/>
      <c r="CT43" s="216"/>
      <c r="CU43" s="216"/>
      <c r="CV43" s="216"/>
      <c r="CW43" s="216"/>
      <c r="CX43" s="216"/>
      <c r="CY43" s="216"/>
      <c r="CZ43" s="216"/>
      <c r="DA43" s="216"/>
      <c r="DB43" s="216"/>
      <c r="DC43" s="216"/>
      <c r="DD43" s="216"/>
      <c r="DE43" s="216"/>
      <c r="DF43" s="216"/>
      <c r="DG43" s="216"/>
      <c r="DH43" s="216"/>
      <c r="DI43" s="216"/>
      <c r="DJ43" s="216"/>
      <c r="DK43" s="216"/>
      <c r="DL43" s="216"/>
      <c r="DM43" s="216"/>
      <c r="DN43" s="216"/>
      <c r="DO43" s="216"/>
      <c r="DP43" s="216"/>
      <c r="DQ43" s="216"/>
      <c r="DR43" s="216"/>
      <c r="DS43" s="216"/>
      <c r="DT43" s="216"/>
    </row>
    <row r="44" spans="1:124" s="79" customFormat="1" outlineLevel="1">
      <c r="A44" s="78" t="s">
        <v>69</v>
      </c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  <c r="Y44" s="75"/>
      <c r="Z44" s="75"/>
      <c r="AA44" s="75"/>
      <c r="AB44" s="75"/>
      <c r="AC44" s="75"/>
      <c r="AD44" s="75"/>
      <c r="AE44" s="75"/>
      <c r="AF44" s="75"/>
      <c r="AG44" s="75"/>
      <c r="AH44" s="75"/>
      <c r="AI44" s="75"/>
      <c r="AJ44" s="75"/>
      <c r="AK44" s="75"/>
      <c r="AL44" s="75"/>
      <c r="AM44" s="75"/>
      <c r="AN44" s="75"/>
      <c r="AO44" s="75"/>
      <c r="AP44" s="75"/>
      <c r="AQ44" s="75"/>
      <c r="AR44" s="75"/>
      <c r="AS44" s="75"/>
      <c r="AT44" s="75"/>
      <c r="AU44" s="75"/>
      <c r="AV44" s="75"/>
      <c r="AW44" s="75"/>
      <c r="AX44" s="75"/>
      <c r="AY44" s="75"/>
      <c r="AZ44" s="75"/>
      <c r="BA44" s="75"/>
      <c r="BB44" s="75"/>
      <c r="BC44" s="75"/>
      <c r="BD44" s="75"/>
      <c r="BE44" s="75"/>
      <c r="BF44" s="75"/>
      <c r="BG44" s="75"/>
      <c r="BH44" s="75"/>
      <c r="BI44" s="75"/>
      <c r="BJ44" s="75"/>
      <c r="BK44" s="75"/>
      <c r="BL44" s="75"/>
      <c r="BM44" s="75"/>
      <c r="BN44" s="75"/>
      <c r="BO44" s="75"/>
      <c r="BP44" s="75"/>
      <c r="BQ44" s="75"/>
      <c r="BR44" s="75"/>
      <c r="BS44" s="75"/>
      <c r="BT44" s="75"/>
      <c r="BU44" s="75"/>
      <c r="BV44" s="75"/>
      <c r="BW44" s="75"/>
      <c r="BX44" s="75"/>
      <c r="BY44" s="75"/>
      <c r="BZ44" s="75"/>
      <c r="CA44" s="75"/>
      <c r="CB44" s="75"/>
      <c r="CC44" s="75"/>
      <c r="CD44" s="75"/>
      <c r="CE44" s="75"/>
      <c r="CF44" s="75"/>
      <c r="CG44" s="75"/>
      <c r="CH44" s="75"/>
      <c r="CI44" s="75"/>
      <c r="CJ44" s="75"/>
      <c r="CK44" s="75"/>
      <c r="CL44" s="75"/>
      <c r="CM44" s="75"/>
      <c r="CN44" s="75"/>
      <c r="CO44" s="75"/>
      <c r="CP44" s="75"/>
      <c r="CQ44" s="75"/>
      <c r="CR44" s="75"/>
      <c r="CS44" s="75"/>
      <c r="CT44" s="75"/>
      <c r="CU44" s="75"/>
      <c r="CV44" s="75"/>
      <c r="CW44" s="75"/>
      <c r="CX44" s="75"/>
      <c r="CY44" s="75"/>
      <c r="CZ44" s="75"/>
      <c r="DA44" s="75"/>
      <c r="DB44" s="75"/>
      <c r="DC44" s="75"/>
      <c r="DD44" s="75"/>
      <c r="DE44" s="75"/>
      <c r="DF44" s="75"/>
      <c r="DG44" s="75"/>
      <c r="DH44" s="75"/>
      <c r="DI44" s="75"/>
      <c r="DJ44" s="75"/>
      <c r="DK44" s="75"/>
      <c r="DL44" s="75"/>
      <c r="DM44" s="75"/>
      <c r="DN44" s="75"/>
      <c r="DO44" s="75"/>
      <c r="DP44" s="75"/>
      <c r="DQ44" s="75"/>
      <c r="DR44" s="75"/>
      <c r="DS44" s="75"/>
      <c r="DT44" s="75"/>
    </row>
    <row r="45" spans="1:124" s="1" customFormat="1" outlineLevel="1">
      <c r="A45" s="66"/>
      <c r="B45" s="6"/>
      <c r="C45" s="6"/>
      <c r="D45" s="383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</row>
    <row r="46" spans="1:124" s="1" customFormat="1" outlineLevel="1">
      <c r="A46" s="66"/>
      <c r="B46" s="6"/>
      <c r="C46" s="6"/>
      <c r="D46" s="383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</row>
    <row r="47" spans="1:124" s="1" customFormat="1" outlineLevel="1">
      <c r="A47" s="66" t="s">
        <v>295</v>
      </c>
      <c r="B47" s="6"/>
      <c r="C47" s="6"/>
      <c r="D47" s="383">
        <f>SUM(E47:DT47)</f>
        <v>732000</v>
      </c>
      <c r="E47" s="6">
        <f>Расчет_БЕЗ_Фонда!E171+Расчет_БЕЗ_Фонда!E172</f>
        <v>366000</v>
      </c>
      <c r="F47" s="6">
        <f>Расчет_БЕЗ_Фонда!F171+Расчет_БЕЗ_Фонда!F172</f>
        <v>366000</v>
      </c>
      <c r="G47" s="6">
        <f>Расчет_БЕЗ_Фонда!G171+Расчет_БЕЗ_Фонда!G172</f>
        <v>0</v>
      </c>
      <c r="H47" s="6">
        <f>Расчет_БЕЗ_Фонда!H171+Расчет_БЕЗ_Фонда!H172</f>
        <v>0</v>
      </c>
      <c r="I47" s="6">
        <f>Расчет_БЕЗ_Фонда!I171+Расчет_БЕЗ_Фонда!I172</f>
        <v>0</v>
      </c>
      <c r="J47" s="6">
        <f>Расчет_БЕЗ_Фонда!J171+Расчет_БЕЗ_Фонда!J172</f>
        <v>0</v>
      </c>
      <c r="K47" s="6">
        <f>Расчет_БЕЗ_Фонда!K171+Расчет_БЕЗ_Фонда!K172</f>
        <v>0</v>
      </c>
      <c r="L47" s="6">
        <f>Расчет_БЕЗ_Фонда!L171+Расчет_БЕЗ_Фонда!L172</f>
        <v>0</v>
      </c>
      <c r="M47" s="6">
        <f>Расчет_БЕЗ_Фонда!M171+Расчет_БЕЗ_Фонда!M172</f>
        <v>0</v>
      </c>
      <c r="N47" s="6">
        <f>Расчет_БЕЗ_Фонда!N171+Расчет_БЕЗ_Фонда!N172</f>
        <v>0</v>
      </c>
      <c r="O47" s="6">
        <f>Расчет_БЕЗ_Фонда!O171+Расчет_БЕЗ_Фонда!O172</f>
        <v>0</v>
      </c>
      <c r="P47" s="6">
        <f>Расчет_БЕЗ_Фонда!P171+Расчет_БЕЗ_Фонда!P172</f>
        <v>0</v>
      </c>
      <c r="Q47" s="6">
        <f>Расчет_БЕЗ_Фонда!Q171+Расчет_БЕЗ_Фонда!Q172</f>
        <v>0</v>
      </c>
      <c r="R47" s="6">
        <f>Расчет_БЕЗ_Фонда!R171+Расчет_БЕЗ_Фонда!R172</f>
        <v>0</v>
      </c>
      <c r="S47" s="6">
        <f>Расчет_БЕЗ_Фонда!S171+Расчет_БЕЗ_Фонда!S172</f>
        <v>0</v>
      </c>
      <c r="T47" s="6">
        <f>Расчет_БЕЗ_Фонда!T171+Расчет_БЕЗ_Фонда!T172</f>
        <v>0</v>
      </c>
      <c r="U47" s="6">
        <f>Расчет_БЕЗ_Фонда!U171+Расчет_БЕЗ_Фонда!U172</f>
        <v>0</v>
      </c>
      <c r="V47" s="6">
        <f>Расчет_БЕЗ_Фонда!V171+Расчет_БЕЗ_Фонда!V172</f>
        <v>0</v>
      </c>
      <c r="W47" s="6">
        <f>Расчет_БЕЗ_Фонда!W171+Расчет_БЕЗ_Фонда!W172</f>
        <v>0</v>
      </c>
      <c r="X47" s="6">
        <f>Расчет_БЕЗ_Фонда!X171+Расчет_БЕЗ_Фонда!X172</f>
        <v>0</v>
      </c>
      <c r="Y47" s="6">
        <f>Расчет_БЕЗ_Фонда!Y171+Расчет_БЕЗ_Фонда!Y172</f>
        <v>0</v>
      </c>
      <c r="Z47" s="6">
        <f>Расчет_БЕЗ_Фонда!Z171+Расчет_БЕЗ_Фонда!Z172</f>
        <v>0</v>
      </c>
      <c r="AA47" s="6">
        <f>Расчет_БЕЗ_Фонда!AA171+Расчет_БЕЗ_Фонда!AA172</f>
        <v>0</v>
      </c>
      <c r="AB47" s="6">
        <f>Расчет_БЕЗ_Фонда!AB171+Расчет_БЕЗ_Фонда!AB172</f>
        <v>0</v>
      </c>
      <c r="AC47" s="6">
        <f>Расчет_БЕЗ_Фонда!AC171+Расчет_БЕЗ_Фонда!AC172</f>
        <v>0</v>
      </c>
      <c r="AD47" s="6">
        <f>Расчет_БЕЗ_Фонда!AD171+Расчет_БЕЗ_Фонда!AD172</f>
        <v>0</v>
      </c>
      <c r="AE47" s="6">
        <f>Расчет_БЕЗ_Фонда!AE171+Расчет_БЕЗ_Фонда!AE172</f>
        <v>0</v>
      </c>
      <c r="AF47" s="6">
        <f>Расчет_БЕЗ_Фонда!AF171+Расчет_БЕЗ_Фонда!AF172</f>
        <v>0</v>
      </c>
      <c r="AG47" s="6">
        <f>Расчет_БЕЗ_Фонда!AG171+Расчет_БЕЗ_Фонда!AG172</f>
        <v>0</v>
      </c>
      <c r="AH47" s="6">
        <f>Расчет_БЕЗ_Фонда!AH171+Расчет_БЕЗ_Фонда!AH172</f>
        <v>0</v>
      </c>
      <c r="AI47" s="6">
        <f>Расчет_БЕЗ_Фонда!AI171+Расчет_БЕЗ_Фонда!AI172</f>
        <v>0</v>
      </c>
      <c r="AJ47" s="6">
        <f>Расчет_БЕЗ_Фонда!AJ171+Расчет_БЕЗ_Фонда!AJ172</f>
        <v>0</v>
      </c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</row>
    <row r="48" spans="1:124" s="1" customFormat="1" outlineLevel="1">
      <c r="A48" s="66" t="str">
        <f>'Исходные данные'!A133</f>
        <v>Прочие затраты на Инвестиционной стадии</v>
      </c>
      <c r="B48" s="6"/>
      <c r="C48" s="6"/>
      <c r="D48" s="383">
        <f>SUM(E48:DT48)</f>
        <v>0</v>
      </c>
      <c r="E48" s="6">
        <f>Расчет_БЕЗ_Фонда!E183+Расчет_БЕЗ_Фонда!E184</f>
        <v>0</v>
      </c>
      <c r="F48" s="6">
        <f>Расчет_БЕЗ_Фонда!F183+Расчет_БЕЗ_Фонда!F184</f>
        <v>0</v>
      </c>
      <c r="G48" s="6">
        <f>Расчет_БЕЗ_Фонда!G183+Расчет_БЕЗ_Фонда!G184</f>
        <v>0</v>
      </c>
      <c r="H48" s="6">
        <f>Расчет_БЕЗ_Фонда!H183+Расчет_БЕЗ_Фонда!H184</f>
        <v>0</v>
      </c>
      <c r="I48" s="6">
        <f>Расчет_БЕЗ_Фонда!I183+Расчет_БЕЗ_Фонда!I184</f>
        <v>0</v>
      </c>
      <c r="J48" s="6">
        <f>Расчет_БЕЗ_Фонда!J183+Расчет_БЕЗ_Фонда!J184</f>
        <v>0</v>
      </c>
      <c r="K48" s="6">
        <f>Расчет_БЕЗ_Фонда!K183+Расчет_БЕЗ_Фонда!K184</f>
        <v>0</v>
      </c>
      <c r="L48" s="6">
        <f>Расчет_БЕЗ_Фонда!L183+Расчет_БЕЗ_Фонда!L184</f>
        <v>0</v>
      </c>
      <c r="M48" s="6">
        <f>Расчет_БЕЗ_Фонда!M183+Расчет_БЕЗ_Фонда!M184</f>
        <v>0</v>
      </c>
      <c r="N48" s="6">
        <f>Расчет_БЕЗ_Фонда!N183+Расчет_БЕЗ_Фонда!N184</f>
        <v>0</v>
      </c>
      <c r="O48" s="6">
        <f>Расчет_БЕЗ_Фонда!O183+Расчет_БЕЗ_Фонда!O184</f>
        <v>0</v>
      </c>
      <c r="P48" s="6">
        <f>Расчет_БЕЗ_Фонда!P183+Расчет_БЕЗ_Фонда!P184</f>
        <v>0</v>
      </c>
      <c r="Q48" s="6">
        <f>Расчет_БЕЗ_Фонда!Q183+Расчет_БЕЗ_Фонда!Q184</f>
        <v>0</v>
      </c>
      <c r="R48" s="6">
        <f>Расчет_БЕЗ_Фонда!R183+Расчет_БЕЗ_Фонда!R184</f>
        <v>0</v>
      </c>
      <c r="S48" s="6">
        <f>Расчет_БЕЗ_Фонда!S183+Расчет_БЕЗ_Фонда!S184</f>
        <v>0</v>
      </c>
      <c r="T48" s="6">
        <f>Расчет_БЕЗ_Фонда!T183+Расчет_БЕЗ_Фонда!T184</f>
        <v>0</v>
      </c>
      <c r="U48" s="6">
        <f>Расчет_БЕЗ_Фонда!U183+Расчет_БЕЗ_Фонда!U184</f>
        <v>0</v>
      </c>
      <c r="V48" s="6">
        <f>Расчет_БЕЗ_Фонда!V183+Расчет_БЕЗ_Фонда!V184</f>
        <v>0</v>
      </c>
      <c r="W48" s="6">
        <f>Расчет_БЕЗ_Фонда!W183+Расчет_БЕЗ_Фонда!W184</f>
        <v>0</v>
      </c>
      <c r="X48" s="6">
        <f>Расчет_БЕЗ_Фонда!X183+Расчет_БЕЗ_Фонда!X184</f>
        <v>0</v>
      </c>
      <c r="Y48" s="6">
        <f>Расчет_БЕЗ_Фонда!Y183+Расчет_БЕЗ_Фонда!Y184</f>
        <v>0</v>
      </c>
      <c r="Z48" s="6">
        <f>Расчет_БЕЗ_Фонда!Z183+Расчет_БЕЗ_Фонда!Z184</f>
        <v>0</v>
      </c>
      <c r="AA48" s="6">
        <f>Расчет_БЕЗ_Фонда!AA183+Расчет_БЕЗ_Фонда!AA184</f>
        <v>0</v>
      </c>
      <c r="AB48" s="6">
        <f>Расчет_БЕЗ_Фонда!AB183+Расчет_БЕЗ_Фонда!AB184</f>
        <v>0</v>
      </c>
      <c r="AC48" s="6">
        <f>Расчет_БЕЗ_Фонда!AC183+Расчет_БЕЗ_Фонда!AC184</f>
        <v>0</v>
      </c>
      <c r="AD48" s="6">
        <f>Расчет_БЕЗ_Фонда!AD183+Расчет_БЕЗ_Фонда!AD184</f>
        <v>0</v>
      </c>
      <c r="AE48" s="6">
        <f>Расчет_БЕЗ_Фонда!AE183+Расчет_БЕЗ_Фонда!AE184</f>
        <v>0</v>
      </c>
      <c r="AF48" s="6">
        <f>Расчет_БЕЗ_Фонда!AF183+Расчет_БЕЗ_Фонда!AF184</f>
        <v>0</v>
      </c>
      <c r="AG48" s="6">
        <f>Расчет_БЕЗ_Фонда!AG183+Расчет_БЕЗ_Фонда!AG184</f>
        <v>0</v>
      </c>
      <c r="AH48" s="6">
        <f>Расчет_БЕЗ_Фонда!AH183+Расчет_БЕЗ_Фонда!AH184</f>
        <v>0</v>
      </c>
      <c r="AI48" s="6">
        <f>Расчет_БЕЗ_Фонда!AI183+Расчет_БЕЗ_Фонда!AI184</f>
        <v>0</v>
      </c>
      <c r="AJ48" s="6">
        <f>Расчет_БЕЗ_Фонда!AJ183+Расчет_БЕЗ_Фонда!AJ184</f>
        <v>0</v>
      </c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</row>
    <row r="49" spans="1:124" s="1" customFormat="1" outlineLevel="1">
      <c r="A49" s="66"/>
      <c r="B49" s="6"/>
      <c r="C49" s="6"/>
      <c r="D49" s="383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</row>
    <row r="50" spans="1:124" s="1" customFormat="1" outlineLevel="1">
      <c r="A50" s="2" t="s">
        <v>143</v>
      </c>
      <c r="B50" s="6"/>
      <c r="C50" s="6"/>
      <c r="D50" s="383">
        <f ca="1">SUM(E50:DT50)</f>
        <v>56364.000000000044</v>
      </c>
      <c r="E50" s="6">
        <f ca="1">(Расчет_БЕЗ_Фонда!E37&gt;0)*E104</f>
        <v>14091.000000000011</v>
      </c>
      <c r="F50" s="6">
        <f ca="1">(Расчет_БЕЗ_Фонда!F37&gt;0)*F104</f>
        <v>42273.000000000029</v>
      </c>
      <c r="G50" s="6">
        <f ca="1">(Расчет_БЕЗ_Фонда!G37&gt;0)*G104</f>
        <v>0</v>
      </c>
      <c r="H50" s="6">
        <f ca="1">(Расчет_БЕЗ_Фонда!H37&gt;0)*H104</f>
        <v>0</v>
      </c>
      <c r="I50" s="6">
        <f ca="1">(Расчет_БЕЗ_Фонда!I37&gt;0)*I104</f>
        <v>0</v>
      </c>
      <c r="J50" s="6">
        <f ca="1">(Расчет_БЕЗ_Фонда!J37&gt;0)*J104</f>
        <v>0</v>
      </c>
      <c r="K50" s="6">
        <f ca="1">(Расчет_БЕЗ_Фонда!K37&gt;0)*K104</f>
        <v>0</v>
      </c>
      <c r="L50" s="6">
        <f ca="1">(Расчет_БЕЗ_Фонда!L37&gt;0)*L104</f>
        <v>0</v>
      </c>
      <c r="M50" s="6">
        <f ca="1">(Расчет_БЕЗ_Фонда!M37&gt;0)*M104</f>
        <v>0</v>
      </c>
      <c r="N50" s="6">
        <f ca="1">(Расчет_БЕЗ_Фонда!N37&gt;0)*N104</f>
        <v>0</v>
      </c>
      <c r="O50" s="6">
        <f ca="1">(Расчет_БЕЗ_Фонда!O37&gt;0)*O104</f>
        <v>0</v>
      </c>
      <c r="P50" s="6">
        <f ca="1">(Расчет_БЕЗ_Фонда!P37&gt;0)*P104</f>
        <v>0</v>
      </c>
      <c r="Q50" s="6">
        <f ca="1">(Расчет_БЕЗ_Фонда!Q37&gt;0)*Q104</f>
        <v>0</v>
      </c>
      <c r="R50" s="6">
        <f ca="1">(Расчет_БЕЗ_Фонда!R37&gt;0)*R104</f>
        <v>0</v>
      </c>
      <c r="S50" s="6">
        <f ca="1">(Расчет_БЕЗ_Фонда!S37&gt;0)*S104</f>
        <v>0</v>
      </c>
      <c r="T50" s="6">
        <f ca="1">(Расчет_БЕЗ_Фонда!T37&gt;0)*T104</f>
        <v>0</v>
      </c>
      <c r="U50" s="6">
        <f ca="1">(Расчет_БЕЗ_Фонда!U37&gt;0)*U104</f>
        <v>0</v>
      </c>
      <c r="V50" s="6">
        <f ca="1">(Расчет_БЕЗ_Фонда!V37&gt;0)*V104</f>
        <v>0</v>
      </c>
      <c r="W50" s="6">
        <f ca="1">(Расчет_БЕЗ_Фонда!W37&gt;0)*W104</f>
        <v>0</v>
      </c>
      <c r="X50" s="6">
        <f ca="1">(Расчет_БЕЗ_Фонда!X37&gt;0)*X104</f>
        <v>0</v>
      </c>
      <c r="Y50" s="6">
        <f ca="1">(Расчет_БЕЗ_Фонда!Y37&gt;0)*Y104</f>
        <v>0</v>
      </c>
      <c r="Z50" s="6">
        <f ca="1">(Расчет_БЕЗ_Фонда!Z37&gt;0)*Z104</f>
        <v>0</v>
      </c>
      <c r="AA50" s="6">
        <f ca="1">(Расчет_БЕЗ_Фонда!AA37&gt;0)*AA104</f>
        <v>0</v>
      </c>
      <c r="AB50" s="6">
        <f ca="1">(Расчет_БЕЗ_Фонда!AB37&gt;0)*AB104</f>
        <v>0</v>
      </c>
      <c r="AC50" s="6">
        <f ca="1">(Расчет_БЕЗ_Фонда!AC37&gt;0)*AC104</f>
        <v>0</v>
      </c>
      <c r="AD50" s="6">
        <f ca="1">(Расчет_БЕЗ_Фонда!AD37&gt;0)*AD104</f>
        <v>0</v>
      </c>
      <c r="AE50" s="6">
        <f ca="1">(Расчет_БЕЗ_Фонда!AE37&gt;0)*AE104</f>
        <v>0</v>
      </c>
      <c r="AF50" s="6">
        <f ca="1">(Расчет_БЕЗ_Фонда!AF37&gt;0)*AF104</f>
        <v>0</v>
      </c>
      <c r="AG50" s="6">
        <f ca="1">(Расчет_БЕЗ_Фонда!AG37&gt;0)*AG104</f>
        <v>0</v>
      </c>
      <c r="AH50" s="6">
        <f ca="1">(Расчет_БЕЗ_Фонда!AH37&gt;0)*AH104</f>
        <v>0</v>
      </c>
      <c r="AI50" s="6">
        <f ca="1">(Расчет_БЕЗ_Фонда!AI37&gt;0)*AI104</f>
        <v>0</v>
      </c>
      <c r="AJ50" s="6">
        <f ca="1">(Расчет_БЕЗ_Фонда!AJ37&gt;0)*AJ104</f>
        <v>0</v>
      </c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</row>
    <row r="51" spans="1:124" s="1" customFormat="1" outlineLevel="1">
      <c r="A51" s="2" t="s">
        <v>296</v>
      </c>
      <c r="B51" s="6"/>
      <c r="C51" s="6"/>
      <c r="D51" s="383">
        <f ca="1">SUM(E51:DT51)</f>
        <v>0</v>
      </c>
      <c r="E51" s="6">
        <f t="shared" ref="E51:AJ51" ca="1" si="9">E118</f>
        <v>0</v>
      </c>
      <c r="F51" s="6">
        <f t="shared" ca="1" si="9"/>
        <v>0</v>
      </c>
      <c r="G51" s="6">
        <f t="shared" ca="1" si="9"/>
        <v>0</v>
      </c>
      <c r="H51" s="6">
        <f t="shared" ca="1" si="9"/>
        <v>0</v>
      </c>
      <c r="I51" s="6">
        <f t="shared" ca="1" si="9"/>
        <v>0</v>
      </c>
      <c r="J51" s="6">
        <f t="shared" ca="1" si="9"/>
        <v>0</v>
      </c>
      <c r="K51" s="6">
        <f t="shared" ca="1" si="9"/>
        <v>0</v>
      </c>
      <c r="L51" s="6">
        <f t="shared" ca="1" si="9"/>
        <v>0</v>
      </c>
      <c r="M51" s="6">
        <f t="shared" ca="1" si="9"/>
        <v>0</v>
      </c>
      <c r="N51" s="6">
        <f t="shared" ca="1" si="9"/>
        <v>0</v>
      </c>
      <c r="O51" s="6">
        <f t="shared" ca="1" si="9"/>
        <v>0</v>
      </c>
      <c r="P51" s="6">
        <f t="shared" ca="1" si="9"/>
        <v>0</v>
      </c>
      <c r="Q51" s="6">
        <f t="shared" ca="1" si="9"/>
        <v>0</v>
      </c>
      <c r="R51" s="6">
        <f t="shared" ca="1" si="9"/>
        <v>0</v>
      </c>
      <c r="S51" s="6">
        <f t="shared" ca="1" si="9"/>
        <v>0</v>
      </c>
      <c r="T51" s="6">
        <f t="shared" ca="1" si="9"/>
        <v>0</v>
      </c>
      <c r="U51" s="6">
        <f t="shared" ca="1" si="9"/>
        <v>0</v>
      </c>
      <c r="V51" s="6">
        <f t="shared" ca="1" si="9"/>
        <v>0</v>
      </c>
      <c r="W51" s="6">
        <f t="shared" ca="1" si="9"/>
        <v>0</v>
      </c>
      <c r="X51" s="6">
        <f t="shared" ca="1" si="9"/>
        <v>0</v>
      </c>
      <c r="Y51" s="6">
        <f t="shared" ca="1" si="9"/>
        <v>0</v>
      </c>
      <c r="Z51" s="6">
        <f t="shared" ca="1" si="9"/>
        <v>0</v>
      </c>
      <c r="AA51" s="6">
        <f t="shared" ca="1" si="9"/>
        <v>0</v>
      </c>
      <c r="AB51" s="6">
        <f t="shared" ca="1" si="9"/>
        <v>0</v>
      </c>
      <c r="AC51" s="6">
        <f t="shared" ca="1" si="9"/>
        <v>0</v>
      </c>
      <c r="AD51" s="6">
        <f t="shared" ca="1" si="9"/>
        <v>0</v>
      </c>
      <c r="AE51" s="6">
        <f t="shared" ca="1" si="9"/>
        <v>0</v>
      </c>
      <c r="AF51" s="6">
        <f t="shared" ca="1" si="9"/>
        <v>0</v>
      </c>
      <c r="AG51" s="6">
        <f t="shared" ca="1" si="9"/>
        <v>0</v>
      </c>
      <c r="AH51" s="6">
        <f t="shared" ca="1" si="9"/>
        <v>0</v>
      </c>
      <c r="AI51" s="6">
        <f t="shared" ca="1" si="9"/>
        <v>0</v>
      </c>
      <c r="AJ51" s="6">
        <f t="shared" ca="1" si="9"/>
        <v>0</v>
      </c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</row>
    <row r="52" spans="1:124" s="1" customFormat="1" outlineLevel="1">
      <c r="A52" s="66"/>
      <c r="B52" s="6"/>
      <c r="C52" s="6"/>
      <c r="D52" s="383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</row>
    <row r="53" spans="1:124" s="122" customFormat="1" outlineLevel="1">
      <c r="A53" s="92"/>
      <c r="B53" s="62"/>
      <c r="C53" s="62"/>
      <c r="D53" s="37"/>
      <c r="E53" s="62"/>
      <c r="F53" s="62"/>
      <c r="G53" s="62"/>
      <c r="H53" s="62"/>
      <c r="I53" s="62"/>
      <c r="J53" s="62"/>
      <c r="K53" s="62"/>
      <c r="L53" s="62"/>
      <c r="M53" s="62"/>
      <c r="N53" s="62"/>
      <c r="O53" s="62"/>
      <c r="P53" s="62"/>
      <c r="Q53" s="62"/>
      <c r="R53" s="62"/>
      <c r="S53" s="62"/>
      <c r="T53" s="62"/>
      <c r="U53" s="62"/>
      <c r="V53" s="62"/>
      <c r="W53" s="62"/>
      <c r="X53" s="62"/>
      <c r="Y53" s="62"/>
      <c r="Z53" s="62"/>
      <c r="AA53" s="62"/>
      <c r="AB53" s="62"/>
      <c r="AC53" s="62"/>
      <c r="AD53" s="62"/>
      <c r="AE53" s="62"/>
      <c r="AF53" s="62"/>
      <c r="AG53" s="62"/>
      <c r="AH53" s="62"/>
      <c r="AI53" s="62"/>
      <c r="AJ53" s="62"/>
      <c r="AK53" s="62"/>
      <c r="AL53" s="62"/>
      <c r="AM53" s="62"/>
      <c r="AN53" s="62"/>
      <c r="AO53" s="62"/>
      <c r="AP53" s="62"/>
      <c r="AQ53" s="62"/>
      <c r="AR53" s="62"/>
      <c r="AS53" s="62"/>
      <c r="AT53" s="62"/>
      <c r="AU53" s="62"/>
      <c r="AV53" s="62"/>
      <c r="AW53" s="62"/>
      <c r="AX53" s="62"/>
      <c r="AY53" s="62"/>
      <c r="AZ53" s="62"/>
      <c r="BA53" s="62"/>
      <c r="BB53" s="62"/>
      <c r="BC53" s="62"/>
      <c r="BD53" s="62"/>
      <c r="BE53" s="62"/>
      <c r="BF53" s="62"/>
      <c r="BG53" s="62"/>
      <c r="BH53" s="62"/>
      <c r="BI53" s="62"/>
      <c r="BJ53" s="62"/>
      <c r="BK53" s="62"/>
      <c r="BL53" s="62"/>
      <c r="BM53" s="62"/>
      <c r="BN53" s="62"/>
      <c r="BO53" s="62"/>
      <c r="BP53" s="62"/>
      <c r="BQ53" s="62"/>
      <c r="BR53" s="62"/>
      <c r="BS53" s="62"/>
      <c r="BT53" s="62"/>
      <c r="BU53" s="62"/>
      <c r="BV53" s="62"/>
      <c r="BW53" s="62"/>
      <c r="BX53" s="62"/>
      <c r="BY53" s="62"/>
      <c r="BZ53" s="62"/>
      <c r="CA53" s="62"/>
      <c r="CB53" s="62"/>
      <c r="CC53" s="62"/>
      <c r="CD53" s="62"/>
      <c r="CE53" s="62"/>
      <c r="CF53" s="62"/>
      <c r="CG53" s="62"/>
      <c r="CH53" s="62"/>
      <c r="CI53" s="62"/>
      <c r="CJ53" s="62"/>
      <c r="CK53" s="62"/>
      <c r="CL53" s="62"/>
      <c r="CM53" s="62"/>
      <c r="CN53" s="62"/>
      <c r="CO53" s="62"/>
      <c r="CP53" s="62"/>
      <c r="CQ53" s="62"/>
      <c r="CR53" s="62"/>
      <c r="CS53" s="62"/>
      <c r="CT53" s="62"/>
      <c r="CU53" s="62"/>
      <c r="CV53" s="62"/>
      <c r="CW53" s="62"/>
      <c r="CX53" s="62"/>
      <c r="CY53" s="62"/>
      <c r="CZ53" s="62"/>
      <c r="DA53" s="62"/>
      <c r="DB53" s="62"/>
      <c r="DC53" s="62"/>
      <c r="DD53" s="62"/>
      <c r="DE53" s="62"/>
      <c r="DF53" s="62"/>
      <c r="DG53" s="62"/>
      <c r="DH53" s="62"/>
      <c r="DI53" s="62"/>
      <c r="DJ53" s="62"/>
      <c r="DK53" s="62"/>
      <c r="DL53" s="62"/>
      <c r="DM53" s="62"/>
      <c r="DN53" s="62"/>
      <c r="DO53" s="62"/>
      <c r="DP53" s="62"/>
      <c r="DQ53" s="62"/>
      <c r="DR53" s="62"/>
      <c r="DS53" s="62"/>
      <c r="DT53" s="62"/>
    </row>
    <row r="54" spans="1:124" s="4" customFormat="1" outlineLevel="1">
      <c r="A54" s="34" t="s">
        <v>297</v>
      </c>
      <c r="B54" s="383"/>
      <c r="C54" s="383"/>
      <c r="D54" s="383">
        <f ca="1">SUM(E54:DT54)</f>
        <v>788364</v>
      </c>
      <c r="E54" s="383">
        <f t="shared" ref="E54:AJ54" ca="1" si="10">SUM(E45:E53)</f>
        <v>380091</v>
      </c>
      <c r="F54" s="383">
        <f t="shared" ca="1" si="10"/>
        <v>408273</v>
      </c>
      <c r="G54" s="383">
        <f t="shared" ca="1" si="10"/>
        <v>0</v>
      </c>
      <c r="H54" s="383">
        <f t="shared" ca="1" si="10"/>
        <v>0</v>
      </c>
      <c r="I54" s="383">
        <f t="shared" ca="1" si="10"/>
        <v>0</v>
      </c>
      <c r="J54" s="383">
        <f t="shared" ca="1" si="10"/>
        <v>0</v>
      </c>
      <c r="K54" s="383">
        <f t="shared" ca="1" si="10"/>
        <v>0</v>
      </c>
      <c r="L54" s="383">
        <f t="shared" ca="1" si="10"/>
        <v>0</v>
      </c>
      <c r="M54" s="383">
        <f t="shared" ca="1" si="10"/>
        <v>0</v>
      </c>
      <c r="N54" s="383">
        <f t="shared" ca="1" si="10"/>
        <v>0</v>
      </c>
      <c r="O54" s="383">
        <f t="shared" ca="1" si="10"/>
        <v>0</v>
      </c>
      <c r="P54" s="383">
        <f t="shared" ca="1" si="10"/>
        <v>0</v>
      </c>
      <c r="Q54" s="383">
        <f t="shared" ca="1" si="10"/>
        <v>0</v>
      </c>
      <c r="R54" s="383">
        <f t="shared" ca="1" si="10"/>
        <v>0</v>
      </c>
      <c r="S54" s="383">
        <f t="shared" ca="1" si="10"/>
        <v>0</v>
      </c>
      <c r="T54" s="383">
        <f t="shared" ca="1" si="10"/>
        <v>0</v>
      </c>
      <c r="U54" s="383">
        <f t="shared" ca="1" si="10"/>
        <v>0</v>
      </c>
      <c r="V54" s="383">
        <f t="shared" ca="1" si="10"/>
        <v>0</v>
      </c>
      <c r="W54" s="383">
        <f t="shared" ca="1" si="10"/>
        <v>0</v>
      </c>
      <c r="X54" s="383">
        <f t="shared" ca="1" si="10"/>
        <v>0</v>
      </c>
      <c r="Y54" s="383">
        <f t="shared" ca="1" si="10"/>
        <v>0</v>
      </c>
      <c r="Z54" s="383">
        <f t="shared" ca="1" si="10"/>
        <v>0</v>
      </c>
      <c r="AA54" s="383">
        <f t="shared" ca="1" si="10"/>
        <v>0</v>
      </c>
      <c r="AB54" s="383">
        <f t="shared" ca="1" si="10"/>
        <v>0</v>
      </c>
      <c r="AC54" s="383">
        <f t="shared" ca="1" si="10"/>
        <v>0</v>
      </c>
      <c r="AD54" s="383">
        <f t="shared" ca="1" si="10"/>
        <v>0</v>
      </c>
      <c r="AE54" s="383">
        <f t="shared" ca="1" si="10"/>
        <v>0</v>
      </c>
      <c r="AF54" s="383">
        <f t="shared" ca="1" si="10"/>
        <v>0</v>
      </c>
      <c r="AG54" s="383">
        <f t="shared" ca="1" si="10"/>
        <v>0</v>
      </c>
      <c r="AH54" s="383">
        <f t="shared" ca="1" si="10"/>
        <v>0</v>
      </c>
      <c r="AI54" s="383">
        <f t="shared" ca="1" si="10"/>
        <v>0</v>
      </c>
      <c r="AJ54" s="383">
        <f t="shared" ca="1" si="10"/>
        <v>0</v>
      </c>
      <c r="AK54" s="383"/>
      <c r="AL54" s="383"/>
      <c r="AM54" s="383"/>
      <c r="AN54" s="383"/>
      <c r="AO54" s="383"/>
      <c r="AP54" s="383"/>
      <c r="AQ54" s="383"/>
      <c r="AR54" s="383"/>
      <c r="AS54" s="383"/>
      <c r="AT54" s="383"/>
      <c r="AU54" s="383"/>
      <c r="AV54" s="383"/>
      <c r="AW54" s="383"/>
      <c r="AX54" s="383"/>
      <c r="AY54" s="383"/>
      <c r="AZ54" s="383"/>
      <c r="BA54" s="383"/>
      <c r="BB54" s="383"/>
      <c r="BC54" s="383"/>
      <c r="BD54" s="383"/>
      <c r="BE54" s="383"/>
      <c r="BF54" s="383"/>
      <c r="BG54" s="383"/>
      <c r="BH54" s="383"/>
      <c r="BI54" s="383"/>
      <c r="BJ54" s="383"/>
      <c r="BK54" s="383"/>
      <c r="BL54" s="383"/>
      <c r="BM54" s="383"/>
      <c r="BN54" s="383"/>
      <c r="BO54" s="383"/>
      <c r="BP54" s="383"/>
      <c r="BQ54" s="383"/>
      <c r="BR54" s="383"/>
      <c r="BS54" s="383"/>
      <c r="BT54" s="383"/>
      <c r="BU54" s="383"/>
      <c r="BV54" s="383"/>
      <c r="BW54" s="383"/>
      <c r="BX54" s="383"/>
      <c r="BY54" s="383"/>
      <c r="BZ54" s="383"/>
      <c r="CA54" s="383"/>
      <c r="CB54" s="383"/>
      <c r="CC54" s="383"/>
      <c r="CD54" s="383"/>
      <c r="CE54" s="383"/>
      <c r="CF54" s="383"/>
      <c r="CG54" s="383"/>
      <c r="CH54" s="383"/>
      <c r="CI54" s="383"/>
      <c r="CJ54" s="383"/>
      <c r="CK54" s="383"/>
      <c r="CL54" s="383"/>
      <c r="CM54" s="383"/>
      <c r="CN54" s="383"/>
      <c r="CO54" s="383"/>
      <c r="CP54" s="383"/>
      <c r="CQ54" s="383"/>
      <c r="CR54" s="383"/>
      <c r="CS54" s="383"/>
      <c r="CT54" s="383"/>
      <c r="CU54" s="383"/>
      <c r="CV54" s="383"/>
      <c r="CW54" s="383"/>
      <c r="CX54" s="383"/>
      <c r="CY54" s="383"/>
      <c r="CZ54" s="383"/>
      <c r="DA54" s="383"/>
      <c r="DB54" s="383"/>
      <c r="DC54" s="383"/>
      <c r="DD54" s="383"/>
      <c r="DE54" s="383"/>
      <c r="DF54" s="383"/>
      <c r="DG54" s="383"/>
      <c r="DH54" s="383"/>
      <c r="DI54" s="383"/>
      <c r="DJ54" s="383"/>
      <c r="DK54" s="383"/>
      <c r="DL54" s="383"/>
      <c r="DM54" s="383"/>
      <c r="DN54" s="383"/>
      <c r="DO54" s="383"/>
      <c r="DP54" s="383"/>
      <c r="DQ54" s="383"/>
      <c r="DR54" s="383"/>
      <c r="DS54" s="383"/>
      <c r="DT54" s="383"/>
    </row>
    <row r="55" spans="1:124" s="1" customFormat="1" outlineLevel="1">
      <c r="A55" s="2"/>
      <c r="B55" s="6"/>
      <c r="C55" s="6"/>
      <c r="D55" s="383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</row>
    <row r="56" spans="1:124" s="1" customFormat="1" outlineLevel="1">
      <c r="A56" s="2"/>
      <c r="B56" s="6"/>
      <c r="C56" s="63"/>
      <c r="D56" s="383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</row>
    <row r="57" spans="1:124" s="1" customFormat="1" outlineLevel="1">
      <c r="A57" s="2" t="s">
        <v>302</v>
      </c>
      <c r="B57" s="6"/>
      <c r="C57" s="6"/>
      <c r="D57" s="383"/>
      <c r="E57" s="63">
        <f ca="1">1-IFERROR(SUM(Расчет_БЕЗ_Фонда!E64:E66)/Расчет_БЕЗ_Фонда!E47,1)</f>
        <v>0.9</v>
      </c>
      <c r="F57" s="63">
        <f ca="1">1-IFERROR(SUM(Расчет_БЕЗ_Фонда!F64:F66)/Расчет_БЕЗ_Фонда!F47,1)</f>
        <v>0.9</v>
      </c>
      <c r="G57" s="63">
        <f ca="1">1-IFERROR(SUM(Расчет_БЕЗ_Фонда!G64:G66)/Расчет_БЕЗ_Фонда!G47,1)</f>
        <v>0</v>
      </c>
      <c r="H57" s="63">
        <f ca="1">1-IFERROR(SUM(Расчет_БЕЗ_Фонда!H64:H66)/Расчет_БЕЗ_Фонда!H47,1)</f>
        <v>0</v>
      </c>
      <c r="I57" s="63">
        <f ca="1">1-IFERROR(SUM(Расчет_БЕЗ_Фонда!I64:I66)/Расчет_БЕЗ_Фонда!I47,1)</f>
        <v>0</v>
      </c>
      <c r="J57" s="63">
        <f ca="1">1-IFERROR(SUM(Расчет_БЕЗ_Фонда!J64:J66)/Расчет_БЕЗ_Фонда!J47,1)</f>
        <v>0</v>
      </c>
      <c r="K57" s="63">
        <f ca="1">1-IFERROR(SUM(Расчет_БЕЗ_Фонда!K64:K66)/Расчет_БЕЗ_Фонда!K47,1)</f>
        <v>0</v>
      </c>
      <c r="L57" s="63">
        <f ca="1">1-IFERROR(SUM(Расчет_БЕЗ_Фонда!L64:L66)/Расчет_БЕЗ_Фонда!L47,1)</f>
        <v>0</v>
      </c>
      <c r="M57" s="63">
        <f ca="1">1-IFERROR(SUM(Расчет_БЕЗ_Фонда!M64:M66)/Расчет_БЕЗ_Фонда!M47,1)</f>
        <v>0</v>
      </c>
      <c r="N57" s="63">
        <f ca="1">1-IFERROR(SUM(Расчет_БЕЗ_Фонда!N64:N66)/Расчет_БЕЗ_Фонда!N47,1)</f>
        <v>0</v>
      </c>
      <c r="O57" s="63">
        <f ca="1">1-IFERROR(SUM(Расчет_БЕЗ_Фонда!O64:O66)/Расчет_БЕЗ_Фонда!O47,1)</f>
        <v>0</v>
      </c>
      <c r="P57" s="63">
        <f ca="1">1-IFERROR(SUM(Расчет_БЕЗ_Фонда!P64:P66)/Расчет_БЕЗ_Фонда!P47,1)</f>
        <v>0</v>
      </c>
      <c r="Q57" s="63">
        <f ca="1">1-IFERROR(SUM(Расчет_БЕЗ_Фонда!Q64:Q66)/Расчет_БЕЗ_Фонда!Q47,1)</f>
        <v>0</v>
      </c>
      <c r="R57" s="63">
        <f ca="1">1-IFERROR(SUM(Расчет_БЕЗ_Фонда!R64:R66)/Расчет_БЕЗ_Фонда!R47,1)</f>
        <v>0</v>
      </c>
      <c r="S57" s="63">
        <f ca="1">1-IFERROR(SUM(Расчет_БЕЗ_Фонда!S64:S66)/Расчет_БЕЗ_Фонда!S47,1)</f>
        <v>0</v>
      </c>
      <c r="T57" s="63">
        <f ca="1">1-IFERROR(SUM(Расчет_БЕЗ_Фонда!T64:T66)/Расчет_БЕЗ_Фонда!T47,1)</f>
        <v>0</v>
      </c>
      <c r="U57" s="63">
        <f ca="1">1-IFERROR(SUM(Расчет_БЕЗ_Фонда!U64:U66)/Расчет_БЕЗ_Фонда!U47,1)</f>
        <v>0</v>
      </c>
      <c r="V57" s="63">
        <f ca="1">1-IFERROR(SUM(Расчет_БЕЗ_Фонда!V64:V66)/Расчет_БЕЗ_Фонда!V47,1)</f>
        <v>0</v>
      </c>
      <c r="W57" s="63">
        <f ca="1">1-IFERROR(SUM(Расчет_БЕЗ_Фонда!W64:W66)/Расчет_БЕЗ_Фонда!W47,1)</f>
        <v>0</v>
      </c>
      <c r="X57" s="63">
        <f ca="1">1-IFERROR(SUM(Расчет_БЕЗ_Фонда!X64:X66)/Расчет_БЕЗ_Фонда!X47,1)</f>
        <v>0</v>
      </c>
      <c r="Y57" s="63">
        <f ca="1">1-IFERROR(SUM(Расчет_БЕЗ_Фонда!Y64:Y66)/Расчет_БЕЗ_Фонда!Y47,1)</f>
        <v>0</v>
      </c>
      <c r="Z57" s="63">
        <f ca="1">1-IFERROR(SUM(Расчет_БЕЗ_Фонда!Z64:Z66)/Расчет_БЕЗ_Фонда!Z47,1)</f>
        <v>0</v>
      </c>
      <c r="AA57" s="63">
        <f ca="1">1-IFERROR(SUM(Расчет_БЕЗ_Фонда!AA64:AA66)/Расчет_БЕЗ_Фонда!AA47,1)</f>
        <v>0</v>
      </c>
      <c r="AB57" s="63">
        <f ca="1">1-IFERROR(SUM(Расчет_БЕЗ_Фонда!AB64:AB66)/Расчет_БЕЗ_Фонда!AB47,1)</f>
        <v>0</v>
      </c>
      <c r="AC57" s="63">
        <f ca="1">1-IFERROR(SUM(Расчет_БЕЗ_Фонда!AC64:AC66)/Расчет_БЕЗ_Фонда!AC47,1)</f>
        <v>0</v>
      </c>
      <c r="AD57" s="63">
        <f ca="1">1-IFERROR(SUM(Расчет_БЕЗ_Фонда!AD64:AD66)/Расчет_БЕЗ_Фонда!AD47,1)</f>
        <v>0</v>
      </c>
      <c r="AE57" s="63">
        <f ca="1">1-IFERROR(SUM(Расчет_БЕЗ_Фонда!AE64:AE66)/Расчет_БЕЗ_Фонда!AE47,1)</f>
        <v>0</v>
      </c>
      <c r="AF57" s="63">
        <f ca="1">1-IFERROR(SUM(Расчет_БЕЗ_Фонда!AF64:AF66)/Расчет_БЕЗ_Фонда!AF47,1)</f>
        <v>0</v>
      </c>
      <c r="AG57" s="63">
        <f ca="1">1-IFERROR(SUM(Расчет_БЕЗ_Фонда!AG64:AG66)/Расчет_БЕЗ_Фонда!AG47,1)</f>
        <v>0</v>
      </c>
      <c r="AH57" s="63">
        <f ca="1">1-IFERROR(SUM(Расчет_БЕЗ_Фонда!AH64:AH66)/Расчет_БЕЗ_Фонда!AH47,1)</f>
        <v>0</v>
      </c>
      <c r="AI57" s="63">
        <f ca="1">1-IFERROR(SUM(Расчет_БЕЗ_Фонда!AI64:AI66)/Расчет_БЕЗ_Фонда!AI47,1)</f>
        <v>0</v>
      </c>
      <c r="AJ57" s="63">
        <f ca="1">1-IFERROR(SUM(Расчет_БЕЗ_Фонда!AJ64:AJ66)/Расчет_БЕЗ_Фонда!AJ47,1)</f>
        <v>0</v>
      </c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</row>
    <row r="58" spans="1:124" s="1" customFormat="1" outlineLevel="1">
      <c r="A58" s="2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</row>
    <row r="59" spans="1:124" s="1" customFormat="1" outlineLevel="1">
      <c r="A59" s="2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</row>
    <row r="60" spans="1:124" s="79" customFormat="1" outlineLevel="1">
      <c r="A60" s="78" t="s">
        <v>109</v>
      </c>
      <c r="B60" s="75"/>
      <c r="C60" s="75"/>
      <c r="D60" s="75"/>
      <c r="E60" s="75"/>
      <c r="F60" s="75"/>
      <c r="G60" s="75"/>
      <c r="H60" s="75"/>
      <c r="I60" s="75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  <c r="Y60" s="75"/>
      <c r="Z60" s="75"/>
      <c r="AA60" s="75"/>
      <c r="AB60" s="75"/>
      <c r="AC60" s="75"/>
      <c r="AD60" s="75"/>
      <c r="AE60" s="75"/>
      <c r="AF60" s="75"/>
      <c r="AG60" s="75"/>
      <c r="AH60" s="75"/>
      <c r="AI60" s="75"/>
      <c r="AJ60" s="75"/>
      <c r="AK60" s="75"/>
      <c r="AL60" s="75"/>
      <c r="AM60" s="75"/>
      <c r="AN60" s="75"/>
      <c r="AO60" s="75"/>
      <c r="AP60" s="75"/>
      <c r="AQ60" s="75"/>
      <c r="AR60" s="75"/>
      <c r="AS60" s="75"/>
      <c r="AT60" s="75"/>
      <c r="AU60" s="75"/>
      <c r="AV60" s="75"/>
      <c r="AW60" s="75"/>
      <c r="AX60" s="75"/>
      <c r="AY60" s="75"/>
      <c r="AZ60" s="75"/>
      <c r="BA60" s="75"/>
      <c r="BB60" s="75"/>
      <c r="BC60" s="75"/>
      <c r="BD60" s="75"/>
      <c r="BE60" s="75"/>
      <c r="BF60" s="75"/>
      <c r="BG60" s="75"/>
      <c r="BH60" s="75"/>
      <c r="BI60" s="75"/>
      <c r="BJ60" s="75"/>
      <c r="BK60" s="75"/>
      <c r="BL60" s="75"/>
      <c r="BM60" s="75"/>
      <c r="BN60" s="75"/>
      <c r="BO60" s="75"/>
      <c r="BP60" s="75"/>
      <c r="BQ60" s="75"/>
      <c r="BR60" s="75"/>
      <c r="BS60" s="75"/>
      <c r="BT60" s="75"/>
      <c r="BU60" s="75"/>
      <c r="BV60" s="75"/>
      <c r="BW60" s="75"/>
      <c r="BX60" s="75"/>
      <c r="BY60" s="75"/>
      <c r="BZ60" s="75"/>
      <c r="CA60" s="75"/>
      <c r="CB60" s="75"/>
      <c r="CC60" s="75"/>
      <c r="CD60" s="75"/>
      <c r="CE60" s="75"/>
      <c r="CF60" s="75"/>
      <c r="CG60" s="75"/>
      <c r="CH60" s="75"/>
      <c r="CI60" s="75"/>
      <c r="CJ60" s="75"/>
      <c r="CK60" s="75"/>
      <c r="CL60" s="75"/>
      <c r="CM60" s="75"/>
      <c r="CN60" s="75"/>
      <c r="CO60" s="75"/>
      <c r="CP60" s="75"/>
      <c r="CQ60" s="75"/>
      <c r="CR60" s="75"/>
      <c r="CS60" s="75"/>
      <c r="CT60" s="75"/>
      <c r="CU60" s="75"/>
      <c r="CV60" s="75"/>
      <c r="CW60" s="75"/>
      <c r="CX60" s="75"/>
      <c r="CY60" s="75"/>
      <c r="CZ60" s="75"/>
      <c r="DA60" s="75"/>
      <c r="DB60" s="75"/>
      <c r="DC60" s="75"/>
      <c r="DD60" s="75"/>
      <c r="DE60" s="75"/>
      <c r="DF60" s="75"/>
      <c r="DG60" s="75"/>
      <c r="DH60" s="75"/>
      <c r="DI60" s="75"/>
      <c r="DJ60" s="75"/>
      <c r="DK60" s="75"/>
      <c r="DL60" s="75"/>
      <c r="DM60" s="75"/>
      <c r="DN60" s="75"/>
      <c r="DO60" s="75"/>
      <c r="DP60" s="75"/>
      <c r="DQ60" s="75"/>
      <c r="DR60" s="75"/>
      <c r="DS60" s="75"/>
      <c r="DT60" s="75"/>
    </row>
    <row r="61" spans="1:124" s="1" customFormat="1" outlineLevel="1">
      <c r="A61" s="34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</row>
    <row r="62" spans="1:124" s="1" customFormat="1" outlineLevel="1">
      <c r="A62" s="2" t="s">
        <v>300</v>
      </c>
      <c r="B62" s="6"/>
      <c r="C62" s="6"/>
      <c r="D62" s="383">
        <f ca="1">SUM(E62:DT62)</f>
        <v>202764.00000000012</v>
      </c>
      <c r="E62" s="6">
        <f t="shared" ref="E62:AJ62" ca="1" si="11">E$47*E82+SUM(E48:E53)</f>
        <v>87291.000000000044</v>
      </c>
      <c r="F62" s="6">
        <f t="shared" ca="1" si="11"/>
        <v>115473.00000000006</v>
      </c>
      <c r="G62" s="6">
        <f t="shared" ca="1" si="11"/>
        <v>0</v>
      </c>
      <c r="H62" s="6">
        <f t="shared" ca="1" si="11"/>
        <v>0</v>
      </c>
      <c r="I62" s="6">
        <f t="shared" ca="1" si="11"/>
        <v>0</v>
      </c>
      <c r="J62" s="6">
        <f t="shared" ca="1" si="11"/>
        <v>0</v>
      </c>
      <c r="K62" s="6">
        <f t="shared" ca="1" si="11"/>
        <v>0</v>
      </c>
      <c r="L62" s="6">
        <f t="shared" ca="1" si="11"/>
        <v>0</v>
      </c>
      <c r="M62" s="6">
        <f t="shared" ca="1" si="11"/>
        <v>0</v>
      </c>
      <c r="N62" s="6">
        <f t="shared" ca="1" si="11"/>
        <v>0</v>
      </c>
      <c r="O62" s="6">
        <f t="shared" ca="1" si="11"/>
        <v>0</v>
      </c>
      <c r="P62" s="6">
        <f t="shared" ca="1" si="11"/>
        <v>0</v>
      </c>
      <c r="Q62" s="6">
        <f t="shared" ca="1" si="11"/>
        <v>0</v>
      </c>
      <c r="R62" s="6">
        <f t="shared" ca="1" si="11"/>
        <v>0</v>
      </c>
      <c r="S62" s="6">
        <f t="shared" ca="1" si="11"/>
        <v>0</v>
      </c>
      <c r="T62" s="6">
        <f t="shared" ca="1" si="11"/>
        <v>0</v>
      </c>
      <c r="U62" s="6">
        <f t="shared" ca="1" si="11"/>
        <v>0</v>
      </c>
      <c r="V62" s="6">
        <f t="shared" ca="1" si="11"/>
        <v>0</v>
      </c>
      <c r="W62" s="6">
        <f t="shared" ca="1" si="11"/>
        <v>0</v>
      </c>
      <c r="X62" s="6">
        <f t="shared" ca="1" si="11"/>
        <v>0</v>
      </c>
      <c r="Y62" s="6">
        <f t="shared" ca="1" si="11"/>
        <v>0</v>
      </c>
      <c r="Z62" s="6">
        <f t="shared" ca="1" si="11"/>
        <v>0</v>
      </c>
      <c r="AA62" s="6">
        <f t="shared" ca="1" si="11"/>
        <v>0</v>
      </c>
      <c r="AB62" s="6">
        <f t="shared" ca="1" si="11"/>
        <v>0</v>
      </c>
      <c r="AC62" s="6">
        <f t="shared" ca="1" si="11"/>
        <v>0</v>
      </c>
      <c r="AD62" s="6">
        <f t="shared" ca="1" si="11"/>
        <v>0</v>
      </c>
      <c r="AE62" s="6">
        <f t="shared" ca="1" si="11"/>
        <v>0</v>
      </c>
      <c r="AF62" s="6">
        <f t="shared" ca="1" si="11"/>
        <v>0</v>
      </c>
      <c r="AG62" s="6">
        <f t="shared" ca="1" si="11"/>
        <v>0</v>
      </c>
      <c r="AH62" s="6">
        <f t="shared" ca="1" si="11"/>
        <v>0</v>
      </c>
      <c r="AI62" s="6">
        <f t="shared" ca="1" si="11"/>
        <v>0</v>
      </c>
      <c r="AJ62" s="6">
        <f t="shared" ca="1" si="11"/>
        <v>0</v>
      </c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</row>
    <row r="63" spans="1:124" s="1" customFormat="1" outlineLevel="1">
      <c r="A63" s="2" t="s">
        <v>301</v>
      </c>
      <c r="B63" s="63"/>
      <c r="C63" s="63"/>
      <c r="D63" s="383">
        <f ca="1">SUM(E63:DT63)</f>
        <v>512399.99999999994</v>
      </c>
      <c r="E63" s="6">
        <f t="shared" ref="E63:AJ66" ca="1" si="12">E$47*E83</f>
        <v>256199.99999999997</v>
      </c>
      <c r="F63" s="6">
        <f t="shared" ca="1" si="12"/>
        <v>256199.99999999997</v>
      </c>
      <c r="G63" s="6">
        <f t="shared" ca="1" si="12"/>
        <v>0</v>
      </c>
      <c r="H63" s="6">
        <f t="shared" ca="1" si="12"/>
        <v>0</v>
      </c>
      <c r="I63" s="6">
        <f t="shared" ca="1" si="12"/>
        <v>0</v>
      </c>
      <c r="J63" s="6">
        <f t="shared" ca="1" si="12"/>
        <v>0</v>
      </c>
      <c r="K63" s="6">
        <f t="shared" ca="1" si="12"/>
        <v>0</v>
      </c>
      <c r="L63" s="6">
        <f t="shared" ca="1" si="12"/>
        <v>0</v>
      </c>
      <c r="M63" s="6">
        <f t="shared" ca="1" si="12"/>
        <v>0</v>
      </c>
      <c r="N63" s="6">
        <f t="shared" ca="1" si="12"/>
        <v>0</v>
      </c>
      <c r="O63" s="6">
        <f t="shared" ca="1" si="12"/>
        <v>0</v>
      </c>
      <c r="P63" s="6">
        <f t="shared" ca="1" si="12"/>
        <v>0</v>
      </c>
      <c r="Q63" s="6">
        <f t="shared" ca="1" si="12"/>
        <v>0</v>
      </c>
      <c r="R63" s="6">
        <f t="shared" ca="1" si="12"/>
        <v>0</v>
      </c>
      <c r="S63" s="6">
        <f t="shared" ca="1" si="12"/>
        <v>0</v>
      </c>
      <c r="T63" s="6">
        <f t="shared" ca="1" si="12"/>
        <v>0</v>
      </c>
      <c r="U63" s="6">
        <f t="shared" ca="1" si="12"/>
        <v>0</v>
      </c>
      <c r="V63" s="6">
        <f t="shared" ca="1" si="12"/>
        <v>0</v>
      </c>
      <c r="W63" s="6">
        <f t="shared" ca="1" si="12"/>
        <v>0</v>
      </c>
      <c r="X63" s="6">
        <f t="shared" ca="1" si="12"/>
        <v>0</v>
      </c>
      <c r="Y63" s="6">
        <f t="shared" ca="1" si="12"/>
        <v>0</v>
      </c>
      <c r="Z63" s="6">
        <f t="shared" ca="1" si="12"/>
        <v>0</v>
      </c>
      <c r="AA63" s="6">
        <f t="shared" ca="1" si="12"/>
        <v>0</v>
      </c>
      <c r="AB63" s="6">
        <f t="shared" ca="1" si="12"/>
        <v>0</v>
      </c>
      <c r="AC63" s="6">
        <f t="shared" ca="1" si="12"/>
        <v>0</v>
      </c>
      <c r="AD63" s="6">
        <f t="shared" ca="1" si="12"/>
        <v>0</v>
      </c>
      <c r="AE63" s="6">
        <f t="shared" ca="1" si="12"/>
        <v>0</v>
      </c>
      <c r="AF63" s="6">
        <f t="shared" ca="1" si="12"/>
        <v>0</v>
      </c>
      <c r="AG63" s="6">
        <f t="shared" ca="1" si="12"/>
        <v>0</v>
      </c>
      <c r="AH63" s="6">
        <f t="shared" ca="1" si="12"/>
        <v>0</v>
      </c>
      <c r="AI63" s="6">
        <f t="shared" ca="1" si="12"/>
        <v>0</v>
      </c>
      <c r="AJ63" s="6">
        <f t="shared" ca="1" si="12"/>
        <v>0</v>
      </c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</row>
    <row r="64" spans="1:124" s="1" customFormat="1" outlineLevel="1">
      <c r="A64" s="66" t="str">
        <f>'Исходные данные'!A121</f>
        <v>Средства бюджета субъекта РФ</v>
      </c>
      <c r="B64" s="6"/>
      <c r="C64" s="6"/>
      <c r="D64" s="383">
        <f ca="1">SUM(E64:DT64)</f>
        <v>73200</v>
      </c>
      <c r="E64" s="6">
        <f t="shared" ca="1" si="12"/>
        <v>36600</v>
      </c>
      <c r="F64" s="6">
        <f t="shared" ca="1" si="12"/>
        <v>36600</v>
      </c>
      <c r="G64" s="6">
        <f t="shared" ca="1" si="12"/>
        <v>0</v>
      </c>
      <c r="H64" s="6">
        <f t="shared" ca="1" si="12"/>
        <v>0</v>
      </c>
      <c r="I64" s="6">
        <f t="shared" ca="1" si="12"/>
        <v>0</v>
      </c>
      <c r="J64" s="6">
        <f t="shared" ca="1" si="12"/>
        <v>0</v>
      </c>
      <c r="K64" s="6">
        <f t="shared" ca="1" si="12"/>
        <v>0</v>
      </c>
      <c r="L64" s="6">
        <f t="shared" ca="1" si="12"/>
        <v>0</v>
      </c>
      <c r="M64" s="6">
        <f t="shared" ca="1" si="12"/>
        <v>0</v>
      </c>
      <c r="N64" s="6">
        <f t="shared" ca="1" si="12"/>
        <v>0</v>
      </c>
      <c r="O64" s="6">
        <f t="shared" ca="1" si="12"/>
        <v>0</v>
      </c>
      <c r="P64" s="6">
        <f t="shared" ca="1" si="12"/>
        <v>0</v>
      </c>
      <c r="Q64" s="6">
        <f t="shared" ca="1" si="12"/>
        <v>0</v>
      </c>
      <c r="R64" s="6">
        <f t="shared" ca="1" si="12"/>
        <v>0</v>
      </c>
      <c r="S64" s="6">
        <f t="shared" ca="1" si="12"/>
        <v>0</v>
      </c>
      <c r="T64" s="6">
        <f t="shared" ca="1" si="12"/>
        <v>0</v>
      </c>
      <c r="U64" s="6">
        <f t="shared" ca="1" si="12"/>
        <v>0</v>
      </c>
      <c r="V64" s="6">
        <f t="shared" ca="1" si="12"/>
        <v>0</v>
      </c>
      <c r="W64" s="6">
        <f t="shared" ca="1" si="12"/>
        <v>0</v>
      </c>
      <c r="X64" s="6">
        <f t="shared" ca="1" si="12"/>
        <v>0</v>
      </c>
      <c r="Y64" s="6">
        <f t="shared" ca="1" si="12"/>
        <v>0</v>
      </c>
      <c r="Z64" s="6">
        <f t="shared" ca="1" si="12"/>
        <v>0</v>
      </c>
      <c r="AA64" s="6">
        <f t="shared" ca="1" si="12"/>
        <v>0</v>
      </c>
      <c r="AB64" s="6">
        <f t="shared" ca="1" si="12"/>
        <v>0</v>
      </c>
      <c r="AC64" s="6">
        <f t="shared" ca="1" si="12"/>
        <v>0</v>
      </c>
      <c r="AD64" s="6">
        <f t="shared" ca="1" si="12"/>
        <v>0</v>
      </c>
      <c r="AE64" s="6">
        <f t="shared" ca="1" si="12"/>
        <v>0</v>
      </c>
      <c r="AF64" s="6">
        <f t="shared" ca="1" si="12"/>
        <v>0</v>
      </c>
      <c r="AG64" s="6">
        <f t="shared" ca="1" si="12"/>
        <v>0</v>
      </c>
      <c r="AH64" s="6">
        <f t="shared" ca="1" si="12"/>
        <v>0</v>
      </c>
      <c r="AI64" s="6">
        <f t="shared" ca="1" si="12"/>
        <v>0</v>
      </c>
      <c r="AJ64" s="6">
        <f t="shared" ca="1" si="12"/>
        <v>0</v>
      </c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</row>
    <row r="65" spans="1:124" s="1" customFormat="1" outlineLevel="1">
      <c r="A65" s="66" t="str">
        <f>'Исходные данные'!A122</f>
        <v>Средства местного бюджета</v>
      </c>
      <c r="B65" s="6"/>
      <c r="C65" s="6"/>
      <c r="D65" s="383">
        <f ca="1">SUM(E65:DT65)</f>
        <v>0</v>
      </c>
      <c r="E65" s="6">
        <f t="shared" ca="1" si="12"/>
        <v>0</v>
      </c>
      <c r="F65" s="6">
        <f t="shared" ca="1" si="12"/>
        <v>0</v>
      </c>
      <c r="G65" s="6">
        <f t="shared" ca="1" si="12"/>
        <v>0</v>
      </c>
      <c r="H65" s="6">
        <f t="shared" ca="1" si="12"/>
        <v>0</v>
      </c>
      <c r="I65" s="6">
        <f t="shared" ca="1" si="12"/>
        <v>0</v>
      </c>
      <c r="J65" s="6">
        <f t="shared" ca="1" si="12"/>
        <v>0</v>
      </c>
      <c r="K65" s="6">
        <f t="shared" ca="1" si="12"/>
        <v>0</v>
      </c>
      <c r="L65" s="6">
        <f t="shared" ca="1" si="12"/>
        <v>0</v>
      </c>
      <c r="M65" s="6">
        <f t="shared" ca="1" si="12"/>
        <v>0</v>
      </c>
      <c r="N65" s="6">
        <f t="shared" ca="1" si="12"/>
        <v>0</v>
      </c>
      <c r="O65" s="6">
        <f t="shared" ca="1" si="12"/>
        <v>0</v>
      </c>
      <c r="P65" s="6">
        <f t="shared" ca="1" si="12"/>
        <v>0</v>
      </c>
      <c r="Q65" s="6">
        <f t="shared" ca="1" si="12"/>
        <v>0</v>
      </c>
      <c r="R65" s="6">
        <f t="shared" ca="1" si="12"/>
        <v>0</v>
      </c>
      <c r="S65" s="6">
        <f t="shared" ca="1" si="12"/>
        <v>0</v>
      </c>
      <c r="T65" s="6">
        <f t="shared" ca="1" si="12"/>
        <v>0</v>
      </c>
      <c r="U65" s="6">
        <f t="shared" ca="1" si="12"/>
        <v>0</v>
      </c>
      <c r="V65" s="6">
        <f t="shared" ca="1" si="12"/>
        <v>0</v>
      </c>
      <c r="W65" s="6">
        <f t="shared" ca="1" si="12"/>
        <v>0</v>
      </c>
      <c r="X65" s="6">
        <f t="shared" ca="1" si="12"/>
        <v>0</v>
      </c>
      <c r="Y65" s="6">
        <f t="shared" ca="1" si="12"/>
        <v>0</v>
      </c>
      <c r="Z65" s="6">
        <f t="shared" ca="1" si="12"/>
        <v>0</v>
      </c>
      <c r="AA65" s="6">
        <f t="shared" ca="1" si="12"/>
        <v>0</v>
      </c>
      <c r="AB65" s="6">
        <f t="shared" ca="1" si="12"/>
        <v>0</v>
      </c>
      <c r="AC65" s="6">
        <f t="shared" ca="1" si="12"/>
        <v>0</v>
      </c>
      <c r="AD65" s="6">
        <f t="shared" ca="1" si="12"/>
        <v>0</v>
      </c>
      <c r="AE65" s="6">
        <f t="shared" ca="1" si="12"/>
        <v>0</v>
      </c>
      <c r="AF65" s="6">
        <f t="shared" ca="1" si="12"/>
        <v>0</v>
      </c>
      <c r="AG65" s="6">
        <f t="shared" ca="1" si="12"/>
        <v>0</v>
      </c>
      <c r="AH65" s="6">
        <f t="shared" ca="1" si="12"/>
        <v>0</v>
      </c>
      <c r="AI65" s="6">
        <f t="shared" ca="1" si="12"/>
        <v>0</v>
      </c>
      <c r="AJ65" s="6">
        <f t="shared" ca="1" si="12"/>
        <v>0</v>
      </c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</row>
    <row r="66" spans="1:124" s="1" customFormat="1" outlineLevel="1">
      <c r="A66" s="66" t="str">
        <f>'Исходные данные'!A123</f>
        <v xml:space="preserve">Средства Фонда </v>
      </c>
      <c r="B66" s="6"/>
      <c r="C66" s="6"/>
      <c r="D66" s="383">
        <f ca="1">SUM(E66:DT66)</f>
        <v>0</v>
      </c>
      <c r="E66" s="6">
        <f t="shared" ca="1" si="12"/>
        <v>0</v>
      </c>
      <c r="F66" s="6">
        <f t="shared" ca="1" si="12"/>
        <v>0</v>
      </c>
      <c r="G66" s="6">
        <f t="shared" ca="1" si="12"/>
        <v>0</v>
      </c>
      <c r="H66" s="6">
        <f t="shared" ca="1" si="12"/>
        <v>0</v>
      </c>
      <c r="I66" s="6">
        <f t="shared" ca="1" si="12"/>
        <v>0</v>
      </c>
      <c r="J66" s="6">
        <f t="shared" ca="1" si="12"/>
        <v>0</v>
      </c>
      <c r="K66" s="6">
        <f t="shared" ca="1" si="12"/>
        <v>0</v>
      </c>
      <c r="L66" s="6">
        <f t="shared" ca="1" si="12"/>
        <v>0</v>
      </c>
      <c r="M66" s="6">
        <f t="shared" ca="1" si="12"/>
        <v>0</v>
      </c>
      <c r="N66" s="6">
        <f t="shared" ca="1" si="12"/>
        <v>0</v>
      </c>
      <c r="O66" s="6">
        <f t="shared" ca="1" si="12"/>
        <v>0</v>
      </c>
      <c r="P66" s="6">
        <f t="shared" ca="1" si="12"/>
        <v>0</v>
      </c>
      <c r="Q66" s="6">
        <f t="shared" ca="1" si="12"/>
        <v>0</v>
      </c>
      <c r="R66" s="6">
        <f t="shared" ca="1" si="12"/>
        <v>0</v>
      </c>
      <c r="S66" s="6">
        <f t="shared" ca="1" si="12"/>
        <v>0</v>
      </c>
      <c r="T66" s="6">
        <f t="shared" ca="1" si="12"/>
        <v>0</v>
      </c>
      <c r="U66" s="6">
        <f t="shared" ca="1" si="12"/>
        <v>0</v>
      </c>
      <c r="V66" s="6">
        <f t="shared" ca="1" si="12"/>
        <v>0</v>
      </c>
      <c r="W66" s="6">
        <f t="shared" ca="1" si="12"/>
        <v>0</v>
      </c>
      <c r="X66" s="6">
        <f t="shared" ca="1" si="12"/>
        <v>0</v>
      </c>
      <c r="Y66" s="6">
        <f t="shared" ca="1" si="12"/>
        <v>0</v>
      </c>
      <c r="Z66" s="6">
        <f t="shared" ca="1" si="12"/>
        <v>0</v>
      </c>
      <c r="AA66" s="6">
        <f t="shared" ca="1" si="12"/>
        <v>0</v>
      </c>
      <c r="AB66" s="6">
        <f t="shared" ca="1" si="12"/>
        <v>0</v>
      </c>
      <c r="AC66" s="6">
        <f t="shared" ca="1" si="12"/>
        <v>0</v>
      </c>
      <c r="AD66" s="6">
        <f t="shared" ca="1" si="12"/>
        <v>0</v>
      </c>
      <c r="AE66" s="6">
        <f t="shared" ca="1" si="12"/>
        <v>0</v>
      </c>
      <c r="AF66" s="6">
        <f t="shared" ca="1" si="12"/>
        <v>0</v>
      </c>
      <c r="AG66" s="6">
        <f t="shared" ca="1" si="12"/>
        <v>0</v>
      </c>
      <c r="AH66" s="6">
        <f t="shared" ca="1" si="12"/>
        <v>0</v>
      </c>
      <c r="AI66" s="6">
        <f t="shared" ca="1" si="12"/>
        <v>0</v>
      </c>
      <c r="AJ66" s="6">
        <f t="shared" ca="1" si="12"/>
        <v>0</v>
      </c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</row>
    <row r="67" spans="1:124" s="1" customFormat="1" outlineLevel="1">
      <c r="A67" s="2"/>
      <c r="B67" s="7"/>
      <c r="C67" s="7"/>
      <c r="D67" s="383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</row>
    <row r="68" spans="1:124" s="1" customFormat="1" outlineLevel="1">
      <c r="A68" s="34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</row>
    <row r="69" spans="1:124" s="1" customFormat="1" outlineLevel="1">
      <c r="A69" s="34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</row>
    <row r="70" spans="1:124" s="1" customFormat="1" outlineLevel="1">
      <c r="A70" s="2"/>
      <c r="B70" s="6"/>
      <c r="C70" s="6"/>
      <c r="D70" s="383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</row>
    <row r="71" spans="1:124" s="1" customFormat="1" outlineLevel="1">
      <c r="A71" s="2"/>
      <c r="B71" s="6"/>
      <c r="C71" s="6"/>
      <c r="D71" s="383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</row>
    <row r="72" spans="1:124" s="122" customFormat="1" outlineLevel="1">
      <c r="A72" s="92"/>
      <c r="B72" s="62" t="s">
        <v>89</v>
      </c>
      <c r="C72" s="62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62"/>
      <c r="DE72" s="62"/>
      <c r="DF72" s="62"/>
      <c r="DG72" s="62"/>
      <c r="DH72" s="62"/>
      <c r="DI72" s="62"/>
      <c r="DJ72" s="62"/>
      <c r="DK72" s="62"/>
      <c r="DL72" s="62"/>
      <c r="DM72" s="62"/>
      <c r="DN72" s="62"/>
      <c r="DO72" s="62"/>
      <c r="DP72" s="62"/>
      <c r="DQ72" s="62"/>
      <c r="DR72" s="62"/>
      <c r="DS72" s="62"/>
      <c r="DT72" s="62"/>
    </row>
    <row r="73" spans="1:124" s="4" customFormat="1" outlineLevel="1">
      <c r="A73" s="34" t="s">
        <v>298</v>
      </c>
      <c r="B73" s="383"/>
      <c r="C73" s="383"/>
      <c r="D73" s="383">
        <f ca="1">SUM(E73:DT73)</f>
        <v>788364</v>
      </c>
      <c r="E73" s="383">
        <f t="shared" ref="E73:AJ73" ca="1" si="13">SUM(E62:E72)</f>
        <v>380091</v>
      </c>
      <c r="F73" s="383">
        <f t="shared" ca="1" si="13"/>
        <v>408273</v>
      </c>
      <c r="G73" s="383">
        <f t="shared" ca="1" si="13"/>
        <v>0</v>
      </c>
      <c r="H73" s="383">
        <f t="shared" ca="1" si="13"/>
        <v>0</v>
      </c>
      <c r="I73" s="383">
        <f t="shared" ca="1" si="13"/>
        <v>0</v>
      </c>
      <c r="J73" s="383">
        <f t="shared" ca="1" si="13"/>
        <v>0</v>
      </c>
      <c r="K73" s="383">
        <f t="shared" ca="1" si="13"/>
        <v>0</v>
      </c>
      <c r="L73" s="383">
        <f t="shared" ca="1" si="13"/>
        <v>0</v>
      </c>
      <c r="M73" s="383">
        <f t="shared" ca="1" si="13"/>
        <v>0</v>
      </c>
      <c r="N73" s="383">
        <f t="shared" ca="1" si="13"/>
        <v>0</v>
      </c>
      <c r="O73" s="383">
        <f t="shared" ca="1" si="13"/>
        <v>0</v>
      </c>
      <c r="P73" s="383">
        <f t="shared" ca="1" si="13"/>
        <v>0</v>
      </c>
      <c r="Q73" s="383">
        <f t="shared" ca="1" si="13"/>
        <v>0</v>
      </c>
      <c r="R73" s="383">
        <f t="shared" ca="1" si="13"/>
        <v>0</v>
      </c>
      <c r="S73" s="383">
        <f t="shared" ca="1" si="13"/>
        <v>0</v>
      </c>
      <c r="T73" s="383">
        <f t="shared" ca="1" si="13"/>
        <v>0</v>
      </c>
      <c r="U73" s="383">
        <f t="shared" ca="1" si="13"/>
        <v>0</v>
      </c>
      <c r="V73" s="383">
        <f t="shared" ca="1" si="13"/>
        <v>0</v>
      </c>
      <c r="W73" s="383">
        <f t="shared" ca="1" si="13"/>
        <v>0</v>
      </c>
      <c r="X73" s="383">
        <f t="shared" ca="1" si="13"/>
        <v>0</v>
      </c>
      <c r="Y73" s="383">
        <f t="shared" ca="1" si="13"/>
        <v>0</v>
      </c>
      <c r="Z73" s="383">
        <f t="shared" ca="1" si="13"/>
        <v>0</v>
      </c>
      <c r="AA73" s="383">
        <f t="shared" ca="1" si="13"/>
        <v>0</v>
      </c>
      <c r="AB73" s="383">
        <f t="shared" ca="1" si="13"/>
        <v>0</v>
      </c>
      <c r="AC73" s="383">
        <f t="shared" ca="1" si="13"/>
        <v>0</v>
      </c>
      <c r="AD73" s="383">
        <f t="shared" ca="1" si="13"/>
        <v>0</v>
      </c>
      <c r="AE73" s="383">
        <f t="shared" ca="1" si="13"/>
        <v>0</v>
      </c>
      <c r="AF73" s="383">
        <f t="shared" ca="1" si="13"/>
        <v>0</v>
      </c>
      <c r="AG73" s="383">
        <f t="shared" ca="1" si="13"/>
        <v>0</v>
      </c>
      <c r="AH73" s="383">
        <f t="shared" ca="1" si="13"/>
        <v>0</v>
      </c>
      <c r="AI73" s="383">
        <f t="shared" ca="1" si="13"/>
        <v>0</v>
      </c>
      <c r="AJ73" s="383">
        <f t="shared" ca="1" si="13"/>
        <v>0</v>
      </c>
      <c r="AK73" s="383"/>
      <c r="AL73" s="383"/>
      <c r="AM73" s="383"/>
      <c r="AN73" s="383"/>
      <c r="AO73" s="383"/>
      <c r="AP73" s="383"/>
      <c r="AQ73" s="383"/>
      <c r="AR73" s="383"/>
      <c r="AS73" s="383"/>
      <c r="AT73" s="383"/>
      <c r="AU73" s="383"/>
      <c r="AV73" s="383"/>
      <c r="AW73" s="383"/>
      <c r="AX73" s="383"/>
      <c r="AY73" s="383"/>
      <c r="AZ73" s="383"/>
      <c r="BA73" s="383"/>
      <c r="BB73" s="383"/>
      <c r="BC73" s="383"/>
      <c r="BD73" s="383"/>
      <c r="BE73" s="383"/>
      <c r="BF73" s="383"/>
      <c r="BG73" s="383"/>
      <c r="BH73" s="383"/>
      <c r="BI73" s="383"/>
      <c r="BJ73" s="383"/>
      <c r="BK73" s="383"/>
      <c r="BL73" s="383"/>
      <c r="BM73" s="383"/>
      <c r="BN73" s="383"/>
      <c r="BO73" s="383"/>
      <c r="BP73" s="383"/>
      <c r="BQ73" s="383"/>
      <c r="BR73" s="383"/>
      <c r="BS73" s="383"/>
      <c r="BT73" s="383"/>
      <c r="BU73" s="383"/>
      <c r="BV73" s="383"/>
      <c r="BW73" s="383"/>
      <c r="BX73" s="383"/>
      <c r="BY73" s="383"/>
      <c r="BZ73" s="383"/>
      <c r="CA73" s="383"/>
      <c r="CB73" s="383"/>
      <c r="CC73" s="383"/>
      <c r="CD73" s="383"/>
      <c r="CE73" s="383"/>
      <c r="CF73" s="383"/>
      <c r="CG73" s="383"/>
      <c r="CH73" s="383"/>
      <c r="CI73" s="383"/>
      <c r="CJ73" s="383"/>
      <c r="CK73" s="383"/>
      <c r="CL73" s="383"/>
      <c r="CM73" s="383"/>
      <c r="CN73" s="383"/>
      <c r="CO73" s="383"/>
      <c r="CP73" s="383"/>
      <c r="CQ73" s="383"/>
      <c r="CR73" s="383"/>
      <c r="CS73" s="383"/>
      <c r="CT73" s="383"/>
      <c r="CU73" s="383"/>
      <c r="CV73" s="383"/>
      <c r="CW73" s="383"/>
      <c r="CX73" s="383"/>
      <c r="CY73" s="383"/>
      <c r="CZ73" s="383"/>
      <c r="DA73" s="383"/>
      <c r="DB73" s="383"/>
      <c r="DC73" s="383"/>
      <c r="DD73" s="383"/>
      <c r="DE73" s="383"/>
      <c r="DF73" s="383"/>
      <c r="DG73" s="383"/>
      <c r="DH73" s="383"/>
      <c r="DI73" s="383"/>
      <c r="DJ73" s="383"/>
      <c r="DK73" s="383"/>
      <c r="DL73" s="383"/>
      <c r="DM73" s="383"/>
      <c r="DN73" s="383"/>
      <c r="DO73" s="383"/>
      <c r="DP73" s="383"/>
      <c r="DQ73" s="383"/>
      <c r="DR73" s="383"/>
      <c r="DS73" s="383"/>
      <c r="DT73" s="383"/>
    </row>
    <row r="74" spans="1:124" s="1" customFormat="1" ht="15" customHeight="1" outlineLevel="1">
      <c r="A74" s="4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</row>
    <row r="75" spans="1:124" s="1" customFormat="1" ht="15" customHeight="1" outlineLevel="1">
      <c r="A75" s="2"/>
      <c r="B75" s="6"/>
      <c r="C75" s="6"/>
      <c r="D75" s="383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  <c r="CZ75" s="7"/>
      <c r="DA75" s="7"/>
      <c r="DB75" s="7"/>
      <c r="DC75" s="7"/>
      <c r="DD75" s="7"/>
      <c r="DE75" s="7"/>
      <c r="DF75" s="7"/>
      <c r="DG75" s="7"/>
      <c r="DH75" s="7"/>
      <c r="DI75" s="7"/>
      <c r="DJ75" s="7"/>
      <c r="DK75" s="7"/>
      <c r="DL75" s="7"/>
      <c r="DM75" s="7"/>
      <c r="DN75" s="7"/>
      <c r="DO75" s="7"/>
      <c r="DP75" s="7"/>
      <c r="DQ75" s="7"/>
      <c r="DR75" s="7"/>
      <c r="DS75" s="7"/>
      <c r="DT75" s="7"/>
    </row>
    <row r="76" spans="1:124" s="1" customFormat="1" ht="15" outlineLevel="1" thickBot="1">
      <c r="A76" s="2"/>
      <c r="B76" s="2"/>
      <c r="C76" s="2"/>
      <c r="D76" s="2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6"/>
    </row>
    <row r="77" spans="1:124" s="1" customFormat="1" ht="15" outlineLevel="1" thickBot="1">
      <c r="A77" s="50" t="s">
        <v>146</v>
      </c>
      <c r="B77" s="45" t="str">
        <f ca="1">IF(SUMPRODUCT(--(E77:AH77="ERROR"))=0,"OK","ERROR")</f>
        <v>OK</v>
      </c>
      <c r="C77" s="51"/>
      <c r="D77" s="51"/>
      <c r="E77" s="51" t="str">
        <f t="shared" ref="E77:AJ77" ca="1" si="14">IF(ABS(SUM(E54)-SUM(E73))&lt;0.01,"OK","ERROR")</f>
        <v>OK</v>
      </c>
      <c r="F77" s="51" t="str">
        <f t="shared" ca="1" si="14"/>
        <v>OK</v>
      </c>
      <c r="G77" s="51" t="str">
        <f t="shared" ca="1" si="14"/>
        <v>OK</v>
      </c>
      <c r="H77" s="51" t="str">
        <f t="shared" ca="1" si="14"/>
        <v>OK</v>
      </c>
      <c r="I77" s="51" t="str">
        <f t="shared" ca="1" si="14"/>
        <v>OK</v>
      </c>
      <c r="J77" s="51" t="str">
        <f t="shared" ca="1" si="14"/>
        <v>OK</v>
      </c>
      <c r="K77" s="51" t="str">
        <f t="shared" ca="1" si="14"/>
        <v>OK</v>
      </c>
      <c r="L77" s="51" t="str">
        <f t="shared" ca="1" si="14"/>
        <v>OK</v>
      </c>
      <c r="M77" s="51" t="str">
        <f t="shared" ca="1" si="14"/>
        <v>OK</v>
      </c>
      <c r="N77" s="51" t="str">
        <f t="shared" ca="1" si="14"/>
        <v>OK</v>
      </c>
      <c r="O77" s="51" t="str">
        <f t="shared" ca="1" si="14"/>
        <v>OK</v>
      </c>
      <c r="P77" s="51" t="str">
        <f t="shared" ca="1" si="14"/>
        <v>OK</v>
      </c>
      <c r="Q77" s="51" t="str">
        <f t="shared" ca="1" si="14"/>
        <v>OK</v>
      </c>
      <c r="R77" s="51" t="str">
        <f t="shared" ca="1" si="14"/>
        <v>OK</v>
      </c>
      <c r="S77" s="51" t="str">
        <f t="shared" ca="1" si="14"/>
        <v>OK</v>
      </c>
      <c r="T77" s="51" t="str">
        <f t="shared" ca="1" si="14"/>
        <v>OK</v>
      </c>
      <c r="U77" s="51" t="str">
        <f t="shared" ca="1" si="14"/>
        <v>OK</v>
      </c>
      <c r="V77" s="51" t="str">
        <f t="shared" ca="1" si="14"/>
        <v>OK</v>
      </c>
      <c r="W77" s="51" t="str">
        <f t="shared" ca="1" si="14"/>
        <v>OK</v>
      </c>
      <c r="X77" s="51" t="str">
        <f t="shared" ca="1" si="14"/>
        <v>OK</v>
      </c>
      <c r="Y77" s="51" t="str">
        <f t="shared" ca="1" si="14"/>
        <v>OK</v>
      </c>
      <c r="Z77" s="51" t="str">
        <f t="shared" ca="1" si="14"/>
        <v>OK</v>
      </c>
      <c r="AA77" s="51" t="str">
        <f t="shared" ca="1" si="14"/>
        <v>OK</v>
      </c>
      <c r="AB77" s="51" t="str">
        <f t="shared" ca="1" si="14"/>
        <v>OK</v>
      </c>
      <c r="AC77" s="51" t="str">
        <f t="shared" ca="1" si="14"/>
        <v>OK</v>
      </c>
      <c r="AD77" s="51" t="str">
        <f t="shared" ca="1" si="14"/>
        <v>OK</v>
      </c>
      <c r="AE77" s="51" t="str">
        <f t="shared" ca="1" si="14"/>
        <v>OK</v>
      </c>
      <c r="AF77" s="51" t="str">
        <f t="shared" ca="1" si="14"/>
        <v>OK</v>
      </c>
      <c r="AG77" s="51" t="str">
        <f t="shared" ca="1" si="14"/>
        <v>OK</v>
      </c>
      <c r="AH77" s="51" t="str">
        <f t="shared" ca="1" si="14"/>
        <v>OK</v>
      </c>
      <c r="AI77" s="51" t="str">
        <f t="shared" ca="1" si="14"/>
        <v>OK</v>
      </c>
      <c r="AJ77" s="51" t="str">
        <f t="shared" ca="1" si="14"/>
        <v>OK</v>
      </c>
      <c r="AK77" s="51"/>
      <c r="AL77" s="51"/>
      <c r="AM77" s="51"/>
      <c r="AN77" s="51"/>
      <c r="AO77" s="51"/>
      <c r="AP77" s="51"/>
      <c r="AQ77" s="51"/>
      <c r="AR77" s="51"/>
      <c r="AS77" s="51"/>
      <c r="AT77" s="51"/>
      <c r="AU77" s="51"/>
      <c r="AV77" s="51"/>
      <c r="AW77" s="51"/>
      <c r="AX77" s="51"/>
      <c r="AY77" s="51"/>
      <c r="AZ77" s="51"/>
      <c r="BA77" s="51"/>
      <c r="BB77" s="51"/>
      <c r="BC77" s="51"/>
      <c r="BD77" s="51"/>
      <c r="BE77" s="51"/>
      <c r="BF77" s="51"/>
      <c r="BG77" s="51"/>
      <c r="BH77" s="51"/>
      <c r="BI77" s="51"/>
      <c r="BJ77" s="51"/>
      <c r="BK77" s="51"/>
      <c r="BL77" s="51"/>
      <c r="BM77" s="51"/>
      <c r="BN77" s="51"/>
      <c r="BO77" s="51"/>
      <c r="BP77" s="51"/>
      <c r="BQ77" s="51"/>
      <c r="BR77" s="51"/>
      <c r="BS77" s="51"/>
      <c r="BT77" s="51"/>
      <c r="BU77" s="51"/>
      <c r="BV77" s="51"/>
      <c r="BW77" s="51"/>
      <c r="BX77" s="51"/>
      <c r="BY77" s="51"/>
      <c r="BZ77" s="51"/>
      <c r="CA77" s="51"/>
      <c r="CB77" s="51"/>
      <c r="CC77" s="51"/>
      <c r="CD77" s="51"/>
      <c r="CE77" s="51"/>
      <c r="CF77" s="51"/>
      <c r="CG77" s="51"/>
      <c r="CH77" s="51"/>
      <c r="CI77" s="51"/>
      <c r="CJ77" s="51"/>
      <c r="CK77" s="51"/>
      <c r="CL77" s="51"/>
      <c r="CM77" s="51"/>
      <c r="CN77" s="51"/>
      <c r="CO77" s="51"/>
      <c r="CP77" s="51"/>
      <c r="CQ77" s="51"/>
      <c r="CR77" s="51"/>
      <c r="CS77" s="51"/>
      <c r="CT77" s="51"/>
      <c r="CU77" s="51"/>
      <c r="CV77" s="51"/>
      <c r="CW77" s="51"/>
      <c r="CX77" s="51"/>
      <c r="CY77" s="51"/>
      <c r="CZ77" s="51"/>
      <c r="DA77" s="51"/>
      <c r="DB77" s="51"/>
      <c r="DC77" s="51"/>
      <c r="DD77" s="51"/>
      <c r="DE77" s="51"/>
      <c r="DF77" s="51"/>
      <c r="DG77" s="51"/>
      <c r="DH77" s="51"/>
      <c r="DI77" s="51"/>
      <c r="DJ77" s="51"/>
      <c r="DK77" s="51"/>
      <c r="DL77" s="51"/>
      <c r="DM77" s="51"/>
      <c r="DN77" s="51"/>
      <c r="DO77" s="51"/>
      <c r="DP77" s="51"/>
      <c r="DQ77" s="51"/>
      <c r="DR77" s="51"/>
      <c r="DS77" s="51"/>
      <c r="DT77" s="51"/>
    </row>
    <row r="78" spans="1:124" s="1" customFormat="1" ht="15" customHeight="1" outlineLevel="1">
      <c r="A78" s="2"/>
      <c r="B78" s="7"/>
      <c r="C78" s="7"/>
      <c r="D78" s="6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  <c r="CZ78" s="7"/>
      <c r="DA78" s="7"/>
      <c r="DB78" s="7"/>
      <c r="DC78" s="7"/>
      <c r="DD78" s="7"/>
      <c r="DE78" s="7"/>
      <c r="DF78" s="7"/>
      <c r="DG78" s="7"/>
      <c r="DH78" s="7"/>
      <c r="DI78" s="7"/>
      <c r="DJ78" s="7"/>
      <c r="DK78" s="7"/>
      <c r="DL78" s="7"/>
      <c r="DM78" s="7"/>
      <c r="DN78" s="7"/>
      <c r="DO78" s="7"/>
      <c r="DP78" s="7"/>
      <c r="DQ78" s="7"/>
      <c r="DR78" s="7"/>
      <c r="DS78" s="7"/>
      <c r="DT78" s="7"/>
    </row>
    <row r="79" spans="1:124" s="1" customFormat="1" ht="15" customHeight="1" outlineLevel="1">
      <c r="A79" s="2" t="s">
        <v>308</v>
      </c>
      <c r="B79" s="20"/>
      <c r="C79" s="20"/>
      <c r="D79" s="383">
        <f ca="1">SUM(E79:DT79)</f>
        <v>73200</v>
      </c>
      <c r="E79" s="6">
        <f t="shared" ref="E79:AJ79" ca="1" si="15">SUM(E64:E66)</f>
        <v>36600</v>
      </c>
      <c r="F79" s="6">
        <f t="shared" ca="1" si="15"/>
        <v>36600</v>
      </c>
      <c r="G79" s="6">
        <f t="shared" ca="1" si="15"/>
        <v>0</v>
      </c>
      <c r="H79" s="6">
        <f t="shared" ca="1" si="15"/>
        <v>0</v>
      </c>
      <c r="I79" s="6">
        <f t="shared" ca="1" si="15"/>
        <v>0</v>
      </c>
      <c r="J79" s="6">
        <f t="shared" ca="1" si="15"/>
        <v>0</v>
      </c>
      <c r="K79" s="6">
        <f t="shared" ca="1" si="15"/>
        <v>0</v>
      </c>
      <c r="L79" s="6">
        <f t="shared" ca="1" si="15"/>
        <v>0</v>
      </c>
      <c r="M79" s="6">
        <f t="shared" ca="1" si="15"/>
        <v>0</v>
      </c>
      <c r="N79" s="6">
        <f t="shared" ca="1" si="15"/>
        <v>0</v>
      </c>
      <c r="O79" s="6">
        <f t="shared" ca="1" si="15"/>
        <v>0</v>
      </c>
      <c r="P79" s="6">
        <f t="shared" ca="1" si="15"/>
        <v>0</v>
      </c>
      <c r="Q79" s="6">
        <f t="shared" ca="1" si="15"/>
        <v>0</v>
      </c>
      <c r="R79" s="6">
        <f t="shared" ca="1" si="15"/>
        <v>0</v>
      </c>
      <c r="S79" s="6">
        <f t="shared" ca="1" si="15"/>
        <v>0</v>
      </c>
      <c r="T79" s="6">
        <f t="shared" ca="1" si="15"/>
        <v>0</v>
      </c>
      <c r="U79" s="6">
        <f t="shared" ca="1" si="15"/>
        <v>0</v>
      </c>
      <c r="V79" s="6">
        <f t="shared" ca="1" si="15"/>
        <v>0</v>
      </c>
      <c r="W79" s="6">
        <f t="shared" ca="1" si="15"/>
        <v>0</v>
      </c>
      <c r="X79" s="6">
        <f t="shared" ca="1" si="15"/>
        <v>0</v>
      </c>
      <c r="Y79" s="6">
        <f t="shared" ca="1" si="15"/>
        <v>0</v>
      </c>
      <c r="Z79" s="6">
        <f t="shared" ca="1" si="15"/>
        <v>0</v>
      </c>
      <c r="AA79" s="6">
        <f t="shared" ca="1" si="15"/>
        <v>0</v>
      </c>
      <c r="AB79" s="6">
        <f t="shared" ca="1" si="15"/>
        <v>0</v>
      </c>
      <c r="AC79" s="6">
        <f t="shared" ca="1" si="15"/>
        <v>0</v>
      </c>
      <c r="AD79" s="6">
        <f t="shared" ca="1" si="15"/>
        <v>0</v>
      </c>
      <c r="AE79" s="6">
        <f t="shared" ca="1" si="15"/>
        <v>0</v>
      </c>
      <c r="AF79" s="6">
        <f t="shared" ca="1" si="15"/>
        <v>0</v>
      </c>
      <c r="AG79" s="6">
        <f t="shared" ca="1" si="15"/>
        <v>0</v>
      </c>
      <c r="AH79" s="6">
        <f t="shared" ca="1" si="15"/>
        <v>0</v>
      </c>
      <c r="AI79" s="6">
        <f t="shared" ca="1" si="15"/>
        <v>0</v>
      </c>
      <c r="AJ79" s="6">
        <f t="shared" ca="1" si="15"/>
        <v>0</v>
      </c>
      <c r="AK79" s="6"/>
    </row>
    <row r="80" spans="1:124" s="1" customFormat="1" ht="15" customHeight="1" outlineLevel="1">
      <c r="A80" s="2"/>
      <c r="B80" s="20"/>
      <c r="C80" s="20"/>
      <c r="D80" s="6"/>
      <c r="E80" s="20"/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</row>
    <row r="81" spans="1:124" s="79" customFormat="1" outlineLevel="1">
      <c r="A81" s="287" t="s">
        <v>75</v>
      </c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  <c r="DP81" s="75"/>
      <c r="DQ81" s="75"/>
      <c r="DR81" s="75"/>
      <c r="DS81" s="75"/>
      <c r="DT81" s="75"/>
    </row>
    <row r="82" spans="1:124" s="1" customFormat="1" outlineLevel="1">
      <c r="A82" s="295" t="str">
        <f>'Исходные данные'!A119</f>
        <v>Собственные средства</v>
      </c>
      <c r="B82" s="6"/>
      <c r="C82" s="6"/>
      <c r="D82" s="6"/>
      <c r="E82" s="63">
        <f ca="1">OFFSET('Исходные данные'!F119,$A$4*(ROW('Исходные данные'!F$126)-ROW('Исходные данные'!F$119)),0)</f>
        <v>0.20000000000000007</v>
      </c>
      <c r="F82" s="63">
        <f ca="1">OFFSET('Исходные данные'!G119,$A$4*(ROW('Исходные данные'!G$126)-ROW('Исходные данные'!G$119)),0)</f>
        <v>0.20000000000000007</v>
      </c>
      <c r="G82" s="63">
        <f ca="1">OFFSET('Исходные данные'!H119,$A$4*(ROW('Исходные данные'!H$126)-ROW('Исходные данные'!H$119)),0)</f>
        <v>0</v>
      </c>
      <c r="H82" s="63">
        <f ca="1">OFFSET('Исходные данные'!I119,$A$4*(ROW('Исходные данные'!I$126)-ROW('Исходные данные'!I$119)),0)</f>
        <v>0</v>
      </c>
      <c r="I82" s="63">
        <f ca="1">OFFSET('Исходные данные'!J119,$A$4*(ROW('Исходные данные'!J$126)-ROW('Исходные данные'!J$119)),0)</f>
        <v>0</v>
      </c>
      <c r="J82" s="63">
        <f ca="1">OFFSET('Исходные данные'!K119,$A$4*(ROW('Исходные данные'!K$126)-ROW('Исходные данные'!K$119)),0)</f>
        <v>0</v>
      </c>
      <c r="K82" s="63">
        <f ca="1">OFFSET('Исходные данные'!L119,$A$4*(ROW('Исходные данные'!L$126)-ROW('Исходные данные'!L$119)),0)</f>
        <v>0</v>
      </c>
      <c r="L82" s="63">
        <f ca="1">OFFSET('Исходные данные'!M119,$A$4*(ROW('Исходные данные'!M$126)-ROW('Исходные данные'!M$119)),0)</f>
        <v>0</v>
      </c>
      <c r="M82" s="63">
        <f ca="1">OFFSET('Исходные данные'!N119,$A$4*(ROW('Исходные данные'!N$126)-ROW('Исходные данные'!N$119)),0)</f>
        <v>0</v>
      </c>
      <c r="N82" s="63">
        <f ca="1">OFFSET('Исходные данные'!O119,$A$4*(ROW('Исходные данные'!O$126)-ROW('Исходные данные'!O$119)),0)</f>
        <v>0</v>
      </c>
      <c r="O82" s="63">
        <f ca="1">OFFSET('Исходные данные'!P119,$A$4*(ROW('Исходные данные'!P$126)-ROW('Исходные данные'!P$119)),0)</f>
        <v>0</v>
      </c>
      <c r="P82" s="63">
        <f ca="1">OFFSET('Исходные данные'!Q119,$A$4*(ROW('Исходные данные'!Q$126)-ROW('Исходные данные'!Q$119)),0)</f>
        <v>0</v>
      </c>
      <c r="Q82" s="63">
        <f ca="1">OFFSET('Исходные данные'!R119,$A$4*(ROW('Исходные данные'!R$126)-ROW('Исходные данные'!R$119)),0)</f>
        <v>0</v>
      </c>
      <c r="R82" s="63">
        <f ca="1">OFFSET('Исходные данные'!S119,$A$4*(ROW('Исходные данные'!S$126)-ROW('Исходные данные'!S$119)),0)</f>
        <v>0</v>
      </c>
      <c r="S82" s="63">
        <f ca="1">OFFSET('Исходные данные'!T119,$A$4*(ROW('Исходные данные'!T$126)-ROW('Исходные данные'!T$119)),0)</f>
        <v>0</v>
      </c>
      <c r="T82" s="63">
        <f ca="1">OFFSET('Исходные данные'!U119,$A$4*(ROW('Исходные данные'!U$126)-ROW('Исходные данные'!U$119)),0)</f>
        <v>0</v>
      </c>
      <c r="U82" s="63">
        <f ca="1">OFFSET('Исходные данные'!V119,$A$4*(ROW('Исходные данные'!V$126)-ROW('Исходные данные'!V$119)),0)</f>
        <v>0</v>
      </c>
      <c r="V82" s="63">
        <f ca="1">OFFSET('Исходные данные'!W119,$A$4*(ROW('Исходные данные'!W$126)-ROW('Исходные данные'!W$119)),0)</f>
        <v>0</v>
      </c>
      <c r="W82" s="63">
        <f ca="1">OFFSET('Исходные данные'!X119,$A$4*(ROW('Исходные данные'!X$126)-ROW('Исходные данные'!X$119)),0)</f>
        <v>0</v>
      </c>
      <c r="X82" s="63">
        <f ca="1">OFFSET('Исходные данные'!Y119,$A$4*(ROW('Исходные данные'!Y$126)-ROW('Исходные данные'!Y$119)),0)</f>
        <v>0</v>
      </c>
      <c r="Y82" s="63">
        <f ca="1">OFFSET('Исходные данные'!Z119,$A$4*(ROW('Исходные данные'!Z$126)-ROW('Исходные данные'!Z$119)),0)</f>
        <v>0</v>
      </c>
      <c r="Z82" s="63">
        <f ca="1">OFFSET('Исходные данные'!AA119,$A$4*(ROW('Исходные данные'!AA$126)-ROW('Исходные данные'!AA$119)),0)</f>
        <v>0</v>
      </c>
      <c r="AA82" s="63">
        <f ca="1">OFFSET('Исходные данные'!AB119,$A$4*(ROW('Исходные данные'!AB$126)-ROW('Исходные данные'!AB$119)),0)</f>
        <v>0</v>
      </c>
      <c r="AB82" s="63">
        <f ca="1">OFFSET('Исходные данные'!AC119,$A$4*(ROW('Исходные данные'!AC$126)-ROW('Исходные данные'!AC$119)),0)</f>
        <v>0</v>
      </c>
      <c r="AC82" s="63">
        <f ca="1">OFFSET('Исходные данные'!AD119,$A$4*(ROW('Исходные данные'!AD$126)-ROW('Исходные данные'!AD$119)),0)</f>
        <v>0</v>
      </c>
      <c r="AD82" s="63">
        <f ca="1">OFFSET('Исходные данные'!AE119,$A$4*(ROW('Исходные данные'!AE$126)-ROW('Исходные данные'!AE$119)),0)</f>
        <v>0</v>
      </c>
      <c r="AE82" s="63">
        <f ca="1">OFFSET('Исходные данные'!AF119,$A$4*(ROW('Исходные данные'!AF$126)-ROW('Исходные данные'!AF$119)),0)</f>
        <v>0</v>
      </c>
      <c r="AF82" s="63">
        <f ca="1">OFFSET('Исходные данные'!AG119,$A$4*(ROW('Исходные данные'!AG$126)-ROW('Исходные данные'!AG$119)),0)</f>
        <v>0</v>
      </c>
      <c r="AG82" s="63">
        <f ca="1">OFFSET('Исходные данные'!AH119,$A$4*(ROW('Исходные данные'!AH$126)-ROW('Исходные данные'!AH$119)),0)</f>
        <v>0</v>
      </c>
      <c r="AH82" s="63">
        <f ca="1">OFFSET('Исходные данные'!AI119,$A$4*(ROW('Исходные данные'!AI$126)-ROW('Исходные данные'!AI$119)),0)</f>
        <v>0</v>
      </c>
      <c r="AI82" s="63">
        <f ca="1">OFFSET('Исходные данные'!AJ119,$A$4*(ROW('Исходные данные'!AJ$126)-ROW('Исходные данные'!AJ$119)),0)</f>
        <v>0</v>
      </c>
      <c r="AJ82" s="63">
        <f ca="1">OFFSET('Исходные данные'!AK119,$A$4*(ROW('Исходные данные'!AK$126)-ROW('Исходные данные'!AK$119)),0)</f>
        <v>0</v>
      </c>
      <c r="AK82" s="63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6"/>
      <c r="DP82" s="6"/>
      <c r="DQ82" s="6"/>
      <c r="DR82" s="6"/>
      <c r="DS82" s="6"/>
      <c r="DT82" s="6"/>
    </row>
    <row r="83" spans="1:124" s="1" customFormat="1" outlineLevel="1">
      <c r="A83" s="295" t="str">
        <f>'Исходные данные'!A120</f>
        <v>Заемные средства</v>
      </c>
      <c r="B83" s="6"/>
      <c r="C83" s="6"/>
      <c r="D83" s="383"/>
      <c r="E83" s="63">
        <f ca="1">OFFSET('Исходные данные'!F120,$A$4*(ROW('Исходные данные'!F$126)-ROW('Исходные данные'!F$119)),0)</f>
        <v>0.7</v>
      </c>
      <c r="F83" s="63">
        <f ca="1">OFFSET('Исходные данные'!G120,$A$4*(ROW('Исходные данные'!G$126)-ROW('Исходные данные'!G$119)),0)</f>
        <v>0.7</v>
      </c>
      <c r="G83" s="63">
        <f ca="1">OFFSET('Исходные данные'!H120,$A$4*(ROW('Исходные данные'!H$126)-ROW('Исходные данные'!H$119)),0)</f>
        <v>0</v>
      </c>
      <c r="H83" s="63">
        <f ca="1">OFFSET('Исходные данные'!I120,$A$4*(ROW('Исходные данные'!I$126)-ROW('Исходные данные'!I$119)),0)</f>
        <v>0</v>
      </c>
      <c r="I83" s="63">
        <f ca="1">OFFSET('Исходные данные'!J120,$A$4*(ROW('Исходные данные'!J$126)-ROW('Исходные данные'!J$119)),0)</f>
        <v>0</v>
      </c>
      <c r="J83" s="63">
        <f ca="1">OFFSET('Исходные данные'!K120,$A$4*(ROW('Исходные данные'!K$126)-ROW('Исходные данные'!K$119)),0)</f>
        <v>0</v>
      </c>
      <c r="K83" s="63">
        <f ca="1">OFFSET('Исходные данные'!L120,$A$4*(ROW('Исходные данные'!L$126)-ROW('Исходные данные'!L$119)),0)</f>
        <v>0</v>
      </c>
      <c r="L83" s="63">
        <f ca="1">OFFSET('Исходные данные'!M120,$A$4*(ROW('Исходные данные'!M$126)-ROW('Исходные данные'!M$119)),0)</f>
        <v>0</v>
      </c>
      <c r="M83" s="63">
        <f ca="1">OFFSET('Исходные данные'!N120,$A$4*(ROW('Исходные данные'!N$126)-ROW('Исходные данные'!N$119)),0)</f>
        <v>0</v>
      </c>
      <c r="N83" s="63">
        <f ca="1">OFFSET('Исходные данные'!O120,$A$4*(ROW('Исходные данные'!O$126)-ROW('Исходные данные'!O$119)),0)</f>
        <v>0</v>
      </c>
      <c r="O83" s="63">
        <f ca="1">OFFSET('Исходные данные'!P120,$A$4*(ROW('Исходные данные'!P$126)-ROW('Исходные данные'!P$119)),0)</f>
        <v>0</v>
      </c>
      <c r="P83" s="63">
        <f ca="1">OFFSET('Исходные данные'!Q120,$A$4*(ROW('Исходные данные'!Q$126)-ROW('Исходные данные'!Q$119)),0)</f>
        <v>0</v>
      </c>
      <c r="Q83" s="63">
        <f ca="1">OFFSET('Исходные данные'!R120,$A$4*(ROW('Исходные данные'!R$126)-ROW('Исходные данные'!R$119)),0)</f>
        <v>0</v>
      </c>
      <c r="R83" s="63">
        <f ca="1">OFFSET('Исходные данные'!S120,$A$4*(ROW('Исходные данные'!S$126)-ROW('Исходные данные'!S$119)),0)</f>
        <v>0</v>
      </c>
      <c r="S83" s="63">
        <f ca="1">OFFSET('Исходные данные'!T120,$A$4*(ROW('Исходные данные'!T$126)-ROW('Исходные данные'!T$119)),0)</f>
        <v>0</v>
      </c>
      <c r="T83" s="63">
        <f ca="1">OFFSET('Исходные данные'!U120,$A$4*(ROW('Исходные данные'!U$126)-ROW('Исходные данные'!U$119)),0)</f>
        <v>0</v>
      </c>
      <c r="U83" s="63">
        <f ca="1">OFFSET('Исходные данные'!V120,$A$4*(ROW('Исходные данные'!V$126)-ROW('Исходные данные'!V$119)),0)</f>
        <v>0</v>
      </c>
      <c r="V83" s="63">
        <f ca="1">OFFSET('Исходные данные'!W120,$A$4*(ROW('Исходные данные'!W$126)-ROW('Исходные данные'!W$119)),0)</f>
        <v>0</v>
      </c>
      <c r="W83" s="63">
        <f ca="1">OFFSET('Исходные данные'!X120,$A$4*(ROW('Исходные данные'!X$126)-ROW('Исходные данные'!X$119)),0)</f>
        <v>0</v>
      </c>
      <c r="X83" s="63">
        <f ca="1">OFFSET('Исходные данные'!Y120,$A$4*(ROW('Исходные данные'!Y$126)-ROW('Исходные данные'!Y$119)),0)</f>
        <v>0</v>
      </c>
      <c r="Y83" s="63">
        <f ca="1">OFFSET('Исходные данные'!Z120,$A$4*(ROW('Исходные данные'!Z$126)-ROW('Исходные данные'!Z$119)),0)</f>
        <v>0</v>
      </c>
      <c r="Z83" s="63">
        <f ca="1">OFFSET('Исходные данные'!AA120,$A$4*(ROW('Исходные данные'!AA$126)-ROW('Исходные данные'!AA$119)),0)</f>
        <v>0</v>
      </c>
      <c r="AA83" s="63">
        <f ca="1">OFFSET('Исходные данные'!AB120,$A$4*(ROW('Исходные данные'!AB$126)-ROW('Исходные данные'!AB$119)),0)</f>
        <v>0</v>
      </c>
      <c r="AB83" s="63">
        <f ca="1">OFFSET('Исходные данные'!AC120,$A$4*(ROW('Исходные данные'!AC$126)-ROW('Исходные данные'!AC$119)),0)</f>
        <v>0</v>
      </c>
      <c r="AC83" s="63">
        <f ca="1">OFFSET('Исходные данные'!AD120,$A$4*(ROW('Исходные данные'!AD$126)-ROW('Исходные данные'!AD$119)),0)</f>
        <v>0</v>
      </c>
      <c r="AD83" s="63">
        <f ca="1">OFFSET('Исходные данные'!AE120,$A$4*(ROW('Исходные данные'!AE$126)-ROW('Исходные данные'!AE$119)),0)</f>
        <v>0</v>
      </c>
      <c r="AE83" s="63">
        <f ca="1">OFFSET('Исходные данные'!AF120,$A$4*(ROW('Исходные данные'!AF$126)-ROW('Исходные данные'!AF$119)),0)</f>
        <v>0</v>
      </c>
      <c r="AF83" s="63">
        <f ca="1">OFFSET('Исходные данные'!AG120,$A$4*(ROW('Исходные данные'!AG$126)-ROW('Исходные данные'!AG$119)),0)</f>
        <v>0</v>
      </c>
      <c r="AG83" s="63">
        <f ca="1">OFFSET('Исходные данные'!AH120,$A$4*(ROW('Исходные данные'!AH$126)-ROW('Исходные данные'!AH$119)),0)</f>
        <v>0</v>
      </c>
      <c r="AH83" s="63">
        <f ca="1">OFFSET('Исходные данные'!AI120,$A$4*(ROW('Исходные данные'!AI$126)-ROW('Исходные данные'!AI$119)),0)</f>
        <v>0</v>
      </c>
      <c r="AI83" s="63">
        <f ca="1">OFFSET('Исходные данные'!AJ120,$A$4*(ROW('Исходные данные'!AJ$126)-ROW('Исходные данные'!AJ$119)),0)</f>
        <v>0</v>
      </c>
      <c r="AJ83" s="63">
        <f ca="1">OFFSET('Исходные данные'!AK120,$A$4*(ROW('Исходные данные'!AK$126)-ROW('Исходные данные'!AK$119)),0)</f>
        <v>0</v>
      </c>
      <c r="AK83" s="63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</row>
    <row r="84" spans="1:124" s="1" customFormat="1" outlineLevel="1">
      <c r="A84" s="295" t="str">
        <f>'Исходные данные'!A121</f>
        <v>Средства бюджета субъекта РФ</v>
      </c>
      <c r="B84" s="6"/>
      <c r="C84" s="6"/>
      <c r="D84" s="383"/>
      <c r="E84" s="63">
        <f ca="1">OFFSET('Исходные данные'!F121,$A$4*(ROW('Исходные данные'!F$126)-ROW('Исходные данные'!F$119)),0)</f>
        <v>0.1</v>
      </c>
      <c r="F84" s="63">
        <f ca="1">OFFSET('Исходные данные'!G121,$A$4*(ROW('Исходные данные'!G$126)-ROW('Исходные данные'!G$119)),0)</f>
        <v>0.1</v>
      </c>
      <c r="G84" s="63">
        <f ca="1">OFFSET('Исходные данные'!H121,$A$4*(ROW('Исходные данные'!H$126)-ROW('Исходные данные'!H$119)),0)</f>
        <v>0</v>
      </c>
      <c r="H84" s="63">
        <f ca="1">OFFSET('Исходные данные'!I121,$A$4*(ROW('Исходные данные'!I$126)-ROW('Исходные данные'!I$119)),0)</f>
        <v>0</v>
      </c>
      <c r="I84" s="63">
        <f ca="1">OFFSET('Исходные данные'!J121,$A$4*(ROW('Исходные данные'!J$126)-ROW('Исходные данные'!J$119)),0)</f>
        <v>0</v>
      </c>
      <c r="J84" s="63">
        <f ca="1">OFFSET('Исходные данные'!K121,$A$4*(ROW('Исходные данные'!K$126)-ROW('Исходные данные'!K$119)),0)</f>
        <v>0</v>
      </c>
      <c r="K84" s="63">
        <f ca="1">OFFSET('Исходные данные'!L121,$A$4*(ROW('Исходные данные'!L$126)-ROW('Исходные данные'!L$119)),0)</f>
        <v>0</v>
      </c>
      <c r="L84" s="63">
        <f ca="1">OFFSET('Исходные данные'!M121,$A$4*(ROW('Исходные данные'!M$126)-ROW('Исходные данные'!M$119)),0)</f>
        <v>0</v>
      </c>
      <c r="M84" s="63">
        <f ca="1">OFFSET('Исходные данные'!N121,$A$4*(ROW('Исходные данные'!N$126)-ROW('Исходные данные'!N$119)),0)</f>
        <v>0</v>
      </c>
      <c r="N84" s="63">
        <f ca="1">OFFSET('Исходные данные'!O121,$A$4*(ROW('Исходные данные'!O$126)-ROW('Исходные данные'!O$119)),0)</f>
        <v>0</v>
      </c>
      <c r="O84" s="63">
        <f ca="1">OFFSET('Исходные данные'!P121,$A$4*(ROW('Исходные данные'!P$126)-ROW('Исходные данные'!P$119)),0)</f>
        <v>0</v>
      </c>
      <c r="P84" s="63">
        <f ca="1">OFFSET('Исходные данные'!Q121,$A$4*(ROW('Исходные данные'!Q$126)-ROW('Исходные данные'!Q$119)),0)</f>
        <v>0</v>
      </c>
      <c r="Q84" s="63">
        <f ca="1">OFFSET('Исходные данные'!R121,$A$4*(ROW('Исходные данные'!R$126)-ROW('Исходные данные'!R$119)),0)</f>
        <v>0</v>
      </c>
      <c r="R84" s="63">
        <f ca="1">OFFSET('Исходные данные'!S121,$A$4*(ROW('Исходные данные'!S$126)-ROW('Исходные данные'!S$119)),0)</f>
        <v>0</v>
      </c>
      <c r="S84" s="63">
        <f ca="1">OFFSET('Исходные данные'!T121,$A$4*(ROW('Исходные данные'!T$126)-ROW('Исходные данные'!T$119)),0)</f>
        <v>0</v>
      </c>
      <c r="T84" s="63">
        <f ca="1">OFFSET('Исходные данные'!U121,$A$4*(ROW('Исходные данные'!U$126)-ROW('Исходные данные'!U$119)),0)</f>
        <v>0</v>
      </c>
      <c r="U84" s="63">
        <f ca="1">OFFSET('Исходные данные'!V121,$A$4*(ROW('Исходные данные'!V$126)-ROW('Исходные данные'!V$119)),0)</f>
        <v>0</v>
      </c>
      <c r="V84" s="63">
        <f ca="1">OFFSET('Исходные данные'!W121,$A$4*(ROW('Исходные данные'!W$126)-ROW('Исходные данные'!W$119)),0)</f>
        <v>0</v>
      </c>
      <c r="W84" s="63">
        <f ca="1">OFFSET('Исходные данные'!X121,$A$4*(ROW('Исходные данные'!X$126)-ROW('Исходные данные'!X$119)),0)</f>
        <v>0</v>
      </c>
      <c r="X84" s="63">
        <f ca="1">OFFSET('Исходные данные'!Y121,$A$4*(ROW('Исходные данные'!Y$126)-ROW('Исходные данные'!Y$119)),0)</f>
        <v>0</v>
      </c>
      <c r="Y84" s="63">
        <f ca="1">OFFSET('Исходные данные'!Z121,$A$4*(ROW('Исходные данные'!Z$126)-ROW('Исходные данные'!Z$119)),0)</f>
        <v>0</v>
      </c>
      <c r="Z84" s="63">
        <f ca="1">OFFSET('Исходные данные'!AA121,$A$4*(ROW('Исходные данные'!AA$126)-ROW('Исходные данные'!AA$119)),0)</f>
        <v>0</v>
      </c>
      <c r="AA84" s="63">
        <f ca="1">OFFSET('Исходные данные'!AB121,$A$4*(ROW('Исходные данные'!AB$126)-ROW('Исходные данные'!AB$119)),0)</f>
        <v>0</v>
      </c>
      <c r="AB84" s="63">
        <f ca="1">OFFSET('Исходные данные'!AC121,$A$4*(ROW('Исходные данные'!AC$126)-ROW('Исходные данные'!AC$119)),0)</f>
        <v>0</v>
      </c>
      <c r="AC84" s="63">
        <f ca="1">OFFSET('Исходные данные'!AD121,$A$4*(ROW('Исходные данные'!AD$126)-ROW('Исходные данные'!AD$119)),0)</f>
        <v>0</v>
      </c>
      <c r="AD84" s="63">
        <f ca="1">OFFSET('Исходные данные'!AE121,$A$4*(ROW('Исходные данные'!AE$126)-ROW('Исходные данные'!AE$119)),0)</f>
        <v>0</v>
      </c>
      <c r="AE84" s="63">
        <f ca="1">OFFSET('Исходные данные'!AF121,$A$4*(ROW('Исходные данные'!AF$126)-ROW('Исходные данные'!AF$119)),0)</f>
        <v>0</v>
      </c>
      <c r="AF84" s="63">
        <f ca="1">OFFSET('Исходные данные'!AG121,$A$4*(ROW('Исходные данные'!AG$126)-ROW('Исходные данные'!AG$119)),0)</f>
        <v>0</v>
      </c>
      <c r="AG84" s="63">
        <f ca="1">OFFSET('Исходные данные'!AH121,$A$4*(ROW('Исходные данные'!AH$126)-ROW('Исходные данные'!AH$119)),0)</f>
        <v>0</v>
      </c>
      <c r="AH84" s="63">
        <f ca="1">OFFSET('Исходные данные'!AI121,$A$4*(ROW('Исходные данные'!AI$126)-ROW('Исходные данные'!AI$119)),0)</f>
        <v>0</v>
      </c>
      <c r="AI84" s="63">
        <f ca="1">OFFSET('Исходные данные'!AJ121,$A$4*(ROW('Исходные данные'!AJ$126)-ROW('Исходные данные'!AJ$119)),0)</f>
        <v>0</v>
      </c>
      <c r="AJ84" s="63">
        <f ca="1">OFFSET('Исходные данные'!AK121,$A$4*(ROW('Исходные данные'!AK$126)-ROW('Исходные данные'!AK$119)),0)</f>
        <v>0</v>
      </c>
      <c r="AK84" s="63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</row>
    <row r="85" spans="1:124" s="1" customFormat="1" outlineLevel="1">
      <c r="A85" s="295" t="str">
        <f>'Исходные данные'!A122</f>
        <v>Средства местного бюджета</v>
      </c>
      <c r="B85" s="6"/>
      <c r="C85" s="6"/>
      <c r="D85" s="6"/>
      <c r="E85" s="63">
        <f ca="1">OFFSET('Исходные данные'!F122,$A$4*(ROW('Исходные данные'!F$126)-ROW('Исходные данные'!F$119)),0)</f>
        <v>0</v>
      </c>
      <c r="F85" s="63">
        <f ca="1">OFFSET('Исходные данные'!G122,$A$4*(ROW('Исходные данные'!G$126)-ROW('Исходные данные'!G$119)),0)</f>
        <v>0</v>
      </c>
      <c r="G85" s="63">
        <f ca="1">OFFSET('Исходные данные'!H122,$A$4*(ROW('Исходные данные'!H$126)-ROW('Исходные данные'!H$119)),0)</f>
        <v>0</v>
      </c>
      <c r="H85" s="63">
        <f ca="1">OFFSET('Исходные данные'!I122,$A$4*(ROW('Исходные данные'!I$126)-ROW('Исходные данные'!I$119)),0)</f>
        <v>0</v>
      </c>
      <c r="I85" s="63">
        <f ca="1">OFFSET('Исходные данные'!J122,$A$4*(ROW('Исходные данные'!J$126)-ROW('Исходные данные'!J$119)),0)</f>
        <v>0</v>
      </c>
      <c r="J85" s="63">
        <f ca="1">OFFSET('Исходные данные'!K122,$A$4*(ROW('Исходные данные'!K$126)-ROW('Исходные данные'!K$119)),0)</f>
        <v>0</v>
      </c>
      <c r="K85" s="63">
        <f ca="1">OFFSET('Исходные данные'!L122,$A$4*(ROW('Исходные данные'!L$126)-ROW('Исходные данные'!L$119)),0)</f>
        <v>0</v>
      </c>
      <c r="L85" s="63">
        <f ca="1">OFFSET('Исходные данные'!M122,$A$4*(ROW('Исходные данные'!M$126)-ROW('Исходные данные'!M$119)),0)</f>
        <v>0</v>
      </c>
      <c r="M85" s="63">
        <f ca="1">OFFSET('Исходные данные'!N122,$A$4*(ROW('Исходные данные'!N$126)-ROW('Исходные данные'!N$119)),0)</f>
        <v>0</v>
      </c>
      <c r="N85" s="63">
        <f ca="1">OFFSET('Исходные данные'!O122,$A$4*(ROW('Исходные данные'!O$126)-ROW('Исходные данные'!O$119)),0)</f>
        <v>0</v>
      </c>
      <c r="O85" s="63">
        <f ca="1">OFFSET('Исходные данные'!P122,$A$4*(ROW('Исходные данные'!P$126)-ROW('Исходные данные'!P$119)),0)</f>
        <v>0</v>
      </c>
      <c r="P85" s="63">
        <f ca="1">OFFSET('Исходные данные'!Q122,$A$4*(ROW('Исходные данные'!Q$126)-ROW('Исходные данные'!Q$119)),0)</f>
        <v>0</v>
      </c>
      <c r="Q85" s="63">
        <f ca="1">OFFSET('Исходные данные'!R122,$A$4*(ROW('Исходные данные'!R$126)-ROW('Исходные данные'!R$119)),0)</f>
        <v>0</v>
      </c>
      <c r="R85" s="63">
        <f ca="1">OFFSET('Исходные данные'!S122,$A$4*(ROW('Исходные данные'!S$126)-ROW('Исходные данные'!S$119)),0)</f>
        <v>0</v>
      </c>
      <c r="S85" s="63">
        <f ca="1">OFFSET('Исходные данные'!T122,$A$4*(ROW('Исходные данные'!T$126)-ROW('Исходные данные'!T$119)),0)</f>
        <v>0</v>
      </c>
      <c r="T85" s="63">
        <f ca="1">OFFSET('Исходные данные'!U122,$A$4*(ROW('Исходные данные'!U$126)-ROW('Исходные данные'!U$119)),0)</f>
        <v>0</v>
      </c>
      <c r="U85" s="63">
        <f ca="1">OFFSET('Исходные данные'!V122,$A$4*(ROW('Исходные данные'!V$126)-ROW('Исходные данные'!V$119)),0)</f>
        <v>0</v>
      </c>
      <c r="V85" s="63">
        <f ca="1">OFFSET('Исходные данные'!W122,$A$4*(ROW('Исходные данные'!W$126)-ROW('Исходные данные'!W$119)),0)</f>
        <v>0</v>
      </c>
      <c r="W85" s="63">
        <f ca="1">OFFSET('Исходные данные'!X122,$A$4*(ROW('Исходные данные'!X$126)-ROW('Исходные данные'!X$119)),0)</f>
        <v>0</v>
      </c>
      <c r="X85" s="63">
        <f ca="1">OFFSET('Исходные данные'!Y122,$A$4*(ROW('Исходные данные'!Y$126)-ROW('Исходные данные'!Y$119)),0)</f>
        <v>0</v>
      </c>
      <c r="Y85" s="63">
        <f ca="1">OFFSET('Исходные данные'!Z122,$A$4*(ROW('Исходные данные'!Z$126)-ROW('Исходные данные'!Z$119)),0)</f>
        <v>0</v>
      </c>
      <c r="Z85" s="63">
        <f ca="1">OFFSET('Исходные данные'!AA122,$A$4*(ROW('Исходные данные'!AA$126)-ROW('Исходные данные'!AA$119)),0)</f>
        <v>0</v>
      </c>
      <c r="AA85" s="63">
        <f ca="1">OFFSET('Исходные данные'!AB122,$A$4*(ROW('Исходные данные'!AB$126)-ROW('Исходные данные'!AB$119)),0)</f>
        <v>0</v>
      </c>
      <c r="AB85" s="63">
        <f ca="1">OFFSET('Исходные данные'!AC122,$A$4*(ROW('Исходные данные'!AC$126)-ROW('Исходные данные'!AC$119)),0)</f>
        <v>0</v>
      </c>
      <c r="AC85" s="63">
        <f ca="1">OFFSET('Исходные данные'!AD122,$A$4*(ROW('Исходные данные'!AD$126)-ROW('Исходные данные'!AD$119)),0)</f>
        <v>0</v>
      </c>
      <c r="AD85" s="63">
        <f ca="1">OFFSET('Исходные данные'!AE122,$A$4*(ROW('Исходные данные'!AE$126)-ROW('Исходные данные'!AE$119)),0)</f>
        <v>0</v>
      </c>
      <c r="AE85" s="63">
        <f ca="1">OFFSET('Исходные данные'!AF122,$A$4*(ROW('Исходные данные'!AF$126)-ROW('Исходные данные'!AF$119)),0)</f>
        <v>0</v>
      </c>
      <c r="AF85" s="63">
        <f ca="1">OFFSET('Исходные данные'!AG122,$A$4*(ROW('Исходные данные'!AG$126)-ROW('Исходные данные'!AG$119)),0)</f>
        <v>0</v>
      </c>
      <c r="AG85" s="63">
        <f ca="1">OFFSET('Исходные данные'!AH122,$A$4*(ROW('Исходные данные'!AH$126)-ROW('Исходные данные'!AH$119)),0)</f>
        <v>0</v>
      </c>
      <c r="AH85" s="63">
        <f ca="1">OFFSET('Исходные данные'!AI122,$A$4*(ROW('Исходные данные'!AI$126)-ROW('Исходные данные'!AI$119)),0)</f>
        <v>0</v>
      </c>
      <c r="AI85" s="63">
        <f ca="1">OFFSET('Исходные данные'!AJ122,$A$4*(ROW('Исходные данные'!AJ$126)-ROW('Исходные данные'!AJ$119)),0)</f>
        <v>0</v>
      </c>
      <c r="AJ85" s="63">
        <f ca="1">OFFSET('Исходные данные'!AK122,$A$4*(ROW('Исходные данные'!AK$126)-ROW('Исходные данные'!AK$119)),0)</f>
        <v>0</v>
      </c>
      <c r="AK85" s="63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</row>
    <row r="86" spans="1:124" s="122" customFormat="1" outlineLevel="1">
      <c r="A86" s="296" t="str">
        <f>'Исходные данные'!A123</f>
        <v xml:space="preserve">Средства Фонда </v>
      </c>
      <c r="B86" s="62"/>
      <c r="C86" s="62"/>
      <c r="D86" s="37"/>
      <c r="E86" s="297">
        <f ca="1">OFFSET('Исходные данные'!F123,$A$4*(ROW('Исходные данные'!F$126)-ROW('Исходные данные'!F$119)),0)</f>
        <v>0</v>
      </c>
      <c r="F86" s="297">
        <f ca="1">OFFSET('Исходные данные'!G123,$A$4*(ROW('Исходные данные'!G$126)-ROW('Исходные данные'!G$119)),0)</f>
        <v>0</v>
      </c>
      <c r="G86" s="297">
        <f ca="1">OFFSET('Исходные данные'!H123,$A$4*(ROW('Исходные данные'!H$126)-ROW('Исходные данные'!H$119)),0)</f>
        <v>0</v>
      </c>
      <c r="H86" s="297">
        <f ca="1">OFFSET('Исходные данные'!I123,$A$4*(ROW('Исходные данные'!I$126)-ROW('Исходные данные'!I$119)),0)</f>
        <v>0</v>
      </c>
      <c r="I86" s="297">
        <f ca="1">OFFSET('Исходные данные'!J123,$A$4*(ROW('Исходные данные'!J$126)-ROW('Исходные данные'!J$119)),0)</f>
        <v>0</v>
      </c>
      <c r="J86" s="297">
        <f ca="1">OFFSET('Исходные данные'!K123,$A$4*(ROW('Исходные данные'!K$126)-ROW('Исходные данные'!K$119)),0)</f>
        <v>0</v>
      </c>
      <c r="K86" s="297">
        <f ca="1">OFFSET('Исходные данные'!L123,$A$4*(ROW('Исходные данные'!L$126)-ROW('Исходные данные'!L$119)),0)</f>
        <v>0</v>
      </c>
      <c r="L86" s="297">
        <f ca="1">OFFSET('Исходные данные'!M123,$A$4*(ROW('Исходные данные'!M$126)-ROW('Исходные данные'!M$119)),0)</f>
        <v>0</v>
      </c>
      <c r="M86" s="297">
        <f ca="1">OFFSET('Исходные данные'!N123,$A$4*(ROW('Исходные данные'!N$126)-ROW('Исходные данные'!N$119)),0)</f>
        <v>0</v>
      </c>
      <c r="N86" s="297">
        <f ca="1">OFFSET('Исходные данные'!O123,$A$4*(ROW('Исходные данные'!O$126)-ROW('Исходные данные'!O$119)),0)</f>
        <v>0</v>
      </c>
      <c r="O86" s="297">
        <f ca="1">OFFSET('Исходные данные'!P123,$A$4*(ROW('Исходные данные'!P$126)-ROW('Исходные данные'!P$119)),0)</f>
        <v>0</v>
      </c>
      <c r="P86" s="297">
        <f ca="1">OFFSET('Исходные данные'!Q123,$A$4*(ROW('Исходные данные'!Q$126)-ROW('Исходные данные'!Q$119)),0)</f>
        <v>0</v>
      </c>
      <c r="Q86" s="297">
        <f ca="1">OFFSET('Исходные данные'!R123,$A$4*(ROW('Исходные данные'!R$126)-ROW('Исходные данные'!R$119)),0)</f>
        <v>0</v>
      </c>
      <c r="R86" s="297">
        <f ca="1">OFFSET('Исходные данные'!S123,$A$4*(ROW('Исходные данные'!S$126)-ROW('Исходные данные'!S$119)),0)</f>
        <v>0</v>
      </c>
      <c r="S86" s="297">
        <f ca="1">OFFSET('Исходные данные'!T123,$A$4*(ROW('Исходные данные'!T$126)-ROW('Исходные данные'!T$119)),0)</f>
        <v>0</v>
      </c>
      <c r="T86" s="297">
        <f ca="1">OFFSET('Исходные данные'!U123,$A$4*(ROW('Исходные данные'!U$126)-ROW('Исходные данные'!U$119)),0)</f>
        <v>0</v>
      </c>
      <c r="U86" s="297">
        <f ca="1">OFFSET('Исходные данные'!V123,$A$4*(ROW('Исходные данные'!V$126)-ROW('Исходные данные'!V$119)),0)</f>
        <v>0</v>
      </c>
      <c r="V86" s="297">
        <f ca="1">OFFSET('Исходные данные'!W123,$A$4*(ROW('Исходные данные'!W$126)-ROW('Исходные данные'!W$119)),0)</f>
        <v>0</v>
      </c>
      <c r="W86" s="297">
        <f ca="1">OFFSET('Исходные данные'!X123,$A$4*(ROW('Исходные данные'!X$126)-ROW('Исходные данные'!X$119)),0)</f>
        <v>0</v>
      </c>
      <c r="X86" s="297">
        <f ca="1">OFFSET('Исходные данные'!Y123,$A$4*(ROW('Исходные данные'!Y$126)-ROW('Исходные данные'!Y$119)),0)</f>
        <v>0</v>
      </c>
      <c r="Y86" s="297">
        <f ca="1">OFFSET('Исходные данные'!Z123,$A$4*(ROW('Исходные данные'!Z$126)-ROW('Исходные данные'!Z$119)),0)</f>
        <v>0</v>
      </c>
      <c r="Z86" s="297">
        <f ca="1">OFFSET('Исходные данные'!AA123,$A$4*(ROW('Исходные данные'!AA$126)-ROW('Исходные данные'!AA$119)),0)</f>
        <v>0</v>
      </c>
      <c r="AA86" s="297">
        <f ca="1">OFFSET('Исходные данные'!AB123,$A$4*(ROW('Исходные данные'!AB$126)-ROW('Исходные данные'!AB$119)),0)</f>
        <v>0</v>
      </c>
      <c r="AB86" s="297">
        <f ca="1">OFFSET('Исходные данные'!AC123,$A$4*(ROW('Исходные данные'!AC$126)-ROW('Исходные данные'!AC$119)),0)</f>
        <v>0</v>
      </c>
      <c r="AC86" s="297">
        <f ca="1">OFFSET('Исходные данные'!AD123,$A$4*(ROW('Исходные данные'!AD$126)-ROW('Исходные данные'!AD$119)),0)</f>
        <v>0</v>
      </c>
      <c r="AD86" s="297">
        <f ca="1">OFFSET('Исходные данные'!AE123,$A$4*(ROW('Исходные данные'!AE$126)-ROW('Исходные данные'!AE$119)),0)</f>
        <v>0</v>
      </c>
      <c r="AE86" s="297">
        <f ca="1">OFFSET('Исходные данные'!AF123,$A$4*(ROW('Исходные данные'!AF$126)-ROW('Исходные данные'!AF$119)),0)</f>
        <v>0</v>
      </c>
      <c r="AF86" s="297">
        <f ca="1">OFFSET('Исходные данные'!AG123,$A$4*(ROW('Исходные данные'!AG$126)-ROW('Исходные данные'!AG$119)),0)</f>
        <v>0</v>
      </c>
      <c r="AG86" s="297">
        <f ca="1">OFFSET('Исходные данные'!AH123,$A$4*(ROW('Исходные данные'!AH$126)-ROW('Исходные данные'!AH$119)),0)</f>
        <v>0</v>
      </c>
      <c r="AH86" s="297">
        <f ca="1">OFFSET('Исходные данные'!AI123,$A$4*(ROW('Исходные данные'!AI$126)-ROW('Исходные данные'!AI$119)),0)</f>
        <v>0</v>
      </c>
      <c r="AI86" s="297">
        <f ca="1">OFFSET('Исходные данные'!AJ123,$A$4*(ROW('Исходные данные'!AJ$126)-ROW('Исходные данные'!AJ$119)),0)</f>
        <v>0</v>
      </c>
      <c r="AJ86" s="297">
        <f ca="1">OFFSET('Исходные данные'!AK123,$A$4*(ROW('Исходные данные'!AK$126)-ROW('Исходные данные'!AK$119)),0)</f>
        <v>0</v>
      </c>
      <c r="AK86" s="297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  <c r="DD86" s="62"/>
      <c r="DE86" s="62"/>
      <c r="DF86" s="62"/>
      <c r="DG86" s="62"/>
      <c r="DH86" s="62"/>
      <c r="DI86" s="62"/>
      <c r="DJ86" s="62"/>
      <c r="DK86" s="62"/>
      <c r="DL86" s="62"/>
      <c r="DM86" s="62"/>
      <c r="DN86" s="62"/>
      <c r="DO86" s="62"/>
      <c r="DP86" s="62"/>
      <c r="DQ86" s="62"/>
      <c r="DR86" s="62"/>
      <c r="DS86" s="62"/>
      <c r="DT86" s="62"/>
    </row>
    <row r="87" spans="1:124" s="389" customFormat="1" ht="15" outlineLevel="1" thickBot="1">
      <c r="A87" s="296"/>
      <c r="B87" s="388"/>
      <c r="C87" s="62"/>
      <c r="D87" s="37"/>
      <c r="E87" s="297"/>
      <c r="F87" s="297"/>
      <c r="G87" s="297"/>
      <c r="H87" s="297"/>
      <c r="I87" s="297"/>
      <c r="J87" s="297"/>
      <c r="K87" s="297"/>
      <c r="L87" s="297"/>
      <c r="M87" s="297"/>
      <c r="N87" s="297"/>
      <c r="O87" s="297"/>
      <c r="P87" s="297"/>
      <c r="Q87" s="297"/>
      <c r="R87" s="297"/>
      <c r="S87" s="297"/>
      <c r="T87" s="297"/>
      <c r="U87" s="297"/>
      <c r="V87" s="297"/>
      <c r="W87" s="297"/>
      <c r="X87" s="297"/>
      <c r="Y87" s="297"/>
      <c r="Z87" s="297"/>
      <c r="AA87" s="297"/>
      <c r="AB87" s="297"/>
      <c r="AC87" s="297"/>
      <c r="AD87" s="297"/>
      <c r="AE87" s="297"/>
      <c r="AF87" s="297"/>
      <c r="AG87" s="297"/>
      <c r="AH87" s="297"/>
      <c r="AI87" s="297"/>
      <c r="AJ87" s="297"/>
      <c r="AK87" s="297"/>
      <c r="AL87" s="62"/>
      <c r="AM87" s="62"/>
      <c r="AN87" s="62"/>
      <c r="AO87" s="62"/>
      <c r="AP87" s="62"/>
      <c r="AQ87" s="62"/>
      <c r="AR87" s="62"/>
      <c r="AS87" s="62"/>
      <c r="AT87" s="62"/>
      <c r="AU87" s="62"/>
      <c r="AV87" s="62"/>
      <c r="AW87" s="62"/>
      <c r="AX87" s="62"/>
      <c r="AY87" s="62"/>
      <c r="AZ87" s="62"/>
      <c r="BA87" s="62"/>
      <c r="BB87" s="62"/>
      <c r="BC87" s="62"/>
      <c r="BD87" s="62"/>
      <c r="BE87" s="62"/>
      <c r="BF87" s="62"/>
      <c r="BG87" s="62"/>
      <c r="BH87" s="62"/>
      <c r="BI87" s="62"/>
      <c r="BJ87" s="62"/>
      <c r="BK87" s="62"/>
      <c r="BL87" s="62"/>
      <c r="BM87" s="62"/>
      <c r="BN87" s="62"/>
      <c r="BO87" s="62"/>
      <c r="BP87" s="62"/>
      <c r="BQ87" s="62"/>
      <c r="BR87" s="62"/>
      <c r="BS87" s="62"/>
      <c r="BT87" s="62"/>
      <c r="BU87" s="62"/>
      <c r="BV87" s="62"/>
      <c r="BW87" s="62"/>
      <c r="BX87" s="62"/>
      <c r="BY87" s="62"/>
      <c r="BZ87" s="62"/>
      <c r="CA87" s="62"/>
      <c r="CB87" s="62"/>
      <c r="CC87" s="62"/>
      <c r="CD87" s="62"/>
      <c r="CE87" s="62"/>
      <c r="CF87" s="62"/>
      <c r="CG87" s="62"/>
      <c r="CH87" s="62"/>
      <c r="CI87" s="62"/>
      <c r="CJ87" s="62"/>
      <c r="CK87" s="62"/>
      <c r="CL87" s="62"/>
      <c r="CM87" s="62"/>
      <c r="CN87" s="62"/>
      <c r="CO87" s="62"/>
      <c r="CP87" s="62"/>
      <c r="CQ87" s="62"/>
      <c r="CR87" s="62"/>
      <c r="CS87" s="62"/>
      <c r="CT87" s="62"/>
      <c r="CU87" s="62"/>
      <c r="CV87" s="62"/>
      <c r="CW87" s="62"/>
      <c r="CX87" s="62"/>
      <c r="CY87" s="62"/>
      <c r="CZ87" s="62"/>
      <c r="DA87" s="62"/>
      <c r="DB87" s="62"/>
      <c r="DC87" s="62"/>
      <c r="DD87" s="62"/>
      <c r="DE87" s="62"/>
      <c r="DF87" s="62"/>
      <c r="DG87" s="62"/>
      <c r="DH87" s="62"/>
      <c r="DI87" s="62"/>
      <c r="DJ87" s="62"/>
      <c r="DK87" s="62"/>
      <c r="DL87" s="62"/>
      <c r="DM87" s="62"/>
      <c r="DN87" s="62"/>
      <c r="DO87" s="62"/>
      <c r="DP87" s="62"/>
      <c r="DQ87" s="62"/>
      <c r="DR87" s="62"/>
      <c r="DS87" s="62"/>
      <c r="DT87" s="62"/>
    </row>
    <row r="88" spans="1:124" s="1" customFormat="1" ht="15" outlineLevel="1" thickBot="1">
      <c r="A88" s="50" t="s">
        <v>382</v>
      </c>
      <c r="B88" s="45" t="str">
        <f ca="1">IF(SUMPRODUCT(--(E88:AH88="ERROR"))=0,"OK","ERROR")</f>
        <v>OK</v>
      </c>
      <c r="C88" s="51"/>
      <c r="D88" s="51"/>
      <c r="E88" s="51" t="str">
        <f ca="1">IF(OR(E47&lt;=0,(E83+E82)&gt;=20%),"OK","ERROR")</f>
        <v>OK</v>
      </c>
      <c r="F88" s="51" t="str">
        <f t="shared" ref="F88:AJ88" ca="1" si="16">IF(OR(F47&lt;=0,(F83+F82)&gt;=20%),"OK","ERROR")</f>
        <v>OK</v>
      </c>
      <c r="G88" s="51" t="str">
        <f t="shared" ca="1" si="16"/>
        <v>OK</v>
      </c>
      <c r="H88" s="51" t="str">
        <f t="shared" ca="1" si="16"/>
        <v>OK</v>
      </c>
      <c r="I88" s="51" t="str">
        <f t="shared" ca="1" si="16"/>
        <v>OK</v>
      </c>
      <c r="J88" s="51" t="str">
        <f t="shared" ca="1" si="16"/>
        <v>OK</v>
      </c>
      <c r="K88" s="51" t="str">
        <f t="shared" ca="1" si="16"/>
        <v>OK</v>
      </c>
      <c r="L88" s="51" t="str">
        <f t="shared" ca="1" si="16"/>
        <v>OK</v>
      </c>
      <c r="M88" s="51" t="str">
        <f t="shared" ca="1" si="16"/>
        <v>OK</v>
      </c>
      <c r="N88" s="51" t="str">
        <f t="shared" ca="1" si="16"/>
        <v>OK</v>
      </c>
      <c r="O88" s="51" t="str">
        <f t="shared" ca="1" si="16"/>
        <v>OK</v>
      </c>
      <c r="P88" s="51" t="str">
        <f t="shared" ca="1" si="16"/>
        <v>OK</v>
      </c>
      <c r="Q88" s="51" t="str">
        <f t="shared" ca="1" si="16"/>
        <v>OK</v>
      </c>
      <c r="R88" s="51" t="str">
        <f t="shared" ca="1" si="16"/>
        <v>OK</v>
      </c>
      <c r="S88" s="51" t="str">
        <f t="shared" ca="1" si="16"/>
        <v>OK</v>
      </c>
      <c r="T88" s="51" t="str">
        <f t="shared" ca="1" si="16"/>
        <v>OK</v>
      </c>
      <c r="U88" s="51" t="str">
        <f t="shared" ca="1" si="16"/>
        <v>OK</v>
      </c>
      <c r="V88" s="51" t="str">
        <f t="shared" ca="1" si="16"/>
        <v>OK</v>
      </c>
      <c r="W88" s="51" t="str">
        <f t="shared" ca="1" si="16"/>
        <v>OK</v>
      </c>
      <c r="X88" s="51" t="str">
        <f t="shared" ca="1" si="16"/>
        <v>OK</v>
      </c>
      <c r="Y88" s="51" t="str">
        <f t="shared" ca="1" si="16"/>
        <v>OK</v>
      </c>
      <c r="Z88" s="51" t="str">
        <f t="shared" ca="1" si="16"/>
        <v>OK</v>
      </c>
      <c r="AA88" s="51" t="str">
        <f t="shared" ca="1" si="16"/>
        <v>OK</v>
      </c>
      <c r="AB88" s="51" t="str">
        <f t="shared" ca="1" si="16"/>
        <v>OK</v>
      </c>
      <c r="AC88" s="51" t="str">
        <f t="shared" ca="1" si="16"/>
        <v>OK</v>
      </c>
      <c r="AD88" s="51" t="str">
        <f t="shared" ca="1" si="16"/>
        <v>OK</v>
      </c>
      <c r="AE88" s="51" t="str">
        <f t="shared" ca="1" si="16"/>
        <v>OK</v>
      </c>
      <c r="AF88" s="51" t="str">
        <f t="shared" ca="1" si="16"/>
        <v>OK</v>
      </c>
      <c r="AG88" s="51" t="str">
        <f t="shared" ca="1" si="16"/>
        <v>OK</v>
      </c>
      <c r="AH88" s="51" t="str">
        <f t="shared" ca="1" si="16"/>
        <v>OK</v>
      </c>
      <c r="AI88" s="51" t="str">
        <f t="shared" ca="1" si="16"/>
        <v>OK</v>
      </c>
      <c r="AJ88" s="51" t="str">
        <f t="shared" ca="1" si="16"/>
        <v>OK</v>
      </c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</row>
    <row r="89" spans="1:124" s="1" customFormat="1" ht="15" outlineLevel="1" thickBot="1">
      <c r="A89" s="50" t="s">
        <v>383</v>
      </c>
      <c r="B89" s="45" t="str">
        <f ca="1">IF(SUMPRODUCT(--(E89:AH89="ERROR"))=0,"OK","ERROR")</f>
        <v>OK</v>
      </c>
      <c r="C89" s="51"/>
      <c r="D89" s="51"/>
      <c r="E89" s="51" t="str">
        <f ca="1">IF(OR(E47&lt;=0,SUM(E82:E85)&gt;=40%),"OK","ERROR")</f>
        <v>OK</v>
      </c>
      <c r="F89" s="51" t="str">
        <f t="shared" ref="F89:AJ89" ca="1" si="17">IF(OR(F47&lt;=0,SUM(F82:F85)&gt;=40%),"OK","ERROR")</f>
        <v>OK</v>
      </c>
      <c r="G89" s="51" t="str">
        <f t="shared" ca="1" si="17"/>
        <v>OK</v>
      </c>
      <c r="H89" s="51" t="str">
        <f t="shared" ca="1" si="17"/>
        <v>OK</v>
      </c>
      <c r="I89" s="51" t="str">
        <f t="shared" ca="1" si="17"/>
        <v>OK</v>
      </c>
      <c r="J89" s="51" t="str">
        <f t="shared" ca="1" si="17"/>
        <v>OK</v>
      </c>
      <c r="K89" s="51" t="str">
        <f t="shared" ca="1" si="17"/>
        <v>OK</v>
      </c>
      <c r="L89" s="51" t="str">
        <f t="shared" ca="1" si="17"/>
        <v>OK</v>
      </c>
      <c r="M89" s="51" t="str">
        <f t="shared" ca="1" si="17"/>
        <v>OK</v>
      </c>
      <c r="N89" s="51" t="str">
        <f t="shared" ca="1" si="17"/>
        <v>OK</v>
      </c>
      <c r="O89" s="51" t="str">
        <f t="shared" ca="1" si="17"/>
        <v>OK</v>
      </c>
      <c r="P89" s="51" t="str">
        <f t="shared" ca="1" si="17"/>
        <v>OK</v>
      </c>
      <c r="Q89" s="51" t="str">
        <f t="shared" ca="1" si="17"/>
        <v>OK</v>
      </c>
      <c r="R89" s="51" t="str">
        <f t="shared" ca="1" si="17"/>
        <v>OK</v>
      </c>
      <c r="S89" s="51" t="str">
        <f t="shared" ca="1" si="17"/>
        <v>OK</v>
      </c>
      <c r="T89" s="51" t="str">
        <f t="shared" ca="1" si="17"/>
        <v>OK</v>
      </c>
      <c r="U89" s="51" t="str">
        <f t="shared" ca="1" si="17"/>
        <v>OK</v>
      </c>
      <c r="V89" s="51" t="str">
        <f t="shared" ca="1" si="17"/>
        <v>OK</v>
      </c>
      <c r="W89" s="51" t="str">
        <f t="shared" ca="1" si="17"/>
        <v>OK</v>
      </c>
      <c r="X89" s="51" t="str">
        <f t="shared" ca="1" si="17"/>
        <v>OK</v>
      </c>
      <c r="Y89" s="51" t="str">
        <f t="shared" ca="1" si="17"/>
        <v>OK</v>
      </c>
      <c r="Z89" s="51" t="str">
        <f t="shared" ca="1" si="17"/>
        <v>OK</v>
      </c>
      <c r="AA89" s="51" t="str">
        <f t="shared" ca="1" si="17"/>
        <v>OK</v>
      </c>
      <c r="AB89" s="51" t="str">
        <f t="shared" ca="1" si="17"/>
        <v>OK</v>
      </c>
      <c r="AC89" s="51" t="str">
        <f t="shared" ca="1" si="17"/>
        <v>OK</v>
      </c>
      <c r="AD89" s="51" t="str">
        <f t="shared" ca="1" si="17"/>
        <v>OK</v>
      </c>
      <c r="AE89" s="51" t="str">
        <f t="shared" ca="1" si="17"/>
        <v>OK</v>
      </c>
      <c r="AF89" s="51" t="str">
        <f t="shared" ca="1" si="17"/>
        <v>OK</v>
      </c>
      <c r="AG89" s="51" t="str">
        <f t="shared" ca="1" si="17"/>
        <v>OK</v>
      </c>
      <c r="AH89" s="51" t="str">
        <f t="shared" ca="1" si="17"/>
        <v>OK</v>
      </c>
      <c r="AI89" s="51" t="str">
        <f t="shared" ca="1" si="17"/>
        <v>OK</v>
      </c>
      <c r="AJ89" s="51" t="str">
        <f t="shared" ca="1" si="17"/>
        <v>OK</v>
      </c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1"/>
      <c r="AX89" s="51"/>
      <c r="AY89" s="51"/>
      <c r="AZ89" s="51"/>
      <c r="BA89" s="51"/>
      <c r="BB89" s="51"/>
      <c r="BC89" s="51"/>
      <c r="BD89" s="51"/>
      <c r="BE89" s="51"/>
      <c r="BF89" s="51"/>
      <c r="BG89" s="51"/>
      <c r="BH89" s="51"/>
      <c r="BI89" s="51"/>
      <c r="BJ89" s="51"/>
      <c r="BK89" s="51"/>
      <c r="BL89" s="51"/>
      <c r="BM89" s="51"/>
      <c r="BN89" s="51"/>
      <c r="BO89" s="51"/>
      <c r="BP89" s="51"/>
      <c r="BQ89" s="51"/>
      <c r="BR89" s="51"/>
      <c r="BS89" s="51"/>
      <c r="BT89" s="51"/>
      <c r="BU89" s="51"/>
      <c r="BV89" s="51"/>
      <c r="BW89" s="51"/>
      <c r="BX89" s="51"/>
      <c r="BY89" s="51"/>
      <c r="BZ89" s="51"/>
      <c r="CA89" s="51"/>
      <c r="CB89" s="51"/>
      <c r="CC89" s="51"/>
      <c r="CD89" s="51"/>
      <c r="CE89" s="51"/>
      <c r="CF89" s="51"/>
      <c r="CG89" s="51"/>
      <c r="CH89" s="51"/>
      <c r="CI89" s="51"/>
      <c r="CJ89" s="51"/>
      <c r="CK89" s="51"/>
      <c r="CL89" s="51"/>
      <c r="CM89" s="51"/>
      <c r="CN89" s="51"/>
      <c r="CO89" s="51"/>
      <c r="CP89" s="51"/>
      <c r="CQ89" s="51"/>
      <c r="CR89" s="51"/>
      <c r="CS89" s="51"/>
      <c r="CT89" s="51"/>
      <c r="CU89" s="51"/>
      <c r="CV89" s="51"/>
      <c r="CW89" s="51"/>
      <c r="CX89" s="51"/>
      <c r="CY89" s="51"/>
      <c r="CZ89" s="51"/>
      <c r="DA89" s="51"/>
      <c r="DB89" s="51"/>
      <c r="DC89" s="51"/>
      <c r="DD89" s="51"/>
      <c r="DE89" s="51"/>
      <c r="DF89" s="51"/>
      <c r="DG89" s="51"/>
      <c r="DH89" s="51"/>
      <c r="DI89" s="51"/>
      <c r="DJ89" s="51"/>
      <c r="DK89" s="51"/>
      <c r="DL89" s="51"/>
      <c r="DM89" s="51"/>
      <c r="DN89" s="51"/>
      <c r="DO89" s="51"/>
      <c r="DP89" s="51"/>
      <c r="DQ89" s="51"/>
      <c r="DR89" s="51"/>
      <c r="DS89" s="51"/>
      <c r="DT89" s="51"/>
    </row>
    <row r="90" spans="1:124" s="1" customFormat="1" ht="15" customHeight="1" outlineLevel="1">
      <c r="A90" s="2"/>
      <c r="B90" s="6"/>
      <c r="C90" s="6"/>
      <c r="D90" s="7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</row>
    <row r="91" spans="1:124" s="217" customFormat="1" outlineLevel="1">
      <c r="A91" s="215" t="s">
        <v>79</v>
      </c>
      <c r="B91" s="216"/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  <c r="DE91" s="216"/>
      <c r="DF91" s="216"/>
      <c r="DG91" s="216"/>
      <c r="DH91" s="216"/>
      <c r="DI91" s="216"/>
      <c r="DJ91" s="216"/>
      <c r="DK91" s="216"/>
      <c r="DL91" s="216"/>
      <c r="DM91" s="216"/>
      <c r="DN91" s="216"/>
      <c r="DO91" s="216"/>
      <c r="DP91" s="216"/>
      <c r="DQ91" s="216"/>
      <c r="DR91" s="216"/>
      <c r="DS91" s="216"/>
      <c r="DT91" s="216"/>
    </row>
    <row r="92" spans="1:124" s="1" customFormat="1" outlineLevel="1">
      <c r="B92" s="383" t="s">
        <v>15</v>
      </c>
      <c r="C92" s="383" t="s">
        <v>16</v>
      </c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</row>
    <row r="93" spans="1:124" s="1" customFormat="1" outlineLevel="1">
      <c r="A93" s="2" t="s">
        <v>77</v>
      </c>
      <c r="B93" s="10">
        <f>'Исходные данные'!E19</f>
        <v>43466</v>
      </c>
      <c r="C93" s="10">
        <f>'Исходные данные'!J19</f>
        <v>44196</v>
      </c>
      <c r="D93" s="6"/>
      <c r="E93" s="6">
        <f>(Расчет_БЕЗ_Фонда!E$1&lt;=$C93)*($B93&lt;=Расчет_БЕЗ_Фонда!E$2)</f>
        <v>1</v>
      </c>
      <c r="F93" s="6">
        <f>(Расчет_БЕЗ_Фонда!F$1&lt;=$C93)*($B93&lt;=Расчет_БЕЗ_Фонда!F$2)</f>
        <v>1</v>
      </c>
      <c r="G93" s="6">
        <f>(Расчет_БЕЗ_Фонда!G$1&lt;=$C93)*($B93&lt;=Расчет_БЕЗ_Фонда!G$2)</f>
        <v>0</v>
      </c>
      <c r="H93" s="6">
        <f>(Расчет_БЕЗ_Фонда!H$1&lt;=$C93)*($B93&lt;=Расчет_БЕЗ_Фонда!H$2)</f>
        <v>0</v>
      </c>
      <c r="I93" s="6">
        <f>(Расчет_БЕЗ_Фонда!I$1&lt;=$C93)*($B93&lt;=Расчет_БЕЗ_Фонда!I$2)</f>
        <v>0</v>
      </c>
      <c r="J93" s="6">
        <f>(Расчет_БЕЗ_Фонда!J$1&lt;=$C93)*($B93&lt;=Расчет_БЕЗ_Фонда!J$2)</f>
        <v>0</v>
      </c>
      <c r="K93" s="6">
        <f>(Расчет_БЕЗ_Фонда!K$1&lt;=$C93)*($B93&lt;=Расчет_БЕЗ_Фонда!K$2)</f>
        <v>0</v>
      </c>
      <c r="L93" s="6">
        <f>(Расчет_БЕЗ_Фонда!L$1&lt;=$C93)*($B93&lt;=Расчет_БЕЗ_Фонда!L$2)</f>
        <v>0</v>
      </c>
      <c r="M93" s="6">
        <f>(Расчет_БЕЗ_Фонда!M$1&lt;=$C93)*($B93&lt;=Расчет_БЕЗ_Фонда!M$2)</f>
        <v>0</v>
      </c>
      <c r="N93" s="6">
        <f>(Расчет_БЕЗ_Фонда!N$1&lt;=$C93)*($B93&lt;=Расчет_БЕЗ_Фонда!N$2)</f>
        <v>0</v>
      </c>
      <c r="O93" s="6">
        <f>(Расчет_БЕЗ_Фонда!O$1&lt;=$C93)*($B93&lt;=Расчет_БЕЗ_Фонда!O$2)</f>
        <v>0</v>
      </c>
      <c r="P93" s="6">
        <f>(Расчет_БЕЗ_Фонда!P$1&lt;=$C93)*($B93&lt;=Расчет_БЕЗ_Фонда!P$2)</f>
        <v>0</v>
      </c>
      <c r="Q93" s="6">
        <f>(Расчет_БЕЗ_Фонда!Q$1&lt;=$C93)*($B93&lt;=Расчет_БЕЗ_Фонда!Q$2)</f>
        <v>0</v>
      </c>
      <c r="R93" s="6">
        <f>(Расчет_БЕЗ_Фонда!R$1&lt;=$C93)*($B93&lt;=Расчет_БЕЗ_Фонда!R$2)</f>
        <v>0</v>
      </c>
      <c r="S93" s="6">
        <f>(Расчет_БЕЗ_Фонда!S$1&lt;=$C93)*($B93&lt;=Расчет_БЕЗ_Фонда!S$2)</f>
        <v>0</v>
      </c>
      <c r="T93" s="6">
        <f>(Расчет_БЕЗ_Фонда!T$1&lt;=$C93)*($B93&lt;=Расчет_БЕЗ_Фонда!T$2)</f>
        <v>0</v>
      </c>
      <c r="U93" s="6">
        <f>(Расчет_БЕЗ_Фонда!U$1&lt;=$C93)*($B93&lt;=Расчет_БЕЗ_Фонда!U$2)</f>
        <v>0</v>
      </c>
      <c r="V93" s="6">
        <f>(Расчет_БЕЗ_Фонда!V$1&lt;=$C93)*($B93&lt;=Расчет_БЕЗ_Фонда!V$2)</f>
        <v>0</v>
      </c>
      <c r="W93" s="6">
        <f>(Расчет_БЕЗ_Фонда!W$1&lt;=$C93)*($B93&lt;=Расчет_БЕЗ_Фонда!W$2)</f>
        <v>0</v>
      </c>
      <c r="X93" s="6">
        <f>(Расчет_БЕЗ_Фонда!X$1&lt;=$C93)*($B93&lt;=Расчет_БЕЗ_Фонда!X$2)</f>
        <v>0</v>
      </c>
      <c r="Y93" s="6">
        <f>(Расчет_БЕЗ_Фонда!Y$1&lt;=$C93)*($B93&lt;=Расчет_БЕЗ_Фонда!Y$2)</f>
        <v>0</v>
      </c>
      <c r="Z93" s="6">
        <f>(Расчет_БЕЗ_Фонда!Z$1&lt;=$C93)*($B93&lt;=Расчет_БЕЗ_Фонда!Z$2)</f>
        <v>0</v>
      </c>
      <c r="AA93" s="6">
        <f>(Расчет_БЕЗ_Фонда!AA$1&lt;=$C93)*($B93&lt;=Расчет_БЕЗ_Фонда!AA$2)</f>
        <v>0</v>
      </c>
      <c r="AB93" s="6">
        <f>(Расчет_БЕЗ_Фонда!AB$1&lt;=$C93)*($B93&lt;=Расчет_БЕЗ_Фонда!AB$2)</f>
        <v>0</v>
      </c>
      <c r="AC93" s="6">
        <f>(Расчет_БЕЗ_Фонда!AC$1&lt;=$C93)*($B93&lt;=Расчет_БЕЗ_Фонда!AC$2)</f>
        <v>0</v>
      </c>
      <c r="AD93" s="6">
        <f>(Расчет_БЕЗ_Фонда!AD$1&lt;=$C93)*($B93&lt;=Расчет_БЕЗ_Фонда!AD$2)</f>
        <v>0</v>
      </c>
      <c r="AE93" s="6">
        <f>(Расчет_БЕЗ_Фонда!AE$1&lt;=$C93)*($B93&lt;=Расчет_БЕЗ_Фонда!AE$2)</f>
        <v>0</v>
      </c>
      <c r="AF93" s="6">
        <f>(Расчет_БЕЗ_Фонда!AF$1&lt;=$C93)*($B93&lt;=Расчет_БЕЗ_Фонда!AF$2)</f>
        <v>0</v>
      </c>
      <c r="AG93" s="6">
        <f>(Расчет_БЕЗ_Фонда!AG$1&lt;=$C93)*($B93&lt;=Расчет_БЕЗ_Фонда!AG$2)</f>
        <v>0</v>
      </c>
      <c r="AH93" s="6">
        <f>(Расчет_БЕЗ_Фонда!AH$1&lt;=$C93)*($B93&lt;=Расчет_БЕЗ_Фонда!AH$2)</f>
        <v>0</v>
      </c>
      <c r="AI93" s="6">
        <f>(Расчет_БЕЗ_Фонда!AI$1&lt;=$C93)*($B93&lt;=Расчет_БЕЗ_Фонда!AI$2)</f>
        <v>0</v>
      </c>
      <c r="AJ93" s="6">
        <f>(Расчет_БЕЗ_Фонда!AJ$1&lt;=$C93)*($B93&lt;=Расчет_БЕЗ_Фонда!AJ$2)</f>
        <v>0</v>
      </c>
      <c r="AK93" s="6"/>
      <c r="AL93" s="12"/>
      <c r="AM93" s="12"/>
      <c r="AN93" s="12"/>
      <c r="AO93" s="12"/>
      <c r="AP93" s="12"/>
      <c r="AQ93" s="12"/>
      <c r="AR93" s="12"/>
      <c r="AS93" s="12"/>
      <c r="AT93" s="12"/>
      <c r="AU93" s="12"/>
      <c r="AV93" s="12"/>
      <c r="AW93" s="12"/>
      <c r="AX93" s="12"/>
      <c r="AY93" s="12"/>
      <c r="AZ93" s="12"/>
      <c r="BA93" s="12"/>
      <c r="BB93" s="12"/>
      <c r="BC93" s="12"/>
      <c r="BD93" s="12"/>
      <c r="BE93" s="12"/>
      <c r="BF93" s="12"/>
      <c r="BG93" s="12"/>
      <c r="BH93" s="12"/>
      <c r="BI93" s="12"/>
      <c r="BJ93" s="12"/>
      <c r="BK93" s="12"/>
      <c r="BL93" s="12"/>
      <c r="BM93" s="12"/>
      <c r="BN93" s="12"/>
      <c r="BO93" s="12"/>
      <c r="BP93" s="12"/>
      <c r="BQ93" s="12"/>
      <c r="BR93" s="12"/>
      <c r="BS93" s="12"/>
      <c r="BT93" s="12"/>
      <c r="BU93" s="12"/>
      <c r="BV93" s="12"/>
      <c r="BW93" s="12"/>
      <c r="BX93" s="12"/>
      <c r="BY93" s="12"/>
      <c r="BZ93" s="12"/>
      <c r="CA93" s="12"/>
      <c r="CB93" s="12"/>
      <c r="CC93" s="12"/>
      <c r="CD93" s="12"/>
      <c r="CE93" s="12"/>
      <c r="CF93" s="12"/>
      <c r="CG93" s="12"/>
      <c r="CH93" s="12"/>
      <c r="CI93" s="12"/>
      <c r="CJ93" s="12"/>
      <c r="CK93" s="12"/>
      <c r="CL93" s="12"/>
      <c r="CM93" s="12"/>
      <c r="CN93" s="12"/>
      <c r="CO93" s="12"/>
      <c r="CP93" s="12"/>
      <c r="CQ93" s="12"/>
      <c r="CR93" s="12"/>
      <c r="CS93" s="12"/>
      <c r="CT93" s="12"/>
      <c r="CU93" s="12"/>
      <c r="CV93" s="12"/>
      <c r="CW93" s="12"/>
      <c r="CX93" s="12"/>
      <c r="CY93" s="12"/>
      <c r="CZ93" s="12"/>
      <c r="DA93" s="12"/>
      <c r="DB93" s="12"/>
      <c r="DC93" s="12"/>
      <c r="DD93" s="12"/>
      <c r="DE93" s="12"/>
      <c r="DF93" s="12"/>
      <c r="DG93" s="12"/>
      <c r="DH93" s="12"/>
      <c r="DI93" s="12"/>
      <c r="DJ93" s="12"/>
      <c r="DK93" s="12"/>
      <c r="DL93" s="12"/>
      <c r="DM93" s="12"/>
      <c r="DN93" s="12"/>
      <c r="DO93" s="12"/>
      <c r="DP93" s="12"/>
      <c r="DQ93" s="12"/>
      <c r="DR93" s="12"/>
      <c r="DS93" s="12"/>
      <c r="DT93" s="12"/>
    </row>
    <row r="94" spans="1:124" s="1" customFormat="1" outlineLevel="1">
      <c r="A94" s="2" t="s">
        <v>78</v>
      </c>
      <c r="B94" s="10">
        <f>'Исходные данные'!E20</f>
        <v>44197</v>
      </c>
      <c r="C94" s="10">
        <f>'Исходные данные'!J20</f>
        <v>47483</v>
      </c>
      <c r="D94" s="6"/>
      <c r="E94" s="6">
        <f>MAX(0,(Расчет_БЕЗ_Фонда!E$1&lt;=$C94)*($B94&lt;=Расчет_БЕЗ_Фонда!E$2))</f>
        <v>0</v>
      </c>
      <c r="F94" s="6">
        <f>MAX(0,(Расчет_БЕЗ_Фонда!F$1&lt;=$C94)*($B94&lt;=Расчет_БЕЗ_Фонда!F$2))</f>
        <v>0</v>
      </c>
      <c r="G94" s="6">
        <f>MAX(0,(Расчет_БЕЗ_Фонда!G$1&lt;=$C94)*($B94&lt;=Расчет_БЕЗ_Фонда!G$2))</f>
        <v>1</v>
      </c>
      <c r="H94" s="6">
        <f>MAX(0,(Расчет_БЕЗ_Фонда!H$1&lt;=$C94)*($B94&lt;=Расчет_БЕЗ_Фонда!H$2))</f>
        <v>1</v>
      </c>
      <c r="I94" s="6">
        <f>MAX(0,(Расчет_БЕЗ_Фонда!I$1&lt;=$C94)*($B94&lt;=Расчет_БЕЗ_Фонда!I$2))</f>
        <v>1</v>
      </c>
      <c r="J94" s="6">
        <f>MAX(0,(Расчет_БЕЗ_Фонда!J$1&lt;=$C94)*($B94&lt;=Расчет_БЕЗ_Фонда!J$2))</f>
        <v>1</v>
      </c>
      <c r="K94" s="6">
        <f>MAX(0,(Расчет_БЕЗ_Фонда!K$1&lt;=$C94)*($B94&lt;=Расчет_БЕЗ_Фонда!K$2))</f>
        <v>1</v>
      </c>
      <c r="L94" s="6">
        <f>MAX(0,(Расчет_БЕЗ_Фонда!L$1&lt;=$C94)*($B94&lt;=Расчет_БЕЗ_Фонда!L$2))</f>
        <v>1</v>
      </c>
      <c r="M94" s="6">
        <f>MAX(0,(Расчет_БЕЗ_Фонда!M$1&lt;=$C94)*($B94&lt;=Расчет_БЕЗ_Фонда!M$2))</f>
        <v>1</v>
      </c>
      <c r="N94" s="6">
        <f>MAX(0,(Расчет_БЕЗ_Фонда!N$1&lt;=$C94)*($B94&lt;=Расчет_БЕЗ_Фонда!N$2))</f>
        <v>1</v>
      </c>
      <c r="O94" s="6">
        <f>MAX(0,(Расчет_БЕЗ_Фонда!O$1&lt;=$C94)*($B94&lt;=Расчет_БЕЗ_Фонда!O$2))</f>
        <v>1</v>
      </c>
      <c r="P94" s="6">
        <f>MAX(0,(Расчет_БЕЗ_Фонда!P$1&lt;=$C94)*($B94&lt;=Расчет_БЕЗ_Фонда!P$2))</f>
        <v>0</v>
      </c>
      <c r="Q94" s="6">
        <f>MAX(0,(Расчет_БЕЗ_Фонда!Q$1&lt;=$C94)*($B94&lt;=Расчет_БЕЗ_Фонда!Q$2))</f>
        <v>0</v>
      </c>
      <c r="R94" s="6">
        <f>MAX(0,(Расчет_БЕЗ_Фонда!R$1&lt;=$C94)*($B94&lt;=Расчет_БЕЗ_Фонда!R$2))</f>
        <v>0</v>
      </c>
      <c r="S94" s="6">
        <f>MAX(0,(Расчет_БЕЗ_Фонда!S$1&lt;=$C94)*($B94&lt;=Расчет_БЕЗ_Фонда!S$2))</f>
        <v>0</v>
      </c>
      <c r="T94" s="6">
        <f>MAX(0,(Расчет_БЕЗ_Фонда!T$1&lt;=$C94)*($B94&lt;=Расчет_БЕЗ_Фонда!T$2))</f>
        <v>0</v>
      </c>
      <c r="U94" s="6">
        <f>MAX(0,(Расчет_БЕЗ_Фонда!U$1&lt;=$C94)*($B94&lt;=Расчет_БЕЗ_Фонда!U$2))</f>
        <v>0</v>
      </c>
      <c r="V94" s="6">
        <f>MAX(0,(Расчет_БЕЗ_Фонда!V$1&lt;=$C94)*($B94&lt;=Расчет_БЕЗ_Фонда!V$2))</f>
        <v>0</v>
      </c>
      <c r="W94" s="6">
        <f>MAX(0,(Расчет_БЕЗ_Фонда!W$1&lt;=$C94)*($B94&lt;=Расчет_БЕЗ_Фонда!W$2))</f>
        <v>0</v>
      </c>
      <c r="X94" s="6">
        <f>MAX(0,(Расчет_БЕЗ_Фонда!X$1&lt;=$C94)*($B94&lt;=Расчет_БЕЗ_Фонда!X$2))</f>
        <v>0</v>
      </c>
      <c r="Y94" s="6">
        <f>MAX(0,(Расчет_БЕЗ_Фонда!Y$1&lt;=$C94)*($B94&lt;=Расчет_БЕЗ_Фонда!Y$2))</f>
        <v>0</v>
      </c>
      <c r="Z94" s="6">
        <f>MAX(0,(Расчет_БЕЗ_Фонда!Z$1&lt;=$C94)*($B94&lt;=Расчет_БЕЗ_Фонда!Z$2))</f>
        <v>0</v>
      </c>
      <c r="AA94" s="6">
        <f>MAX(0,(Расчет_БЕЗ_Фонда!AA$1&lt;=$C94)*($B94&lt;=Расчет_БЕЗ_Фонда!AA$2))</f>
        <v>0</v>
      </c>
      <c r="AB94" s="6">
        <f>MAX(0,(Расчет_БЕЗ_Фонда!AB$1&lt;=$C94)*($B94&lt;=Расчет_БЕЗ_Фонда!AB$2))</f>
        <v>0</v>
      </c>
      <c r="AC94" s="6">
        <f>MAX(0,(Расчет_БЕЗ_Фонда!AC$1&lt;=$C94)*($B94&lt;=Расчет_БЕЗ_Фонда!AC$2))</f>
        <v>0</v>
      </c>
      <c r="AD94" s="6">
        <f>MAX(0,(Расчет_БЕЗ_Фонда!AD$1&lt;=$C94)*($B94&lt;=Расчет_БЕЗ_Фонда!AD$2))</f>
        <v>0</v>
      </c>
      <c r="AE94" s="6">
        <f>MAX(0,(Расчет_БЕЗ_Фонда!AE$1&lt;=$C94)*($B94&lt;=Расчет_БЕЗ_Фонда!AE$2))</f>
        <v>0</v>
      </c>
      <c r="AF94" s="6">
        <f>MAX(0,(Расчет_БЕЗ_Фонда!AF$1&lt;=$C94)*($B94&lt;=Расчет_БЕЗ_Фонда!AF$2))</f>
        <v>0</v>
      </c>
      <c r="AG94" s="6">
        <f>MAX(0,(Расчет_БЕЗ_Фонда!AG$1&lt;=$C94)*($B94&lt;=Расчет_БЕЗ_Фонда!AG$2))</f>
        <v>0</v>
      </c>
      <c r="AH94" s="6">
        <f>MAX(0,(Расчет_БЕЗ_Фонда!AH$1&lt;=$C94)*($B94&lt;=Расчет_БЕЗ_Фонда!AH$2))</f>
        <v>0</v>
      </c>
      <c r="AI94" s="6">
        <f>MAX(0,(Расчет_БЕЗ_Фонда!AI$1&lt;=$C94)*($B94&lt;=Расчет_БЕЗ_Фонда!AI$2))</f>
        <v>0</v>
      </c>
      <c r="AJ94" s="6">
        <f>MAX(0,(Расчет_БЕЗ_Фонда!AJ$1&lt;=$C94)*($B94&lt;=Расчет_БЕЗ_Фонда!AJ$2))</f>
        <v>0</v>
      </c>
      <c r="AK94" s="6"/>
      <c r="AL94" s="12"/>
      <c r="AM94" s="12"/>
      <c r="AN94" s="12"/>
      <c r="AO94" s="12"/>
      <c r="AP94" s="12"/>
      <c r="AQ94" s="12"/>
      <c r="AR94" s="12"/>
      <c r="AS94" s="12"/>
      <c r="AT94" s="12"/>
      <c r="AU94" s="12"/>
      <c r="AV94" s="12"/>
      <c r="AW94" s="12"/>
      <c r="AX94" s="12"/>
      <c r="AY94" s="12"/>
      <c r="AZ94" s="12"/>
      <c r="BA94" s="12"/>
      <c r="BB94" s="12"/>
      <c r="BC94" s="12"/>
      <c r="BD94" s="12"/>
      <c r="BE94" s="12"/>
      <c r="BF94" s="12"/>
      <c r="BG94" s="12"/>
      <c r="BH94" s="12"/>
      <c r="BI94" s="12"/>
      <c r="BJ94" s="12"/>
      <c r="BK94" s="12"/>
      <c r="BL94" s="12"/>
      <c r="BM94" s="12"/>
      <c r="BN94" s="12"/>
      <c r="BO94" s="12"/>
      <c r="BP94" s="12"/>
      <c r="BQ94" s="12"/>
      <c r="BR94" s="12"/>
      <c r="BS94" s="12"/>
      <c r="BT94" s="12"/>
      <c r="BU94" s="12"/>
      <c r="BV94" s="12"/>
      <c r="BW94" s="12"/>
      <c r="BX94" s="12"/>
      <c r="BY94" s="12"/>
      <c r="BZ94" s="12"/>
      <c r="CA94" s="12"/>
      <c r="CB94" s="12"/>
      <c r="CC94" s="12"/>
      <c r="CD94" s="12"/>
      <c r="CE94" s="12"/>
      <c r="CF94" s="12"/>
      <c r="CG94" s="12"/>
      <c r="CH94" s="12"/>
      <c r="CI94" s="12"/>
      <c r="CJ94" s="12"/>
      <c r="CK94" s="12"/>
      <c r="CL94" s="12"/>
      <c r="CM94" s="12"/>
      <c r="CN94" s="12"/>
      <c r="CO94" s="12"/>
      <c r="CP94" s="12"/>
      <c r="CQ94" s="12"/>
      <c r="CR94" s="12"/>
      <c r="CS94" s="12"/>
      <c r="CT94" s="12"/>
      <c r="CU94" s="12"/>
      <c r="CV94" s="12"/>
      <c r="CW94" s="12"/>
      <c r="CX94" s="12"/>
      <c r="CY94" s="12"/>
      <c r="CZ94" s="12"/>
      <c r="DA94" s="12"/>
      <c r="DB94" s="12"/>
      <c r="DC94" s="12"/>
      <c r="DD94" s="12"/>
      <c r="DE94" s="12"/>
      <c r="DF94" s="12"/>
      <c r="DG94" s="12"/>
      <c r="DH94" s="12"/>
      <c r="DI94" s="12"/>
      <c r="DJ94" s="12"/>
      <c r="DK94" s="12"/>
      <c r="DL94" s="12"/>
      <c r="DM94" s="12"/>
      <c r="DN94" s="12"/>
      <c r="DO94" s="12"/>
      <c r="DP94" s="12"/>
      <c r="DQ94" s="12"/>
      <c r="DR94" s="12"/>
      <c r="DS94" s="12"/>
      <c r="DT94" s="12"/>
    </row>
    <row r="95" spans="1:124" s="1" customFormat="1" outlineLevel="1">
      <c r="A95" s="4" t="s">
        <v>79</v>
      </c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</row>
    <row r="96" spans="1:124" s="1" customFormat="1" outlineLevel="1">
      <c r="A96" s="36" t="s">
        <v>80</v>
      </c>
      <c r="B96" s="37"/>
      <c r="C96" s="37"/>
      <c r="D96" s="37"/>
      <c r="E96" s="38">
        <f t="shared" ref="E96:AJ96" si="18">D99</f>
        <v>0</v>
      </c>
      <c r="F96" s="38">
        <f t="shared" ca="1" si="18"/>
        <v>256199.99999999997</v>
      </c>
      <c r="G96" s="38">
        <f t="shared" ca="1" si="18"/>
        <v>512399.99999999994</v>
      </c>
      <c r="H96" s="38">
        <f t="shared" ca="1" si="18"/>
        <v>476223.70718062785</v>
      </c>
      <c r="I96" s="38">
        <f t="shared" ca="1" si="18"/>
        <v>436068.02215112478</v>
      </c>
      <c r="J96" s="38">
        <f t="shared" ca="1" si="18"/>
        <v>391495.21176837641</v>
      </c>
      <c r="K96" s="38">
        <f t="shared" ca="1" si="18"/>
        <v>342019.39224352571</v>
      </c>
      <c r="L96" s="38">
        <f t="shared" ca="1" si="18"/>
        <v>287101.23257094139</v>
      </c>
      <c r="M96" s="38">
        <f t="shared" ca="1" si="18"/>
        <v>226142.07533437281</v>
      </c>
      <c r="N96" s="38">
        <f t="shared" ca="1" si="18"/>
        <v>158477.41080178169</v>
      </c>
      <c r="O96" s="38">
        <f t="shared" ca="1" si="18"/>
        <v>83369.633170605521</v>
      </c>
      <c r="P96" s="38">
        <f t="shared" ca="1" si="18"/>
        <v>0</v>
      </c>
      <c r="Q96" s="38">
        <f t="shared" ca="1" si="18"/>
        <v>0</v>
      </c>
      <c r="R96" s="38">
        <f t="shared" ca="1" si="18"/>
        <v>0</v>
      </c>
      <c r="S96" s="38">
        <f t="shared" ca="1" si="18"/>
        <v>0</v>
      </c>
      <c r="T96" s="38">
        <f t="shared" ca="1" si="18"/>
        <v>0</v>
      </c>
      <c r="U96" s="38">
        <f t="shared" ca="1" si="18"/>
        <v>0</v>
      </c>
      <c r="V96" s="38">
        <f t="shared" ca="1" si="18"/>
        <v>0</v>
      </c>
      <c r="W96" s="38">
        <f t="shared" ca="1" si="18"/>
        <v>0</v>
      </c>
      <c r="X96" s="38">
        <f t="shared" ca="1" si="18"/>
        <v>0</v>
      </c>
      <c r="Y96" s="38">
        <f t="shared" ca="1" si="18"/>
        <v>0</v>
      </c>
      <c r="Z96" s="38">
        <f t="shared" ca="1" si="18"/>
        <v>0</v>
      </c>
      <c r="AA96" s="38">
        <f t="shared" ca="1" si="18"/>
        <v>0</v>
      </c>
      <c r="AB96" s="38">
        <f t="shared" ca="1" si="18"/>
        <v>0</v>
      </c>
      <c r="AC96" s="38">
        <f t="shared" ca="1" si="18"/>
        <v>0</v>
      </c>
      <c r="AD96" s="38">
        <f t="shared" ca="1" si="18"/>
        <v>0</v>
      </c>
      <c r="AE96" s="38">
        <f t="shared" ca="1" si="18"/>
        <v>0</v>
      </c>
      <c r="AF96" s="38">
        <f t="shared" ca="1" si="18"/>
        <v>0</v>
      </c>
      <c r="AG96" s="38">
        <f t="shared" ca="1" si="18"/>
        <v>0</v>
      </c>
      <c r="AH96" s="38">
        <f t="shared" ca="1" si="18"/>
        <v>0</v>
      </c>
      <c r="AI96" s="38">
        <f t="shared" ca="1" si="18"/>
        <v>0</v>
      </c>
      <c r="AJ96" s="38">
        <f t="shared" ca="1" si="18"/>
        <v>0</v>
      </c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38"/>
      <c r="CE96" s="38"/>
      <c r="CF96" s="38"/>
      <c r="CG96" s="38"/>
      <c r="CH96" s="38"/>
      <c r="CI96" s="38"/>
      <c r="CJ96" s="38"/>
      <c r="CK96" s="38"/>
      <c r="CL96" s="38"/>
      <c r="CM96" s="38"/>
      <c r="CN96" s="38"/>
      <c r="CO96" s="38"/>
      <c r="CP96" s="38"/>
      <c r="CQ96" s="38"/>
      <c r="CR96" s="38"/>
      <c r="CS96" s="38"/>
      <c r="CT96" s="38"/>
      <c r="CU96" s="38"/>
      <c r="CV96" s="38"/>
      <c r="CW96" s="38"/>
      <c r="CX96" s="38"/>
      <c r="CY96" s="38"/>
      <c r="CZ96" s="38"/>
      <c r="DA96" s="38"/>
      <c r="DB96" s="38"/>
      <c r="DC96" s="38"/>
      <c r="DD96" s="38"/>
      <c r="DE96" s="38"/>
      <c r="DF96" s="38"/>
      <c r="DG96" s="38"/>
      <c r="DH96" s="38"/>
      <c r="DI96" s="38"/>
      <c r="DJ96" s="38"/>
      <c r="DK96" s="38"/>
      <c r="DL96" s="38"/>
      <c r="DM96" s="38"/>
      <c r="DN96" s="38"/>
      <c r="DO96" s="38"/>
      <c r="DP96" s="38"/>
      <c r="DQ96" s="38"/>
      <c r="DR96" s="38"/>
      <c r="DS96" s="38"/>
      <c r="DT96" s="38"/>
    </row>
    <row r="97" spans="1:124" s="1" customFormat="1" outlineLevel="1">
      <c r="A97" s="2" t="s">
        <v>77</v>
      </c>
      <c r="B97" s="6"/>
      <c r="C97" s="6"/>
      <c r="D97" s="6"/>
      <c r="E97" s="6">
        <f t="shared" ref="E97:AJ97" ca="1" si="19">E63</f>
        <v>256199.99999999997</v>
      </c>
      <c r="F97" s="6">
        <f t="shared" ca="1" si="19"/>
        <v>256199.99999999997</v>
      </c>
      <c r="G97" s="6">
        <f t="shared" ca="1" si="19"/>
        <v>0</v>
      </c>
      <c r="H97" s="6">
        <f t="shared" ca="1" si="19"/>
        <v>0</v>
      </c>
      <c r="I97" s="6">
        <f t="shared" ca="1" si="19"/>
        <v>0</v>
      </c>
      <c r="J97" s="6">
        <f t="shared" ca="1" si="19"/>
        <v>0</v>
      </c>
      <c r="K97" s="6">
        <f t="shared" ca="1" si="19"/>
        <v>0</v>
      </c>
      <c r="L97" s="6">
        <f t="shared" ca="1" si="19"/>
        <v>0</v>
      </c>
      <c r="M97" s="6">
        <f t="shared" ca="1" si="19"/>
        <v>0</v>
      </c>
      <c r="N97" s="6">
        <f t="shared" ca="1" si="19"/>
        <v>0</v>
      </c>
      <c r="O97" s="6">
        <f t="shared" ca="1" si="19"/>
        <v>0</v>
      </c>
      <c r="P97" s="6">
        <f t="shared" ca="1" si="19"/>
        <v>0</v>
      </c>
      <c r="Q97" s="6">
        <f t="shared" ca="1" si="19"/>
        <v>0</v>
      </c>
      <c r="R97" s="6">
        <f t="shared" ca="1" si="19"/>
        <v>0</v>
      </c>
      <c r="S97" s="6">
        <f t="shared" ca="1" si="19"/>
        <v>0</v>
      </c>
      <c r="T97" s="6">
        <f t="shared" ca="1" si="19"/>
        <v>0</v>
      </c>
      <c r="U97" s="6">
        <f t="shared" ca="1" si="19"/>
        <v>0</v>
      </c>
      <c r="V97" s="6">
        <f t="shared" ca="1" si="19"/>
        <v>0</v>
      </c>
      <c r="W97" s="6">
        <f t="shared" ca="1" si="19"/>
        <v>0</v>
      </c>
      <c r="X97" s="6">
        <f t="shared" ca="1" si="19"/>
        <v>0</v>
      </c>
      <c r="Y97" s="6">
        <f t="shared" ca="1" si="19"/>
        <v>0</v>
      </c>
      <c r="Z97" s="6">
        <f t="shared" ca="1" si="19"/>
        <v>0</v>
      </c>
      <c r="AA97" s="6">
        <f t="shared" ca="1" si="19"/>
        <v>0</v>
      </c>
      <c r="AB97" s="6">
        <f t="shared" ca="1" si="19"/>
        <v>0</v>
      </c>
      <c r="AC97" s="6">
        <f t="shared" ca="1" si="19"/>
        <v>0</v>
      </c>
      <c r="AD97" s="6">
        <f t="shared" ca="1" si="19"/>
        <v>0</v>
      </c>
      <c r="AE97" s="6">
        <f t="shared" ca="1" si="19"/>
        <v>0</v>
      </c>
      <c r="AF97" s="6">
        <f t="shared" ca="1" si="19"/>
        <v>0</v>
      </c>
      <c r="AG97" s="6">
        <f t="shared" ca="1" si="19"/>
        <v>0</v>
      </c>
      <c r="AH97" s="6">
        <f t="shared" ca="1" si="19"/>
        <v>0</v>
      </c>
      <c r="AI97" s="6">
        <f t="shared" ca="1" si="19"/>
        <v>0</v>
      </c>
      <c r="AJ97" s="6">
        <f t="shared" ca="1" si="19"/>
        <v>0</v>
      </c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</row>
    <row r="98" spans="1:124" s="1" customFormat="1" outlineLevel="1">
      <c r="A98" s="2" t="s">
        <v>78</v>
      </c>
      <c r="B98" s="6"/>
      <c r="C98" s="6"/>
      <c r="D98" s="6"/>
      <c r="E98" s="6">
        <f ca="1">CHOOSE('Исходные данные'!$E$21+1,IFERROR(PPMT(E103,E94,SUM(E94:$DT94),E96+E97),0),-IFERROR(E94*SUM($E$97:$DT$97)/SUM($E$94:$DT$94),0))</f>
        <v>0</v>
      </c>
      <c r="F98" s="6">
        <f ca="1">CHOOSE('Исходные данные'!$E$21+1,IFERROR(PPMT(F103,F94,SUM(F94:$DT94),F96+F97),0),-IFERROR(F94*SUM($E$97:$DT$97)/SUM($E$94:$DT$94),0))</f>
        <v>0</v>
      </c>
      <c r="G98" s="6">
        <f ca="1">CHOOSE('Исходные данные'!$E$21+1,IFERROR(PPMT(G103,G94,SUM(G94:$DT94),G96+G97),0),-IFERROR(G94*SUM($E$97:$DT$97)/SUM($E$94:$DT$94),0))</f>
        <v>-36176.292819372116</v>
      </c>
      <c r="H98" s="6">
        <f ca="1">CHOOSE('Исходные данные'!$E$21+1,IFERROR(PPMT(H103,H94,SUM(H94:$DT94),H96+H97),0),-IFERROR(H94*SUM($E$97:$DT$97)/SUM($E$94:$DT$94),0))</f>
        <v>-40155.685029503053</v>
      </c>
      <c r="I98" s="6">
        <f ca="1">CHOOSE('Исходные данные'!$E$21+1,IFERROR(PPMT(I103,I94,SUM(I94:$DT94),I96+I97),0),-IFERROR(I94*SUM($E$97:$DT$97)/SUM($E$94:$DT$94),0))</f>
        <v>-44572.810382748394</v>
      </c>
      <c r="J98" s="6">
        <f ca="1">CHOOSE('Исходные данные'!$E$21+1,IFERROR(PPMT(J103,J94,SUM(J94:$DT94),J96+J97),0),-IFERROR(J94*SUM($E$97:$DT$97)/SUM($E$94:$DT$94),0))</f>
        <v>-49475.819524850718</v>
      </c>
      <c r="K98" s="6">
        <f ca="1">CHOOSE('Исходные данные'!$E$21+1,IFERROR(PPMT(K103,K94,SUM(K94:$DT94),K96+K97),0),-IFERROR(K94*SUM($E$97:$DT$97)/SUM($E$94:$DT$94),0))</f>
        <v>-54918.159672584312</v>
      </c>
      <c r="L98" s="6">
        <f ca="1">CHOOSE('Исходные данные'!$E$21+1,IFERROR(PPMT(L103,L94,SUM(L94:$DT94),L96+L97),0),-IFERROR(L94*SUM($E$97:$DT$97)/SUM($E$94:$DT$94),0))</f>
        <v>-60959.157236568586</v>
      </c>
      <c r="M98" s="6">
        <f ca="1">CHOOSE('Исходные данные'!$E$21+1,IFERROR(PPMT(M103,M94,SUM(M94:$DT94),M96+M97),0),-IFERROR(M94*SUM($E$97:$DT$97)/SUM($E$94:$DT$94),0))</f>
        <v>-67664.664532591123</v>
      </c>
      <c r="N98" s="6">
        <f ca="1">CHOOSE('Исходные данные'!$E$21+1,IFERROR(PPMT(N103,N94,SUM(N94:$DT94),N96+N97),0),-IFERROR(N94*SUM($E$97:$DT$97)/SUM($E$94:$DT$94),0))</f>
        <v>-75107.77763117617</v>
      </c>
      <c r="O98" s="6">
        <f ca="1">CHOOSE('Исходные данные'!$E$21+1,IFERROR(PPMT(O103,O94,SUM(O94:$DT94),O96+O97),0),-IFERROR(O94*SUM($E$97:$DT$97)/SUM($E$94:$DT$94),0))</f>
        <v>-83369.63317060555</v>
      </c>
      <c r="P98" s="6">
        <f ca="1">CHOOSE('Исходные данные'!$E$21+1,IFERROR(PPMT(P103,P94,SUM(P94:$DT94),P96+P97),0),-IFERROR(P94*SUM($E$97:$DT$97)/SUM($E$94:$DT$94),0))</f>
        <v>0</v>
      </c>
      <c r="Q98" s="6">
        <f ca="1">CHOOSE('Исходные данные'!$E$21+1,IFERROR(PPMT(Q103,Q94,SUM(Q94:$DT94),Q96+Q97),0),-IFERROR(Q94*SUM($E$97:$DT$97)/SUM($E$94:$DT$94),0))</f>
        <v>0</v>
      </c>
      <c r="R98" s="6">
        <f ca="1">CHOOSE('Исходные данные'!$E$21+1,IFERROR(PPMT(R103,R94,SUM(R94:$DT94),R96+R97),0),-IFERROR(R94*SUM($E$97:$DT$97)/SUM($E$94:$DT$94),0))</f>
        <v>0</v>
      </c>
      <c r="S98" s="6">
        <f ca="1">CHOOSE('Исходные данные'!$E$21+1,IFERROR(PPMT(S103,S94,SUM(S94:$DT94),S96+S97),0),-IFERROR(S94*SUM($E$97:$DT$97)/SUM($E$94:$DT$94),0))</f>
        <v>0</v>
      </c>
      <c r="T98" s="6">
        <f ca="1">CHOOSE('Исходные данные'!$E$21+1,IFERROR(PPMT(T103,T94,SUM(T94:$DT94),T96+T97),0),-IFERROR(T94*SUM($E$97:$DT$97)/SUM($E$94:$DT$94),0))</f>
        <v>0</v>
      </c>
      <c r="U98" s="6">
        <f ca="1">CHOOSE('Исходные данные'!$E$21+1,IFERROR(PPMT(U103,U94,SUM(U94:$DT94),U96+U97),0),-IFERROR(U94*SUM($E$97:$DT$97)/SUM($E$94:$DT$94),0))</f>
        <v>0</v>
      </c>
      <c r="V98" s="6">
        <f ca="1">CHOOSE('Исходные данные'!$E$21+1,IFERROR(PPMT(V103,V94,SUM(V94:$DT94),V96+V97),0),-IFERROR(V94*SUM($E$97:$DT$97)/SUM($E$94:$DT$94),0))</f>
        <v>0</v>
      </c>
      <c r="W98" s="6">
        <f ca="1">CHOOSE('Исходные данные'!$E$21+1,IFERROR(PPMT(W103,W94,SUM(W94:$DT94),W96+W97),0),-IFERROR(W94*SUM($E$97:$DT$97)/SUM($E$94:$DT$94),0))</f>
        <v>0</v>
      </c>
      <c r="X98" s="6">
        <f ca="1">CHOOSE('Исходные данные'!$E$21+1,IFERROR(PPMT(X103,X94,SUM(X94:$DT94),X96+X97),0),-IFERROR(X94*SUM($E$97:$DT$97)/SUM($E$94:$DT$94),0))</f>
        <v>0</v>
      </c>
      <c r="Y98" s="6">
        <f ca="1">CHOOSE('Исходные данные'!$E$21+1,IFERROR(PPMT(Y103,Y94,SUM(Y94:$DT94),Y96+Y97),0),-IFERROR(Y94*SUM($E$97:$DT$97)/SUM($E$94:$DT$94),0))</f>
        <v>0</v>
      </c>
      <c r="Z98" s="6">
        <f ca="1">CHOOSE('Исходные данные'!$E$21+1,IFERROR(PPMT(Z103,Z94,SUM(Z94:$DT94),Z96+Z97),0),-IFERROR(Z94*SUM($E$97:$DT$97)/SUM($E$94:$DT$94),0))</f>
        <v>0</v>
      </c>
      <c r="AA98" s="6">
        <f ca="1">CHOOSE('Исходные данные'!$E$21+1,IFERROR(PPMT(AA103,AA94,SUM(AA94:$DT94),AA96+AA97),0),-IFERROR(AA94*SUM($E$97:$DT$97)/SUM($E$94:$DT$94),0))</f>
        <v>0</v>
      </c>
      <c r="AB98" s="6">
        <f ca="1">CHOOSE('Исходные данные'!$E$21+1,IFERROR(PPMT(AB103,AB94,SUM(AB94:$DT94),AB96+AB97),0),-IFERROR(AB94*SUM($E$97:$DT$97)/SUM($E$94:$DT$94),0))</f>
        <v>0</v>
      </c>
      <c r="AC98" s="6">
        <f ca="1">CHOOSE('Исходные данные'!$E$21+1,IFERROR(PPMT(AC103,AC94,SUM(AC94:$DT94),AC96+AC97),0),-IFERROR(AC94*SUM($E$97:$DT$97)/SUM($E$94:$DT$94),0))</f>
        <v>0</v>
      </c>
      <c r="AD98" s="6">
        <f ca="1">CHOOSE('Исходные данные'!$E$21+1,IFERROR(PPMT(AD103,AD94,SUM(AD94:$DT94),AD96+AD97),0),-IFERROR(AD94*SUM($E$97:$DT$97)/SUM($E$94:$DT$94),0))</f>
        <v>0</v>
      </c>
      <c r="AE98" s="6">
        <f ca="1">CHOOSE('Исходные данные'!$E$21+1,IFERROR(PPMT(AE103,AE94,SUM(AE94:$DT94),AE96+AE97),0),-IFERROR(AE94*SUM($E$97:$DT$97)/SUM($E$94:$DT$94),0))</f>
        <v>0</v>
      </c>
      <c r="AF98" s="6">
        <f ca="1">CHOOSE('Исходные данные'!$E$21+1,IFERROR(PPMT(AF103,AF94,SUM(AF94:$DT94),AF96+AF97),0),-IFERROR(AF94*SUM($E$97:$DT$97)/SUM($E$94:$DT$94),0))</f>
        <v>0</v>
      </c>
      <c r="AG98" s="6">
        <f ca="1">CHOOSE('Исходные данные'!$E$21+1,IFERROR(PPMT(AG103,AG94,SUM(AG94:$DT94),AG96+AG97),0),-IFERROR(AG94*SUM($E$97:$DT$97)/SUM($E$94:$DT$94),0))</f>
        <v>0</v>
      </c>
      <c r="AH98" s="6">
        <f ca="1">CHOOSE('Исходные данные'!$E$21+1,IFERROR(PPMT(AH103,AH94,SUM(AH94:$DT94),AH96+AH97),0),-IFERROR(AH94*SUM($E$97:$DT$97)/SUM($E$94:$DT$94),0))</f>
        <v>0</v>
      </c>
      <c r="AI98" s="6">
        <f ca="1">CHOOSE('Исходные данные'!$E$21+1,IFERROR(PPMT(AI103,AI94,SUM(AI94:$DT94),AI96+AI97),0),-IFERROR(AI94*SUM($E$97:$DT$97)/SUM($E$94:$DT$94),0))</f>
        <v>0</v>
      </c>
      <c r="AJ98" s="6">
        <f ca="1">CHOOSE('Исходные данные'!$E$21+1,IFERROR(PPMT(AJ103,AJ94,SUM(AJ94:$DT94),AJ96+AJ97),0),-IFERROR(AJ94*SUM($E$97:$DT$97)/SUM($E$94:$DT$94),0))</f>
        <v>0</v>
      </c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</row>
    <row r="99" spans="1:124" s="1" customFormat="1" outlineLevel="1">
      <c r="A99" s="24" t="s">
        <v>81</v>
      </c>
      <c r="B99" s="15"/>
      <c r="C99" s="15"/>
      <c r="D99" s="15"/>
      <c r="E99" s="16">
        <f t="shared" ref="E99:AJ99" ca="1" si="20">SUM(E96:E98)</f>
        <v>256199.99999999997</v>
      </c>
      <c r="F99" s="16">
        <f t="shared" ca="1" si="20"/>
        <v>512399.99999999994</v>
      </c>
      <c r="G99" s="16">
        <f t="shared" ca="1" si="20"/>
        <v>476223.70718062785</v>
      </c>
      <c r="H99" s="16">
        <f t="shared" ca="1" si="20"/>
        <v>436068.02215112478</v>
      </c>
      <c r="I99" s="16">
        <f t="shared" ca="1" si="20"/>
        <v>391495.21176837641</v>
      </c>
      <c r="J99" s="16">
        <f t="shared" ca="1" si="20"/>
        <v>342019.39224352571</v>
      </c>
      <c r="K99" s="16">
        <f t="shared" ca="1" si="20"/>
        <v>287101.23257094139</v>
      </c>
      <c r="L99" s="16">
        <f t="shared" ca="1" si="20"/>
        <v>226142.07533437281</v>
      </c>
      <c r="M99" s="16">
        <f t="shared" ca="1" si="20"/>
        <v>158477.41080178169</v>
      </c>
      <c r="N99" s="16">
        <f t="shared" ca="1" si="20"/>
        <v>83369.633170605521</v>
      </c>
      <c r="O99" s="16">
        <f t="shared" ca="1" si="20"/>
        <v>0</v>
      </c>
      <c r="P99" s="16">
        <f t="shared" ca="1" si="20"/>
        <v>0</v>
      </c>
      <c r="Q99" s="16">
        <f t="shared" ca="1" si="20"/>
        <v>0</v>
      </c>
      <c r="R99" s="16">
        <f t="shared" ca="1" si="20"/>
        <v>0</v>
      </c>
      <c r="S99" s="16">
        <f t="shared" ca="1" si="20"/>
        <v>0</v>
      </c>
      <c r="T99" s="16">
        <f t="shared" ca="1" si="20"/>
        <v>0</v>
      </c>
      <c r="U99" s="16">
        <f t="shared" ca="1" si="20"/>
        <v>0</v>
      </c>
      <c r="V99" s="16">
        <f t="shared" ca="1" si="20"/>
        <v>0</v>
      </c>
      <c r="W99" s="16">
        <f t="shared" ca="1" si="20"/>
        <v>0</v>
      </c>
      <c r="X99" s="16">
        <f t="shared" ca="1" si="20"/>
        <v>0</v>
      </c>
      <c r="Y99" s="16">
        <f t="shared" ca="1" si="20"/>
        <v>0</v>
      </c>
      <c r="Z99" s="16">
        <f t="shared" ca="1" si="20"/>
        <v>0</v>
      </c>
      <c r="AA99" s="16">
        <f t="shared" ca="1" si="20"/>
        <v>0</v>
      </c>
      <c r="AB99" s="16">
        <f t="shared" ca="1" si="20"/>
        <v>0</v>
      </c>
      <c r="AC99" s="16">
        <f t="shared" ca="1" si="20"/>
        <v>0</v>
      </c>
      <c r="AD99" s="16">
        <f t="shared" ca="1" si="20"/>
        <v>0</v>
      </c>
      <c r="AE99" s="16">
        <f t="shared" ca="1" si="20"/>
        <v>0</v>
      </c>
      <c r="AF99" s="16">
        <f t="shared" ca="1" si="20"/>
        <v>0</v>
      </c>
      <c r="AG99" s="16">
        <f t="shared" ca="1" si="20"/>
        <v>0</v>
      </c>
      <c r="AH99" s="16">
        <f t="shared" ca="1" si="20"/>
        <v>0</v>
      </c>
      <c r="AI99" s="16">
        <f t="shared" ca="1" si="20"/>
        <v>0</v>
      </c>
      <c r="AJ99" s="16">
        <f t="shared" ca="1" si="20"/>
        <v>0</v>
      </c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6"/>
      <c r="BF99" s="16"/>
      <c r="BG99" s="16"/>
      <c r="BH99" s="16"/>
      <c r="BI99" s="16"/>
      <c r="BJ99" s="16"/>
      <c r="BK99" s="16"/>
      <c r="BL99" s="16"/>
      <c r="BM99" s="16"/>
      <c r="BN99" s="16"/>
      <c r="BO99" s="16"/>
      <c r="BP99" s="16"/>
      <c r="BQ99" s="16"/>
      <c r="BR99" s="16"/>
      <c r="BS99" s="16"/>
      <c r="BT99" s="16"/>
      <c r="BU99" s="16"/>
      <c r="BV99" s="16"/>
      <c r="BW99" s="16"/>
      <c r="BX99" s="16"/>
      <c r="BY99" s="16"/>
      <c r="BZ99" s="16"/>
      <c r="CA99" s="16"/>
      <c r="CB99" s="16"/>
      <c r="CC99" s="16"/>
      <c r="CD99" s="16"/>
      <c r="CE99" s="16"/>
      <c r="CF99" s="16"/>
      <c r="CG99" s="16"/>
      <c r="CH99" s="16"/>
      <c r="CI99" s="16"/>
      <c r="CJ99" s="16"/>
      <c r="CK99" s="16"/>
      <c r="CL99" s="16"/>
      <c r="CM99" s="16"/>
      <c r="CN99" s="16"/>
      <c r="CO99" s="16"/>
      <c r="CP99" s="16"/>
      <c r="CQ99" s="16"/>
      <c r="CR99" s="16"/>
      <c r="CS99" s="16"/>
      <c r="CT99" s="16"/>
      <c r="CU99" s="16"/>
      <c r="CV99" s="16"/>
      <c r="CW99" s="16"/>
      <c r="CX99" s="16"/>
      <c r="CY99" s="16"/>
      <c r="CZ99" s="16"/>
      <c r="DA99" s="16"/>
      <c r="DB99" s="16"/>
      <c r="DC99" s="16"/>
      <c r="DD99" s="16"/>
      <c r="DE99" s="16"/>
      <c r="DF99" s="16"/>
      <c r="DG99" s="16"/>
      <c r="DH99" s="16"/>
      <c r="DI99" s="16"/>
      <c r="DJ99" s="16"/>
      <c r="DK99" s="16"/>
      <c r="DL99" s="16"/>
      <c r="DM99" s="16"/>
      <c r="DN99" s="16"/>
      <c r="DO99" s="16"/>
      <c r="DP99" s="16"/>
      <c r="DQ99" s="16"/>
      <c r="DR99" s="16"/>
      <c r="DS99" s="16"/>
      <c r="DT99" s="16"/>
    </row>
    <row r="100" spans="1:124" s="1" customFormat="1" outlineLevel="1">
      <c r="A100" s="2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6"/>
      <c r="CW100" s="6"/>
      <c r="CX100" s="6"/>
      <c r="CY100" s="6"/>
      <c r="CZ100" s="6"/>
      <c r="DA100" s="6"/>
      <c r="DB100" s="6"/>
      <c r="DC100" s="6"/>
      <c r="DD100" s="6"/>
      <c r="DE100" s="6"/>
      <c r="DF100" s="6"/>
      <c r="DG100" s="6"/>
      <c r="DH100" s="6"/>
      <c r="DI100" s="6"/>
      <c r="DJ100" s="6"/>
      <c r="DK100" s="6"/>
      <c r="DL100" s="6"/>
      <c r="DM100" s="6"/>
      <c r="DN100" s="6"/>
      <c r="DO100" s="6"/>
      <c r="DP100" s="6"/>
      <c r="DQ100" s="6"/>
      <c r="DR100" s="6"/>
      <c r="DS100" s="6"/>
      <c r="DT100" s="6"/>
    </row>
    <row r="101" spans="1:124" s="1" customFormat="1" outlineLevel="1">
      <c r="A101" s="34" t="s">
        <v>82</v>
      </c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6"/>
      <c r="CW101" s="6"/>
      <c r="CX101" s="6"/>
      <c r="CY101" s="6"/>
      <c r="CZ101" s="6"/>
      <c r="DA101" s="6"/>
      <c r="DB101" s="6"/>
      <c r="DC101" s="6"/>
      <c r="DD101" s="6"/>
      <c r="DE101" s="6"/>
      <c r="DF101" s="6"/>
      <c r="DG101" s="6"/>
      <c r="DH101" s="6"/>
      <c r="DI101" s="6"/>
      <c r="DJ101" s="6"/>
      <c r="DK101" s="6"/>
      <c r="DL101" s="6"/>
      <c r="DM101" s="6"/>
      <c r="DN101" s="6"/>
      <c r="DO101" s="6"/>
      <c r="DP101" s="6"/>
      <c r="DQ101" s="6"/>
      <c r="DR101" s="6"/>
      <c r="DS101" s="6"/>
      <c r="DT101" s="6"/>
    </row>
    <row r="102" spans="1:124" s="1" customFormat="1" outlineLevel="1">
      <c r="A102" s="26" t="s">
        <v>88</v>
      </c>
      <c r="B102" s="43">
        <f>'Исходные данные'!C19+Чувствительность!$B$6</f>
        <v>0.11</v>
      </c>
      <c r="C102" s="44"/>
      <c r="D102" s="44"/>
      <c r="E102" s="28">
        <f t="shared" ref="E102:AJ102" si="21">$B102</f>
        <v>0.11</v>
      </c>
      <c r="F102" s="28">
        <f t="shared" si="21"/>
        <v>0.11</v>
      </c>
      <c r="G102" s="28">
        <f t="shared" si="21"/>
        <v>0.11</v>
      </c>
      <c r="H102" s="28">
        <f t="shared" si="21"/>
        <v>0.11</v>
      </c>
      <c r="I102" s="28">
        <f t="shared" si="21"/>
        <v>0.11</v>
      </c>
      <c r="J102" s="28">
        <f t="shared" si="21"/>
        <v>0.11</v>
      </c>
      <c r="K102" s="28">
        <f t="shared" si="21"/>
        <v>0.11</v>
      </c>
      <c r="L102" s="28">
        <f t="shared" si="21"/>
        <v>0.11</v>
      </c>
      <c r="M102" s="28">
        <f t="shared" si="21"/>
        <v>0.11</v>
      </c>
      <c r="N102" s="28">
        <f t="shared" si="21"/>
        <v>0.11</v>
      </c>
      <c r="O102" s="28">
        <f t="shared" si="21"/>
        <v>0.11</v>
      </c>
      <c r="P102" s="28">
        <f t="shared" si="21"/>
        <v>0.11</v>
      </c>
      <c r="Q102" s="28">
        <f t="shared" si="21"/>
        <v>0.11</v>
      </c>
      <c r="R102" s="28">
        <f t="shared" si="21"/>
        <v>0.11</v>
      </c>
      <c r="S102" s="28">
        <f t="shared" si="21"/>
        <v>0.11</v>
      </c>
      <c r="T102" s="28">
        <f t="shared" si="21"/>
        <v>0.11</v>
      </c>
      <c r="U102" s="28">
        <f t="shared" si="21"/>
        <v>0.11</v>
      </c>
      <c r="V102" s="28">
        <f t="shared" si="21"/>
        <v>0.11</v>
      </c>
      <c r="W102" s="28">
        <f t="shared" si="21"/>
        <v>0.11</v>
      </c>
      <c r="X102" s="28">
        <f t="shared" si="21"/>
        <v>0.11</v>
      </c>
      <c r="Y102" s="28">
        <f t="shared" si="21"/>
        <v>0.11</v>
      </c>
      <c r="Z102" s="28">
        <f t="shared" si="21"/>
        <v>0.11</v>
      </c>
      <c r="AA102" s="28">
        <f t="shared" si="21"/>
        <v>0.11</v>
      </c>
      <c r="AB102" s="28">
        <f t="shared" si="21"/>
        <v>0.11</v>
      </c>
      <c r="AC102" s="28">
        <f t="shared" si="21"/>
        <v>0.11</v>
      </c>
      <c r="AD102" s="28">
        <f t="shared" si="21"/>
        <v>0.11</v>
      </c>
      <c r="AE102" s="28">
        <f t="shared" si="21"/>
        <v>0.11</v>
      </c>
      <c r="AF102" s="28">
        <f t="shared" si="21"/>
        <v>0.11</v>
      </c>
      <c r="AG102" s="28">
        <f t="shared" si="21"/>
        <v>0.11</v>
      </c>
      <c r="AH102" s="28">
        <f t="shared" si="21"/>
        <v>0.11</v>
      </c>
      <c r="AI102" s="28">
        <f t="shared" si="21"/>
        <v>0.11</v>
      </c>
      <c r="AJ102" s="28">
        <f t="shared" si="21"/>
        <v>0.11</v>
      </c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8"/>
      <c r="BK102" s="28"/>
      <c r="BL102" s="28"/>
      <c r="BM102" s="28"/>
      <c r="BN102" s="28"/>
      <c r="BO102" s="28"/>
      <c r="BP102" s="28"/>
      <c r="BQ102" s="28"/>
      <c r="BR102" s="28"/>
      <c r="BS102" s="28"/>
      <c r="BT102" s="28"/>
      <c r="BU102" s="28"/>
      <c r="BV102" s="28"/>
      <c r="BW102" s="28"/>
      <c r="BX102" s="28"/>
      <c r="BY102" s="28"/>
      <c r="BZ102" s="28"/>
      <c r="CA102" s="28"/>
      <c r="CB102" s="28"/>
      <c r="CC102" s="28"/>
      <c r="CD102" s="28"/>
      <c r="CE102" s="28"/>
      <c r="CF102" s="28"/>
      <c r="CG102" s="28"/>
      <c r="CH102" s="28"/>
      <c r="CI102" s="28"/>
      <c r="CJ102" s="28"/>
      <c r="CK102" s="28"/>
      <c r="CL102" s="28"/>
      <c r="CM102" s="28"/>
      <c r="CN102" s="28"/>
      <c r="CO102" s="28"/>
      <c r="CP102" s="28"/>
      <c r="CQ102" s="28"/>
      <c r="CR102" s="28"/>
      <c r="CS102" s="28"/>
      <c r="CT102" s="28"/>
      <c r="CU102" s="28"/>
      <c r="CV102" s="28"/>
      <c r="CW102" s="28"/>
      <c r="CX102" s="28"/>
      <c r="CY102" s="28"/>
      <c r="CZ102" s="28"/>
      <c r="DA102" s="28"/>
      <c r="DB102" s="28"/>
      <c r="DC102" s="28"/>
      <c r="DD102" s="28"/>
      <c r="DE102" s="28"/>
      <c r="DF102" s="28"/>
      <c r="DG102" s="28"/>
      <c r="DH102" s="28"/>
      <c r="DI102" s="28"/>
      <c r="DJ102" s="28"/>
      <c r="DK102" s="28"/>
      <c r="DL102" s="28"/>
      <c r="DM102" s="28"/>
      <c r="DN102" s="28"/>
      <c r="DO102" s="28"/>
      <c r="DP102" s="28"/>
      <c r="DQ102" s="28"/>
      <c r="DR102" s="28"/>
      <c r="DS102" s="28"/>
      <c r="DT102" s="28"/>
    </row>
    <row r="103" spans="1:124" s="1" customFormat="1" outlineLevel="1">
      <c r="A103" s="26" t="s">
        <v>90</v>
      </c>
      <c r="B103" s="44"/>
      <c r="C103" s="44"/>
      <c r="D103" s="44"/>
      <c r="E103" s="28">
        <f>(1+E102)^(MAX(0,1+MIN(Расчет_БЕЗ_Фонда!E$2,$C94)-MAX(Расчет_БЕЗ_Фонда!E$1,$B93))/IF(MOD(Расчет_БЕЗ_Фонда!E$4,4)=0,366,365))-1</f>
        <v>0.1100000000000001</v>
      </c>
      <c r="F103" s="28">
        <f>(1+F102)^(MAX(0,1+MIN(Расчет_БЕЗ_Фонда!F$2,$C94)-MAX(Расчет_БЕЗ_Фонда!F$1,$B93))/IF(MOD(Расчет_БЕЗ_Фонда!F$4,4)=0,366,365))-1</f>
        <v>0.1100000000000001</v>
      </c>
      <c r="G103" s="28">
        <f>(1+G102)^(MAX(0,1+MIN(Расчет_БЕЗ_Фонда!G$2,$C94)-MAX(Расчет_БЕЗ_Фонда!G$1,$B93))/IF(MOD(Расчет_БЕЗ_Фонда!G$4,4)=0,366,365))-1</f>
        <v>0.1100000000000001</v>
      </c>
      <c r="H103" s="28">
        <f>(1+H102)^(MAX(0,1+MIN(Расчет_БЕЗ_Фонда!H$2,$C94)-MAX(Расчет_БЕЗ_Фонда!H$1,$B93))/IF(MOD(Расчет_БЕЗ_Фонда!H$4,4)=0,366,365))-1</f>
        <v>0.1100000000000001</v>
      </c>
      <c r="I103" s="28">
        <f>(1+I102)^(MAX(0,1+MIN(Расчет_БЕЗ_Фонда!I$2,$C94)-MAX(Расчет_БЕЗ_Фонда!I$1,$B93))/IF(MOD(Расчет_БЕЗ_Фонда!I$4,4)=0,366,365))-1</f>
        <v>0.1100000000000001</v>
      </c>
      <c r="J103" s="28">
        <f>(1+J102)^(MAX(0,1+MIN(Расчет_БЕЗ_Фонда!J$2,$C94)-MAX(Расчет_БЕЗ_Фонда!J$1,$B93))/IF(MOD(Расчет_БЕЗ_Фонда!J$4,4)=0,366,365))-1</f>
        <v>0.1100000000000001</v>
      </c>
      <c r="K103" s="28">
        <f>(1+K102)^(MAX(0,1+MIN(Расчет_БЕЗ_Фонда!K$2,$C94)-MAX(Расчет_БЕЗ_Фонда!K$1,$B93))/IF(MOD(Расчет_БЕЗ_Фонда!K$4,4)=0,366,365))-1</f>
        <v>0.1100000000000001</v>
      </c>
      <c r="L103" s="28">
        <f>(1+L102)^(MAX(0,1+MIN(Расчет_БЕЗ_Фонда!L$2,$C94)-MAX(Расчет_БЕЗ_Фонда!L$1,$B93))/IF(MOD(Расчет_БЕЗ_Фонда!L$4,4)=0,366,365))-1</f>
        <v>0.1100000000000001</v>
      </c>
      <c r="M103" s="28">
        <f>(1+M102)^(MAX(0,1+MIN(Расчет_БЕЗ_Фонда!M$2,$C94)-MAX(Расчет_БЕЗ_Фонда!M$1,$B93))/IF(MOD(Расчет_БЕЗ_Фонда!M$4,4)=0,366,365))-1</f>
        <v>0.1100000000000001</v>
      </c>
      <c r="N103" s="28">
        <f>(1+N102)^(MAX(0,1+MIN(Расчет_БЕЗ_Фонда!N$2,$C94)-MAX(Расчет_БЕЗ_Фонда!N$1,$B93))/IF(MOD(Расчет_БЕЗ_Фонда!N$4,4)=0,366,365))-1</f>
        <v>0.1100000000000001</v>
      </c>
      <c r="O103" s="28">
        <f>(1+O102)^(MAX(0,1+MIN(Расчет_БЕЗ_Фонда!O$2,$C94)-MAX(Расчет_БЕЗ_Фонда!O$1,$B93))/IF(MOD(Расчет_БЕЗ_Фонда!O$4,4)=0,366,365))-1</f>
        <v>0.1100000000000001</v>
      </c>
      <c r="P103" s="28">
        <f>(1+P102)^(MAX(0,1+MIN(Расчет_БЕЗ_Фонда!P$2,$C94)-MAX(Расчет_БЕЗ_Фонда!P$1,$B93))/IF(MOD(Расчет_БЕЗ_Фонда!P$4,4)=0,366,365))-1</f>
        <v>0</v>
      </c>
      <c r="Q103" s="28">
        <f>(1+Q102)^(MAX(0,1+MIN(Расчет_БЕЗ_Фонда!Q$2,$C94)-MAX(Расчет_БЕЗ_Фонда!Q$1,$B93))/IF(MOD(Расчет_БЕЗ_Фонда!Q$4,4)=0,366,365))-1</f>
        <v>0</v>
      </c>
      <c r="R103" s="28">
        <f>(1+R102)^(MAX(0,1+MIN(Расчет_БЕЗ_Фонда!R$2,$C94)-MAX(Расчет_БЕЗ_Фонда!R$1,$B93))/IF(MOD(Расчет_БЕЗ_Фонда!R$4,4)=0,366,365))-1</f>
        <v>0</v>
      </c>
      <c r="S103" s="28">
        <f>(1+S102)^(MAX(0,1+MIN(Расчет_БЕЗ_Фонда!S$2,$C94)-MAX(Расчет_БЕЗ_Фонда!S$1,$B93))/IF(MOD(Расчет_БЕЗ_Фонда!S$4,4)=0,366,365))-1</f>
        <v>0</v>
      </c>
      <c r="T103" s="28">
        <f>(1+T102)^(MAX(0,1+MIN(Расчет_БЕЗ_Фонда!T$2,$C94)-MAX(Расчет_БЕЗ_Фонда!T$1,$B93))/IF(MOD(Расчет_БЕЗ_Фонда!T$4,4)=0,366,365))-1</f>
        <v>0</v>
      </c>
      <c r="U103" s="28">
        <f>(1+U102)^(MAX(0,1+MIN(Расчет_БЕЗ_Фонда!U$2,$C94)-MAX(Расчет_БЕЗ_Фонда!U$1,$B93))/IF(MOD(Расчет_БЕЗ_Фонда!U$4,4)=0,366,365))-1</f>
        <v>0</v>
      </c>
      <c r="V103" s="28">
        <f>(1+V102)^(MAX(0,1+MIN(Расчет_БЕЗ_Фонда!V$2,$C94)-MAX(Расчет_БЕЗ_Фонда!V$1,$B93))/IF(MOD(Расчет_БЕЗ_Фонда!V$4,4)=0,366,365))-1</f>
        <v>0</v>
      </c>
      <c r="W103" s="28">
        <f>(1+W102)^(MAX(0,1+MIN(Расчет_БЕЗ_Фонда!W$2,$C94)-MAX(Расчет_БЕЗ_Фонда!W$1,$B93))/IF(MOD(Расчет_БЕЗ_Фонда!W$4,4)=0,366,365))-1</f>
        <v>0</v>
      </c>
      <c r="X103" s="28">
        <f>(1+X102)^(MAX(0,1+MIN(Расчет_БЕЗ_Фонда!X$2,$C94)-MAX(Расчет_БЕЗ_Фонда!X$1,$B93))/IF(MOD(Расчет_БЕЗ_Фонда!X$4,4)=0,366,365))-1</f>
        <v>0</v>
      </c>
      <c r="Y103" s="28">
        <f>(1+Y102)^(MAX(0,1+MIN(Расчет_БЕЗ_Фонда!Y$2,$C94)-MAX(Расчет_БЕЗ_Фонда!Y$1,$B93))/IF(MOD(Расчет_БЕЗ_Фонда!Y$4,4)=0,366,365))-1</f>
        <v>0</v>
      </c>
      <c r="Z103" s="28">
        <f>(1+Z102)^(MAX(0,1+MIN(Расчет_БЕЗ_Фонда!Z$2,$C94)-MAX(Расчет_БЕЗ_Фонда!Z$1,$B93))/IF(MOD(Расчет_БЕЗ_Фонда!Z$4,4)=0,366,365))-1</f>
        <v>0</v>
      </c>
      <c r="AA103" s="28">
        <f>(1+AA102)^(MAX(0,1+MIN(Расчет_БЕЗ_Фонда!AA$2,$C94)-MAX(Расчет_БЕЗ_Фонда!AA$1,$B93))/IF(MOD(Расчет_БЕЗ_Фонда!AA$4,4)=0,366,365))-1</f>
        <v>0</v>
      </c>
      <c r="AB103" s="28">
        <f>(1+AB102)^(MAX(0,1+MIN(Расчет_БЕЗ_Фонда!AB$2,$C94)-MAX(Расчет_БЕЗ_Фонда!AB$1,$B93))/IF(MOD(Расчет_БЕЗ_Фонда!AB$4,4)=0,366,365))-1</f>
        <v>0</v>
      </c>
      <c r="AC103" s="28">
        <f>(1+AC102)^(MAX(0,1+MIN(Расчет_БЕЗ_Фонда!AC$2,$C94)-MAX(Расчет_БЕЗ_Фонда!AC$1,$B93))/IF(MOD(Расчет_БЕЗ_Фонда!AC$4,4)=0,366,365))-1</f>
        <v>0</v>
      </c>
      <c r="AD103" s="28">
        <f>(1+AD102)^(MAX(0,1+MIN(Расчет_БЕЗ_Фонда!AD$2,$C94)-MAX(Расчет_БЕЗ_Фонда!AD$1,$B93))/IF(MOD(Расчет_БЕЗ_Фонда!AD$4,4)=0,366,365))-1</f>
        <v>0</v>
      </c>
      <c r="AE103" s="28">
        <f>(1+AE102)^(MAX(0,1+MIN(Расчет_БЕЗ_Фонда!AE$2,$C94)-MAX(Расчет_БЕЗ_Фонда!AE$1,$B93))/IF(MOD(Расчет_БЕЗ_Фонда!AE$4,4)=0,366,365))-1</f>
        <v>0</v>
      </c>
      <c r="AF103" s="28">
        <f>(1+AF102)^(MAX(0,1+MIN(Расчет_БЕЗ_Фонда!AF$2,$C94)-MAX(Расчет_БЕЗ_Фонда!AF$1,$B93))/IF(MOD(Расчет_БЕЗ_Фонда!AF$4,4)=0,366,365))-1</f>
        <v>0</v>
      </c>
      <c r="AG103" s="28">
        <f>(1+AG102)^(MAX(0,1+MIN(Расчет_БЕЗ_Фонда!AG$2,$C94)-MAX(Расчет_БЕЗ_Фонда!AG$1,$B93))/IF(MOD(Расчет_БЕЗ_Фонда!AG$4,4)=0,366,365))-1</f>
        <v>0</v>
      </c>
      <c r="AH103" s="28">
        <f>(1+AH102)^(MAX(0,1+MIN(Расчет_БЕЗ_Фонда!AH$2,$C94)-MAX(Расчет_БЕЗ_Фонда!AH$1,$B93))/IF(MOD(Расчет_БЕЗ_Фонда!AH$4,4)=0,366,365))-1</f>
        <v>0</v>
      </c>
      <c r="AI103" s="28">
        <f>(1+AI102)^(MAX(0,1+MIN(Расчет_БЕЗ_Фонда!AI$2,$C94)-MAX(Расчет_БЕЗ_Фонда!AI$1,$B93))/IF(MOD(Расчет_БЕЗ_Фонда!AI$4,4)=0,366,365))-1</f>
        <v>0</v>
      </c>
      <c r="AJ103" s="28">
        <f>(1+AJ102)^(MAX(0,1+MIN(Расчет_БЕЗ_Фонда!AJ$2,$C94)-MAX(Расчет_БЕЗ_Фонда!AJ$1,$B93))/IF(MOD(Расчет_БЕЗ_Фонда!AJ$4,4)=0,366,365))-1</f>
        <v>0</v>
      </c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8"/>
      <c r="BK103" s="28"/>
      <c r="BL103" s="28"/>
      <c r="BM103" s="28"/>
      <c r="BN103" s="28"/>
      <c r="BO103" s="28"/>
      <c r="BP103" s="28"/>
      <c r="BQ103" s="28"/>
      <c r="BR103" s="28"/>
      <c r="BS103" s="28"/>
      <c r="BT103" s="28"/>
      <c r="BU103" s="28"/>
      <c r="BV103" s="28"/>
      <c r="BW103" s="28"/>
      <c r="BX103" s="28"/>
      <c r="BY103" s="28"/>
      <c r="BZ103" s="28"/>
      <c r="CA103" s="28"/>
      <c r="CB103" s="28"/>
      <c r="CC103" s="28"/>
      <c r="CD103" s="28"/>
      <c r="CE103" s="28"/>
      <c r="CF103" s="28"/>
      <c r="CG103" s="28"/>
      <c r="CH103" s="28"/>
      <c r="CI103" s="28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  <c r="DM103" s="28"/>
      <c r="DN103" s="28"/>
      <c r="DO103" s="28"/>
      <c r="DP103" s="28"/>
      <c r="DQ103" s="28"/>
      <c r="DR103" s="28"/>
      <c r="DS103" s="28"/>
      <c r="DT103" s="28"/>
    </row>
    <row r="104" spans="1:124" s="1" customFormat="1" outlineLevel="1">
      <c r="A104" s="22" t="s">
        <v>83</v>
      </c>
      <c r="B104" s="21"/>
      <c r="C104" s="21"/>
      <c r="D104" s="21"/>
      <c r="E104" s="21">
        <f t="shared" ref="E104:AJ104" ca="1" si="22">(E96+E97/2)*E103</f>
        <v>14091.000000000011</v>
      </c>
      <c r="F104" s="21">
        <f t="shared" ca="1" si="22"/>
        <v>42273.000000000029</v>
      </c>
      <c r="G104" s="21">
        <f t="shared" ca="1" si="22"/>
        <v>56364.000000000044</v>
      </c>
      <c r="H104" s="21">
        <f t="shared" ca="1" si="22"/>
        <v>52384.607789869107</v>
      </c>
      <c r="I104" s="21">
        <f t="shared" ca="1" si="22"/>
        <v>47967.482436623766</v>
      </c>
      <c r="J104" s="21">
        <f t="shared" ca="1" si="22"/>
        <v>43064.473294521442</v>
      </c>
      <c r="K104" s="21">
        <f t="shared" ca="1" si="22"/>
        <v>37622.133146787863</v>
      </c>
      <c r="L104" s="21">
        <f t="shared" ca="1" si="22"/>
        <v>31581.135582803581</v>
      </c>
      <c r="M104" s="21">
        <f t="shared" ca="1" si="22"/>
        <v>24875.628286781033</v>
      </c>
      <c r="N104" s="21">
        <f t="shared" ca="1" si="22"/>
        <v>17432.515188196001</v>
      </c>
      <c r="O104" s="21">
        <f t="shared" ca="1" si="22"/>
        <v>9170.6596487666156</v>
      </c>
      <c r="P104" s="21">
        <f t="shared" ca="1" si="22"/>
        <v>0</v>
      </c>
      <c r="Q104" s="21">
        <f t="shared" ca="1" si="22"/>
        <v>0</v>
      </c>
      <c r="R104" s="21">
        <f t="shared" ca="1" si="22"/>
        <v>0</v>
      </c>
      <c r="S104" s="21">
        <f t="shared" ca="1" si="22"/>
        <v>0</v>
      </c>
      <c r="T104" s="21">
        <f t="shared" ca="1" si="22"/>
        <v>0</v>
      </c>
      <c r="U104" s="21">
        <f t="shared" ca="1" si="22"/>
        <v>0</v>
      </c>
      <c r="V104" s="21">
        <f t="shared" ca="1" si="22"/>
        <v>0</v>
      </c>
      <c r="W104" s="21">
        <f t="shared" ca="1" si="22"/>
        <v>0</v>
      </c>
      <c r="X104" s="21">
        <f t="shared" ca="1" si="22"/>
        <v>0</v>
      </c>
      <c r="Y104" s="21">
        <f t="shared" ca="1" si="22"/>
        <v>0</v>
      </c>
      <c r="Z104" s="21">
        <f t="shared" ca="1" si="22"/>
        <v>0</v>
      </c>
      <c r="AA104" s="21">
        <f t="shared" ca="1" si="22"/>
        <v>0</v>
      </c>
      <c r="AB104" s="21">
        <f t="shared" ca="1" si="22"/>
        <v>0</v>
      </c>
      <c r="AC104" s="21">
        <f t="shared" ca="1" si="22"/>
        <v>0</v>
      </c>
      <c r="AD104" s="21">
        <f t="shared" ca="1" si="22"/>
        <v>0</v>
      </c>
      <c r="AE104" s="21">
        <f t="shared" ca="1" si="22"/>
        <v>0</v>
      </c>
      <c r="AF104" s="21">
        <f t="shared" ca="1" si="22"/>
        <v>0</v>
      </c>
      <c r="AG104" s="21">
        <f t="shared" ca="1" si="22"/>
        <v>0</v>
      </c>
      <c r="AH104" s="21">
        <f t="shared" ca="1" si="22"/>
        <v>0</v>
      </c>
      <c r="AI104" s="21">
        <f t="shared" ca="1" si="22"/>
        <v>0</v>
      </c>
      <c r="AJ104" s="21">
        <f t="shared" ca="1" si="22"/>
        <v>0</v>
      </c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</row>
    <row r="105" spans="1:124" s="1" customFormat="1" outlineLevel="1">
      <c r="A105" s="2" t="s">
        <v>84</v>
      </c>
      <c r="B105" s="6"/>
      <c r="C105" s="6"/>
      <c r="D105" s="6"/>
      <c r="E105" s="6">
        <f t="shared" ref="E105:AJ105" ca="1" si="23">-E104</f>
        <v>-14091.000000000011</v>
      </c>
      <c r="F105" s="6">
        <f t="shared" ca="1" si="23"/>
        <v>-42273.000000000029</v>
      </c>
      <c r="G105" s="6">
        <f t="shared" ca="1" si="23"/>
        <v>-56364.000000000044</v>
      </c>
      <c r="H105" s="6">
        <f t="shared" ca="1" si="23"/>
        <v>-52384.607789869107</v>
      </c>
      <c r="I105" s="6">
        <f t="shared" ca="1" si="23"/>
        <v>-47967.482436623766</v>
      </c>
      <c r="J105" s="6">
        <f t="shared" ca="1" si="23"/>
        <v>-43064.473294521442</v>
      </c>
      <c r="K105" s="6">
        <f t="shared" ca="1" si="23"/>
        <v>-37622.133146787863</v>
      </c>
      <c r="L105" s="6">
        <f t="shared" ca="1" si="23"/>
        <v>-31581.135582803581</v>
      </c>
      <c r="M105" s="6">
        <f t="shared" ca="1" si="23"/>
        <v>-24875.628286781033</v>
      </c>
      <c r="N105" s="6">
        <f t="shared" ca="1" si="23"/>
        <v>-17432.515188196001</v>
      </c>
      <c r="O105" s="6">
        <f t="shared" ca="1" si="23"/>
        <v>-9170.6596487666156</v>
      </c>
      <c r="P105" s="6">
        <f t="shared" ca="1" si="23"/>
        <v>0</v>
      </c>
      <c r="Q105" s="6">
        <f t="shared" ca="1" si="23"/>
        <v>0</v>
      </c>
      <c r="R105" s="6">
        <f t="shared" ca="1" si="23"/>
        <v>0</v>
      </c>
      <c r="S105" s="6">
        <f t="shared" ca="1" si="23"/>
        <v>0</v>
      </c>
      <c r="T105" s="6">
        <f t="shared" ca="1" si="23"/>
        <v>0</v>
      </c>
      <c r="U105" s="6">
        <f t="shared" ca="1" si="23"/>
        <v>0</v>
      </c>
      <c r="V105" s="6">
        <f t="shared" ca="1" si="23"/>
        <v>0</v>
      </c>
      <c r="W105" s="6">
        <f t="shared" ca="1" si="23"/>
        <v>0</v>
      </c>
      <c r="X105" s="6">
        <f t="shared" ca="1" si="23"/>
        <v>0</v>
      </c>
      <c r="Y105" s="6">
        <f t="shared" ca="1" si="23"/>
        <v>0</v>
      </c>
      <c r="Z105" s="6">
        <f t="shared" ca="1" si="23"/>
        <v>0</v>
      </c>
      <c r="AA105" s="6">
        <f t="shared" ca="1" si="23"/>
        <v>0</v>
      </c>
      <c r="AB105" s="6">
        <f t="shared" ca="1" si="23"/>
        <v>0</v>
      </c>
      <c r="AC105" s="6">
        <f t="shared" ca="1" si="23"/>
        <v>0</v>
      </c>
      <c r="AD105" s="6">
        <f t="shared" ca="1" si="23"/>
        <v>0</v>
      </c>
      <c r="AE105" s="6">
        <f t="shared" ca="1" si="23"/>
        <v>0</v>
      </c>
      <c r="AF105" s="6">
        <f t="shared" ca="1" si="23"/>
        <v>0</v>
      </c>
      <c r="AG105" s="6">
        <f t="shared" ca="1" si="23"/>
        <v>0</v>
      </c>
      <c r="AH105" s="6">
        <f t="shared" ca="1" si="23"/>
        <v>0</v>
      </c>
      <c r="AI105" s="6">
        <f t="shared" ca="1" si="23"/>
        <v>0</v>
      </c>
      <c r="AJ105" s="6">
        <f t="shared" ca="1" si="23"/>
        <v>0</v>
      </c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6"/>
      <c r="CW105" s="6"/>
      <c r="CX105" s="6"/>
      <c r="CY105" s="6"/>
      <c r="CZ105" s="6"/>
      <c r="DA105" s="6"/>
      <c r="DB105" s="6"/>
      <c r="DC105" s="6"/>
      <c r="DD105" s="6"/>
      <c r="DE105" s="6"/>
      <c r="DF105" s="6"/>
      <c r="DG105" s="6"/>
      <c r="DH105" s="6"/>
      <c r="DI105" s="6"/>
      <c r="DJ105" s="6"/>
      <c r="DK105" s="6"/>
      <c r="DL105" s="6"/>
      <c r="DM105" s="6"/>
      <c r="DN105" s="6"/>
      <c r="DO105" s="6"/>
      <c r="DP105" s="6"/>
      <c r="DQ105" s="6"/>
      <c r="DR105" s="6"/>
      <c r="DS105" s="6"/>
      <c r="DT105" s="6"/>
    </row>
    <row r="106" spans="1:124" s="1" customFormat="1" outlineLevel="1">
      <c r="A106" s="24" t="s">
        <v>85</v>
      </c>
      <c r="B106" s="15"/>
      <c r="C106" s="15"/>
      <c r="D106" s="15"/>
      <c r="E106" s="16">
        <f t="shared" ref="E106:AJ106" ca="1" si="24">D106+SUM(E104:E105)</f>
        <v>0</v>
      </c>
      <c r="F106" s="16">
        <f t="shared" ca="1" si="24"/>
        <v>0</v>
      </c>
      <c r="G106" s="16">
        <f t="shared" ca="1" si="24"/>
        <v>0</v>
      </c>
      <c r="H106" s="16">
        <f t="shared" ca="1" si="24"/>
        <v>0</v>
      </c>
      <c r="I106" s="16">
        <f t="shared" ca="1" si="24"/>
        <v>0</v>
      </c>
      <c r="J106" s="16">
        <f t="shared" ca="1" si="24"/>
        <v>0</v>
      </c>
      <c r="K106" s="16">
        <f t="shared" ca="1" si="24"/>
        <v>0</v>
      </c>
      <c r="L106" s="16">
        <f t="shared" ca="1" si="24"/>
        <v>0</v>
      </c>
      <c r="M106" s="16">
        <f t="shared" ca="1" si="24"/>
        <v>0</v>
      </c>
      <c r="N106" s="16">
        <f t="shared" ca="1" si="24"/>
        <v>0</v>
      </c>
      <c r="O106" s="16">
        <f t="shared" ca="1" si="24"/>
        <v>0</v>
      </c>
      <c r="P106" s="16">
        <f t="shared" ca="1" si="24"/>
        <v>0</v>
      </c>
      <c r="Q106" s="16">
        <f t="shared" ca="1" si="24"/>
        <v>0</v>
      </c>
      <c r="R106" s="16">
        <f t="shared" ca="1" si="24"/>
        <v>0</v>
      </c>
      <c r="S106" s="16">
        <f t="shared" ca="1" si="24"/>
        <v>0</v>
      </c>
      <c r="T106" s="16">
        <f t="shared" ca="1" si="24"/>
        <v>0</v>
      </c>
      <c r="U106" s="16">
        <f t="shared" ca="1" si="24"/>
        <v>0</v>
      </c>
      <c r="V106" s="16">
        <f t="shared" ca="1" si="24"/>
        <v>0</v>
      </c>
      <c r="W106" s="16">
        <f t="shared" ca="1" si="24"/>
        <v>0</v>
      </c>
      <c r="X106" s="16">
        <f t="shared" ca="1" si="24"/>
        <v>0</v>
      </c>
      <c r="Y106" s="16">
        <f t="shared" ca="1" si="24"/>
        <v>0</v>
      </c>
      <c r="Z106" s="16">
        <f t="shared" ca="1" si="24"/>
        <v>0</v>
      </c>
      <c r="AA106" s="16">
        <f t="shared" ca="1" si="24"/>
        <v>0</v>
      </c>
      <c r="AB106" s="16">
        <f t="shared" ca="1" si="24"/>
        <v>0</v>
      </c>
      <c r="AC106" s="16">
        <f t="shared" ca="1" si="24"/>
        <v>0</v>
      </c>
      <c r="AD106" s="16">
        <f t="shared" ca="1" si="24"/>
        <v>0</v>
      </c>
      <c r="AE106" s="16">
        <f t="shared" ca="1" si="24"/>
        <v>0</v>
      </c>
      <c r="AF106" s="16">
        <f t="shared" ca="1" si="24"/>
        <v>0</v>
      </c>
      <c r="AG106" s="16">
        <f t="shared" ca="1" si="24"/>
        <v>0</v>
      </c>
      <c r="AH106" s="16">
        <f t="shared" ca="1" si="24"/>
        <v>0</v>
      </c>
      <c r="AI106" s="16">
        <f t="shared" ca="1" si="24"/>
        <v>0</v>
      </c>
      <c r="AJ106" s="16">
        <f t="shared" ca="1" si="24"/>
        <v>0</v>
      </c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6"/>
      <c r="BF106" s="16"/>
      <c r="BG106" s="16"/>
      <c r="BH106" s="16"/>
      <c r="BI106" s="16"/>
      <c r="BJ106" s="16"/>
      <c r="BK106" s="16"/>
      <c r="BL106" s="16"/>
      <c r="BM106" s="16"/>
      <c r="BN106" s="16"/>
      <c r="BO106" s="16"/>
      <c r="BP106" s="16"/>
      <c r="BQ106" s="16"/>
      <c r="BR106" s="16"/>
      <c r="BS106" s="16"/>
      <c r="BT106" s="16"/>
      <c r="BU106" s="16"/>
      <c r="BV106" s="16"/>
      <c r="BW106" s="16"/>
      <c r="BX106" s="16"/>
      <c r="BY106" s="16"/>
      <c r="BZ106" s="16"/>
      <c r="CA106" s="16"/>
      <c r="CB106" s="16"/>
      <c r="CC106" s="16"/>
      <c r="CD106" s="16"/>
      <c r="CE106" s="16"/>
      <c r="CF106" s="16"/>
      <c r="CG106" s="16"/>
      <c r="CH106" s="16"/>
      <c r="CI106" s="16"/>
      <c r="CJ106" s="16"/>
      <c r="CK106" s="16"/>
      <c r="CL106" s="16"/>
      <c r="CM106" s="16"/>
      <c r="CN106" s="16"/>
      <c r="CO106" s="16"/>
      <c r="CP106" s="16"/>
      <c r="CQ106" s="16"/>
      <c r="CR106" s="16"/>
      <c r="CS106" s="16"/>
      <c r="CT106" s="16"/>
      <c r="CU106" s="16"/>
      <c r="CV106" s="16"/>
      <c r="CW106" s="16"/>
      <c r="CX106" s="16"/>
      <c r="CY106" s="16"/>
      <c r="CZ106" s="16"/>
      <c r="DA106" s="16"/>
      <c r="DB106" s="16"/>
      <c r="DC106" s="16"/>
      <c r="DD106" s="16"/>
      <c r="DE106" s="16"/>
      <c r="DF106" s="16"/>
      <c r="DG106" s="16"/>
      <c r="DH106" s="16"/>
      <c r="DI106" s="16"/>
      <c r="DJ106" s="16"/>
      <c r="DK106" s="16"/>
      <c r="DL106" s="16"/>
      <c r="DM106" s="16"/>
      <c r="DN106" s="16"/>
      <c r="DO106" s="16"/>
      <c r="DP106" s="16"/>
      <c r="DQ106" s="16"/>
      <c r="DR106" s="16"/>
      <c r="DS106" s="16"/>
      <c r="DT106" s="16"/>
    </row>
    <row r="107" spans="1:124" s="1" customFormat="1" outlineLevel="1">
      <c r="A107" s="2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6"/>
      <c r="CW107" s="6"/>
      <c r="CX107" s="6"/>
      <c r="CY107" s="6"/>
      <c r="CZ107" s="6"/>
      <c r="DA107" s="6"/>
      <c r="DB107" s="6"/>
      <c r="DC107" s="6"/>
      <c r="DD107" s="6"/>
      <c r="DE107" s="6"/>
      <c r="DF107" s="6"/>
      <c r="DG107" s="6"/>
      <c r="DH107" s="6"/>
      <c r="DI107" s="6"/>
      <c r="DJ107" s="6"/>
      <c r="DK107" s="6"/>
      <c r="DL107" s="6"/>
      <c r="DM107" s="6"/>
      <c r="DN107" s="6"/>
      <c r="DO107" s="6"/>
      <c r="DP107" s="6"/>
      <c r="DQ107" s="6"/>
      <c r="DR107" s="6"/>
      <c r="DS107" s="6"/>
      <c r="DT107" s="6"/>
    </row>
    <row r="108" spans="1:124" s="1" customFormat="1" outlineLevel="1">
      <c r="A108" s="34" t="s">
        <v>127</v>
      </c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6"/>
      <c r="CW108" s="6"/>
      <c r="CX108" s="6"/>
      <c r="CY108" s="6"/>
      <c r="CZ108" s="6"/>
      <c r="DA108" s="6"/>
      <c r="DB108" s="6"/>
      <c r="DC108" s="6"/>
      <c r="DD108" s="6"/>
      <c r="DE108" s="6"/>
      <c r="DF108" s="6"/>
      <c r="DG108" s="6"/>
      <c r="DH108" s="6"/>
      <c r="DI108" s="6"/>
      <c r="DJ108" s="6"/>
      <c r="DK108" s="6"/>
      <c r="DL108" s="6"/>
      <c r="DM108" s="6"/>
      <c r="DN108" s="6"/>
      <c r="DO108" s="6"/>
      <c r="DP108" s="6"/>
      <c r="DQ108" s="6"/>
      <c r="DR108" s="6"/>
      <c r="DS108" s="6"/>
      <c r="DT108" s="6"/>
    </row>
    <row r="109" spans="1:124" s="1" customFormat="1" outlineLevel="1">
      <c r="A109" s="39" t="s">
        <v>125</v>
      </c>
      <c r="B109" s="40">
        <v>0</v>
      </c>
      <c r="C109" s="41"/>
      <c r="D109" s="41"/>
      <c r="E109" s="42">
        <f t="shared" ref="E109:AJ109" si="25">$B109</f>
        <v>0</v>
      </c>
      <c r="F109" s="42">
        <f t="shared" si="25"/>
        <v>0</v>
      </c>
      <c r="G109" s="42">
        <f t="shared" si="25"/>
        <v>0</v>
      </c>
      <c r="H109" s="42">
        <f t="shared" si="25"/>
        <v>0</v>
      </c>
      <c r="I109" s="42">
        <f t="shared" si="25"/>
        <v>0</v>
      </c>
      <c r="J109" s="42">
        <f t="shared" si="25"/>
        <v>0</v>
      </c>
      <c r="K109" s="42">
        <f t="shared" si="25"/>
        <v>0</v>
      </c>
      <c r="L109" s="42">
        <f t="shared" si="25"/>
        <v>0</v>
      </c>
      <c r="M109" s="42">
        <f t="shared" si="25"/>
        <v>0</v>
      </c>
      <c r="N109" s="42">
        <f t="shared" si="25"/>
        <v>0</v>
      </c>
      <c r="O109" s="42">
        <f t="shared" si="25"/>
        <v>0</v>
      </c>
      <c r="P109" s="42">
        <f t="shared" si="25"/>
        <v>0</v>
      </c>
      <c r="Q109" s="42">
        <f t="shared" si="25"/>
        <v>0</v>
      </c>
      <c r="R109" s="42">
        <f t="shared" si="25"/>
        <v>0</v>
      </c>
      <c r="S109" s="42">
        <f t="shared" si="25"/>
        <v>0</v>
      </c>
      <c r="T109" s="42">
        <f t="shared" si="25"/>
        <v>0</v>
      </c>
      <c r="U109" s="42">
        <f t="shared" si="25"/>
        <v>0</v>
      </c>
      <c r="V109" s="42">
        <f t="shared" si="25"/>
        <v>0</v>
      </c>
      <c r="W109" s="42">
        <f t="shared" si="25"/>
        <v>0</v>
      </c>
      <c r="X109" s="42">
        <f t="shared" si="25"/>
        <v>0</v>
      </c>
      <c r="Y109" s="42">
        <f t="shared" si="25"/>
        <v>0</v>
      </c>
      <c r="Z109" s="42">
        <f t="shared" si="25"/>
        <v>0</v>
      </c>
      <c r="AA109" s="42">
        <f t="shared" si="25"/>
        <v>0</v>
      </c>
      <c r="AB109" s="42">
        <f t="shared" si="25"/>
        <v>0</v>
      </c>
      <c r="AC109" s="42">
        <f t="shared" si="25"/>
        <v>0</v>
      </c>
      <c r="AD109" s="42">
        <f t="shared" si="25"/>
        <v>0</v>
      </c>
      <c r="AE109" s="42">
        <f t="shared" si="25"/>
        <v>0</v>
      </c>
      <c r="AF109" s="42">
        <f t="shared" si="25"/>
        <v>0</v>
      </c>
      <c r="AG109" s="42">
        <f t="shared" si="25"/>
        <v>0</v>
      </c>
      <c r="AH109" s="42">
        <f t="shared" si="25"/>
        <v>0</v>
      </c>
      <c r="AI109" s="42">
        <f t="shared" si="25"/>
        <v>0</v>
      </c>
      <c r="AJ109" s="42">
        <f t="shared" si="25"/>
        <v>0</v>
      </c>
      <c r="AK109" s="42"/>
      <c r="AL109" s="42"/>
      <c r="AM109" s="42"/>
      <c r="AN109" s="42"/>
      <c r="AO109" s="42"/>
      <c r="AP109" s="42"/>
      <c r="AQ109" s="42"/>
      <c r="AR109" s="42"/>
      <c r="AS109" s="42"/>
      <c r="AT109" s="42"/>
      <c r="AU109" s="42"/>
      <c r="AV109" s="42"/>
      <c r="AW109" s="42"/>
      <c r="AX109" s="42"/>
      <c r="AY109" s="42"/>
      <c r="AZ109" s="42"/>
      <c r="BA109" s="42"/>
      <c r="BB109" s="42"/>
      <c r="BC109" s="42"/>
      <c r="BD109" s="42"/>
      <c r="BE109" s="42"/>
      <c r="BF109" s="42"/>
      <c r="BG109" s="42"/>
      <c r="BH109" s="42"/>
      <c r="BI109" s="42"/>
      <c r="BJ109" s="42"/>
      <c r="BK109" s="42"/>
      <c r="BL109" s="42"/>
      <c r="BM109" s="42"/>
      <c r="BN109" s="42"/>
      <c r="BO109" s="42"/>
      <c r="BP109" s="42"/>
      <c r="BQ109" s="42"/>
      <c r="BR109" s="42"/>
      <c r="BS109" s="42"/>
      <c r="BT109" s="42"/>
      <c r="BU109" s="42"/>
      <c r="BV109" s="42"/>
      <c r="BW109" s="42"/>
      <c r="BX109" s="42"/>
      <c r="BY109" s="42"/>
      <c r="BZ109" s="42"/>
      <c r="CA109" s="42"/>
      <c r="CB109" s="42"/>
      <c r="CC109" s="42"/>
      <c r="CD109" s="42"/>
      <c r="CE109" s="42"/>
      <c r="CF109" s="42"/>
      <c r="CG109" s="42"/>
      <c r="CH109" s="42"/>
      <c r="CI109" s="42"/>
      <c r="CJ109" s="42"/>
      <c r="CK109" s="42"/>
      <c r="CL109" s="42"/>
      <c r="CM109" s="42"/>
      <c r="CN109" s="42"/>
      <c r="CO109" s="42"/>
      <c r="CP109" s="42"/>
      <c r="CQ109" s="42"/>
      <c r="CR109" s="42"/>
      <c r="CS109" s="42"/>
      <c r="CT109" s="42"/>
      <c r="CU109" s="42"/>
      <c r="CV109" s="42"/>
      <c r="CW109" s="42"/>
      <c r="CX109" s="42"/>
      <c r="CY109" s="42"/>
      <c r="CZ109" s="42"/>
      <c r="DA109" s="42"/>
      <c r="DB109" s="42"/>
      <c r="DC109" s="42"/>
      <c r="DD109" s="42"/>
      <c r="DE109" s="42"/>
      <c r="DF109" s="42"/>
      <c r="DG109" s="42"/>
      <c r="DH109" s="42"/>
      <c r="DI109" s="42"/>
      <c r="DJ109" s="42"/>
      <c r="DK109" s="42"/>
      <c r="DL109" s="42"/>
      <c r="DM109" s="42"/>
      <c r="DN109" s="42"/>
      <c r="DO109" s="42"/>
      <c r="DP109" s="42"/>
      <c r="DQ109" s="42"/>
      <c r="DR109" s="42"/>
      <c r="DS109" s="42"/>
      <c r="DT109" s="42"/>
    </row>
    <row r="110" spans="1:124" s="1" customFormat="1" outlineLevel="1">
      <c r="A110" s="2" t="s">
        <v>86</v>
      </c>
      <c r="B110" s="6"/>
      <c r="C110" s="6"/>
      <c r="D110" s="6"/>
      <c r="E110" s="6">
        <f ca="1">(Расчет_БЕЗ_Фонда!E$1&lt;=$B93)*($B93&lt;=Расчет_БЕЗ_Фонда!E$2)*SUM(E97:$DT97)</f>
        <v>512399.99999999994</v>
      </c>
      <c r="F110" s="6">
        <f ca="1">(Расчет_БЕЗ_Фонда!F$1&lt;=$B93)*($B93&lt;=Расчет_БЕЗ_Фонда!F$2)*SUM(F97:$DT97)</f>
        <v>0</v>
      </c>
      <c r="G110" s="6">
        <f ca="1">(Расчет_БЕЗ_Фонда!G$1&lt;=$B93)*($B93&lt;=Расчет_БЕЗ_Фонда!G$2)*SUM(G97:$DT97)</f>
        <v>0</v>
      </c>
      <c r="H110" s="6">
        <f ca="1">(Расчет_БЕЗ_Фонда!H$1&lt;=$B93)*($B93&lt;=Расчет_БЕЗ_Фонда!H$2)*SUM(H97:$DT97)</f>
        <v>0</v>
      </c>
      <c r="I110" s="6">
        <f ca="1">(Расчет_БЕЗ_Фонда!I$1&lt;=$B93)*($B93&lt;=Расчет_БЕЗ_Фонда!I$2)*SUM(I97:$DT97)</f>
        <v>0</v>
      </c>
      <c r="J110" s="6">
        <f ca="1">(Расчет_БЕЗ_Фонда!J$1&lt;=$B93)*($B93&lt;=Расчет_БЕЗ_Фонда!J$2)*SUM(J97:$DT97)</f>
        <v>0</v>
      </c>
      <c r="K110" s="6">
        <f ca="1">(Расчет_БЕЗ_Фонда!K$1&lt;=$B93)*($B93&lt;=Расчет_БЕЗ_Фонда!K$2)*SUM(K97:$DT97)</f>
        <v>0</v>
      </c>
      <c r="L110" s="6">
        <f ca="1">(Расчет_БЕЗ_Фонда!L$1&lt;=$B93)*($B93&lt;=Расчет_БЕЗ_Фонда!L$2)*SUM(L97:$DT97)</f>
        <v>0</v>
      </c>
      <c r="M110" s="6">
        <f ca="1">(Расчет_БЕЗ_Фонда!M$1&lt;=$B93)*($B93&lt;=Расчет_БЕЗ_Фонда!M$2)*SUM(M97:$DT97)</f>
        <v>0</v>
      </c>
      <c r="N110" s="6">
        <f ca="1">(Расчет_БЕЗ_Фонда!N$1&lt;=$B93)*($B93&lt;=Расчет_БЕЗ_Фонда!N$2)*SUM(N97:$DT97)</f>
        <v>0</v>
      </c>
      <c r="O110" s="6">
        <f ca="1">(Расчет_БЕЗ_Фонда!O$1&lt;=$B93)*($B93&lt;=Расчет_БЕЗ_Фонда!O$2)*SUM(O97:$DT97)</f>
        <v>0</v>
      </c>
      <c r="P110" s="6">
        <f ca="1">(Расчет_БЕЗ_Фонда!P$1&lt;=$B93)*($B93&lt;=Расчет_БЕЗ_Фонда!P$2)*SUM(P97:$DT97)</f>
        <v>0</v>
      </c>
      <c r="Q110" s="6">
        <f ca="1">(Расчет_БЕЗ_Фонда!Q$1&lt;=$B93)*($B93&lt;=Расчет_БЕЗ_Фонда!Q$2)*SUM(Q97:$DT97)</f>
        <v>0</v>
      </c>
      <c r="R110" s="6">
        <f ca="1">(Расчет_БЕЗ_Фонда!R$1&lt;=$B93)*($B93&lt;=Расчет_БЕЗ_Фонда!R$2)*SUM(R97:$DT97)</f>
        <v>0</v>
      </c>
      <c r="S110" s="6">
        <f ca="1">(Расчет_БЕЗ_Фонда!S$1&lt;=$B93)*($B93&lt;=Расчет_БЕЗ_Фонда!S$2)*SUM(S97:$DT97)</f>
        <v>0</v>
      </c>
      <c r="T110" s="6">
        <f ca="1">(Расчет_БЕЗ_Фонда!T$1&lt;=$B93)*($B93&lt;=Расчет_БЕЗ_Фонда!T$2)*SUM(T97:$DT97)</f>
        <v>0</v>
      </c>
      <c r="U110" s="6">
        <f ca="1">(Расчет_БЕЗ_Фонда!U$1&lt;=$B93)*($B93&lt;=Расчет_БЕЗ_Фонда!U$2)*SUM(U97:$DT97)</f>
        <v>0</v>
      </c>
      <c r="V110" s="6">
        <f ca="1">(Расчет_БЕЗ_Фонда!V$1&lt;=$B93)*($B93&lt;=Расчет_БЕЗ_Фонда!V$2)*SUM(V97:$DT97)</f>
        <v>0</v>
      </c>
      <c r="W110" s="6">
        <f ca="1">(Расчет_БЕЗ_Фонда!W$1&lt;=$B93)*($B93&lt;=Расчет_БЕЗ_Фонда!W$2)*SUM(W97:$DT97)</f>
        <v>0</v>
      </c>
      <c r="X110" s="6">
        <f ca="1">(Расчет_БЕЗ_Фонда!X$1&lt;=$B93)*($B93&lt;=Расчет_БЕЗ_Фонда!X$2)*SUM(X97:$DT97)</f>
        <v>0</v>
      </c>
      <c r="Y110" s="6">
        <f ca="1">(Расчет_БЕЗ_Фонда!Y$1&lt;=$B93)*($B93&lt;=Расчет_БЕЗ_Фонда!Y$2)*SUM(Y97:$DT97)</f>
        <v>0</v>
      </c>
      <c r="Z110" s="6">
        <f ca="1">(Расчет_БЕЗ_Фонда!Z$1&lt;=$B93)*($B93&lt;=Расчет_БЕЗ_Фонда!Z$2)*SUM(Z97:$DT97)</f>
        <v>0</v>
      </c>
      <c r="AA110" s="6">
        <f ca="1">(Расчет_БЕЗ_Фонда!AA$1&lt;=$B93)*($B93&lt;=Расчет_БЕЗ_Фонда!AA$2)*SUM(AA97:$DT97)</f>
        <v>0</v>
      </c>
      <c r="AB110" s="6">
        <f ca="1">(Расчет_БЕЗ_Фонда!AB$1&lt;=$B93)*($B93&lt;=Расчет_БЕЗ_Фонда!AB$2)*SUM(AB97:$DT97)</f>
        <v>0</v>
      </c>
      <c r="AC110" s="6">
        <f ca="1">(Расчет_БЕЗ_Фонда!AC$1&lt;=$B93)*($B93&lt;=Расчет_БЕЗ_Фонда!AC$2)*SUM(AC97:$DT97)</f>
        <v>0</v>
      </c>
      <c r="AD110" s="6">
        <f ca="1">(Расчет_БЕЗ_Фонда!AD$1&lt;=$B93)*($B93&lt;=Расчет_БЕЗ_Фонда!AD$2)*SUM(AD97:$DT97)</f>
        <v>0</v>
      </c>
      <c r="AE110" s="6">
        <f ca="1">(Расчет_БЕЗ_Фонда!AE$1&lt;=$B93)*($B93&lt;=Расчет_БЕЗ_Фонда!AE$2)*SUM(AE97:$DT97)</f>
        <v>0</v>
      </c>
      <c r="AF110" s="6">
        <f ca="1">(Расчет_БЕЗ_Фонда!AF$1&lt;=$B93)*($B93&lt;=Расчет_БЕЗ_Фонда!AF$2)*SUM(AF97:$DT97)</f>
        <v>0</v>
      </c>
      <c r="AG110" s="6">
        <f ca="1">(Расчет_БЕЗ_Фонда!AG$1&lt;=$B93)*($B93&lt;=Расчет_БЕЗ_Фонда!AG$2)*SUM(AG97:$DT97)</f>
        <v>0</v>
      </c>
      <c r="AH110" s="6">
        <f ca="1">(Расчет_БЕЗ_Фонда!AH$1&lt;=$B93)*($B93&lt;=Расчет_БЕЗ_Фонда!AH$2)*SUM(AH97:$DT97)</f>
        <v>0</v>
      </c>
      <c r="AI110" s="6">
        <f ca="1">(Расчет_БЕЗ_Фонда!AI$1&lt;=$B93)*($B93&lt;=Расчет_БЕЗ_Фонда!AI$2)*SUM(AI97:$DT97)</f>
        <v>0</v>
      </c>
      <c r="AJ110" s="6">
        <f ca="1">(Расчет_БЕЗ_Фонда!AJ$1&lt;=$B93)*($B93&lt;=Расчет_БЕЗ_Фонда!AJ$2)*SUM(AJ97:$DT97)</f>
        <v>0</v>
      </c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6"/>
      <c r="CW110" s="6"/>
      <c r="CX110" s="6"/>
      <c r="CY110" s="6"/>
      <c r="CZ110" s="6"/>
      <c r="DA110" s="6"/>
      <c r="DB110" s="6"/>
      <c r="DC110" s="6"/>
      <c r="DD110" s="6"/>
      <c r="DE110" s="6"/>
      <c r="DF110" s="6"/>
      <c r="DG110" s="6"/>
      <c r="DH110" s="6"/>
      <c r="DI110" s="6"/>
      <c r="DJ110" s="6"/>
      <c r="DK110" s="6"/>
      <c r="DL110" s="6"/>
      <c r="DM110" s="6"/>
      <c r="DN110" s="6"/>
      <c r="DO110" s="6"/>
      <c r="DP110" s="6"/>
      <c r="DQ110" s="6"/>
      <c r="DR110" s="6"/>
      <c r="DS110" s="6"/>
      <c r="DT110" s="6"/>
    </row>
    <row r="111" spans="1:124" s="1" customFormat="1" outlineLevel="1">
      <c r="A111" s="22" t="s">
        <v>126</v>
      </c>
      <c r="B111" s="6"/>
      <c r="C111" s="6"/>
      <c r="D111" s="6"/>
      <c r="E111" s="6">
        <f t="shared" ref="E111:AJ111" ca="1" si="26">E110*E109</f>
        <v>0</v>
      </c>
      <c r="F111" s="6">
        <f t="shared" ca="1" si="26"/>
        <v>0</v>
      </c>
      <c r="G111" s="6">
        <f t="shared" ca="1" si="26"/>
        <v>0</v>
      </c>
      <c r="H111" s="6">
        <f t="shared" ca="1" si="26"/>
        <v>0</v>
      </c>
      <c r="I111" s="6">
        <f t="shared" ca="1" si="26"/>
        <v>0</v>
      </c>
      <c r="J111" s="6">
        <f t="shared" ca="1" si="26"/>
        <v>0</v>
      </c>
      <c r="K111" s="6">
        <f t="shared" ca="1" si="26"/>
        <v>0</v>
      </c>
      <c r="L111" s="6">
        <f t="shared" ca="1" si="26"/>
        <v>0</v>
      </c>
      <c r="M111" s="6">
        <f t="shared" ca="1" si="26"/>
        <v>0</v>
      </c>
      <c r="N111" s="6">
        <f t="shared" ca="1" si="26"/>
        <v>0</v>
      </c>
      <c r="O111" s="6">
        <f t="shared" ca="1" si="26"/>
        <v>0</v>
      </c>
      <c r="P111" s="6">
        <f t="shared" ca="1" si="26"/>
        <v>0</v>
      </c>
      <c r="Q111" s="6">
        <f t="shared" ca="1" si="26"/>
        <v>0</v>
      </c>
      <c r="R111" s="6">
        <f t="shared" ca="1" si="26"/>
        <v>0</v>
      </c>
      <c r="S111" s="6">
        <f t="shared" ca="1" si="26"/>
        <v>0</v>
      </c>
      <c r="T111" s="6">
        <f t="shared" ca="1" si="26"/>
        <v>0</v>
      </c>
      <c r="U111" s="6">
        <f t="shared" ca="1" si="26"/>
        <v>0</v>
      </c>
      <c r="V111" s="6">
        <f t="shared" ca="1" si="26"/>
        <v>0</v>
      </c>
      <c r="W111" s="6">
        <f t="shared" ca="1" si="26"/>
        <v>0</v>
      </c>
      <c r="X111" s="6">
        <f t="shared" ca="1" si="26"/>
        <v>0</v>
      </c>
      <c r="Y111" s="6">
        <f t="shared" ca="1" si="26"/>
        <v>0</v>
      </c>
      <c r="Z111" s="6">
        <f t="shared" ca="1" si="26"/>
        <v>0</v>
      </c>
      <c r="AA111" s="6">
        <f t="shared" ca="1" si="26"/>
        <v>0</v>
      </c>
      <c r="AB111" s="6">
        <f t="shared" ca="1" si="26"/>
        <v>0</v>
      </c>
      <c r="AC111" s="6">
        <f t="shared" ca="1" si="26"/>
        <v>0</v>
      </c>
      <c r="AD111" s="6">
        <f t="shared" ca="1" si="26"/>
        <v>0</v>
      </c>
      <c r="AE111" s="6">
        <f t="shared" ca="1" si="26"/>
        <v>0</v>
      </c>
      <c r="AF111" s="6">
        <f t="shared" ca="1" si="26"/>
        <v>0</v>
      </c>
      <c r="AG111" s="6">
        <f t="shared" ca="1" si="26"/>
        <v>0</v>
      </c>
      <c r="AH111" s="6">
        <f t="shared" ca="1" si="26"/>
        <v>0</v>
      </c>
      <c r="AI111" s="6">
        <f t="shared" ca="1" si="26"/>
        <v>0</v>
      </c>
      <c r="AJ111" s="6">
        <f t="shared" ca="1" si="26"/>
        <v>0</v>
      </c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6"/>
      <c r="CW111" s="6"/>
      <c r="CX111" s="6"/>
      <c r="CY111" s="6"/>
      <c r="CZ111" s="6"/>
      <c r="DA111" s="6"/>
      <c r="DB111" s="6"/>
      <c r="DC111" s="6"/>
      <c r="DD111" s="6"/>
      <c r="DE111" s="6"/>
      <c r="DF111" s="6"/>
      <c r="DG111" s="6"/>
      <c r="DH111" s="6"/>
      <c r="DI111" s="6"/>
      <c r="DJ111" s="6"/>
      <c r="DK111" s="6"/>
      <c r="DL111" s="6"/>
      <c r="DM111" s="6"/>
      <c r="DN111" s="6"/>
      <c r="DO111" s="6"/>
      <c r="DP111" s="6"/>
      <c r="DQ111" s="6"/>
      <c r="DR111" s="6"/>
      <c r="DS111" s="6"/>
      <c r="DT111" s="6"/>
    </row>
    <row r="112" spans="1:124" s="1" customFormat="1" outlineLevel="1">
      <c r="A112" s="22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6"/>
      <c r="CW112" s="6"/>
      <c r="CX112" s="6"/>
      <c r="CY112" s="6"/>
      <c r="CZ112" s="6"/>
      <c r="DA112" s="6"/>
      <c r="DB112" s="6"/>
      <c r="DC112" s="6"/>
      <c r="DD112" s="6"/>
      <c r="DE112" s="6"/>
      <c r="DF112" s="6"/>
      <c r="DG112" s="6"/>
      <c r="DH112" s="6"/>
      <c r="DI112" s="6"/>
      <c r="DJ112" s="6"/>
      <c r="DK112" s="6"/>
      <c r="DL112" s="6"/>
      <c r="DM112" s="6"/>
      <c r="DN112" s="6"/>
      <c r="DO112" s="6"/>
      <c r="DP112" s="6"/>
      <c r="DQ112" s="6"/>
      <c r="DR112" s="6"/>
      <c r="DS112" s="6"/>
      <c r="DT112" s="6"/>
    </row>
    <row r="113" spans="1:124" s="1" customFormat="1" outlineLevel="1">
      <c r="A113" s="39" t="s">
        <v>128</v>
      </c>
      <c r="B113" s="40">
        <v>0</v>
      </c>
      <c r="C113" s="41"/>
      <c r="D113" s="41"/>
      <c r="E113" s="42">
        <f t="shared" ref="E113:AJ113" si="27">$B113</f>
        <v>0</v>
      </c>
      <c r="F113" s="42">
        <f t="shared" si="27"/>
        <v>0</v>
      </c>
      <c r="G113" s="42">
        <f t="shared" si="27"/>
        <v>0</v>
      </c>
      <c r="H113" s="42">
        <f t="shared" si="27"/>
        <v>0</v>
      </c>
      <c r="I113" s="42">
        <f t="shared" si="27"/>
        <v>0</v>
      </c>
      <c r="J113" s="42">
        <f t="shared" si="27"/>
        <v>0</v>
      </c>
      <c r="K113" s="42">
        <f t="shared" si="27"/>
        <v>0</v>
      </c>
      <c r="L113" s="42">
        <f t="shared" si="27"/>
        <v>0</v>
      </c>
      <c r="M113" s="42">
        <f t="shared" si="27"/>
        <v>0</v>
      </c>
      <c r="N113" s="42">
        <f t="shared" si="27"/>
        <v>0</v>
      </c>
      <c r="O113" s="42">
        <f t="shared" si="27"/>
        <v>0</v>
      </c>
      <c r="P113" s="42">
        <f t="shared" si="27"/>
        <v>0</v>
      </c>
      <c r="Q113" s="42">
        <f t="shared" si="27"/>
        <v>0</v>
      </c>
      <c r="R113" s="42">
        <f t="shared" si="27"/>
        <v>0</v>
      </c>
      <c r="S113" s="42">
        <f t="shared" si="27"/>
        <v>0</v>
      </c>
      <c r="T113" s="42">
        <f t="shared" si="27"/>
        <v>0</v>
      </c>
      <c r="U113" s="42">
        <f t="shared" si="27"/>
        <v>0</v>
      </c>
      <c r="V113" s="42">
        <f t="shared" si="27"/>
        <v>0</v>
      </c>
      <c r="W113" s="42">
        <f t="shared" si="27"/>
        <v>0</v>
      </c>
      <c r="X113" s="42">
        <f t="shared" si="27"/>
        <v>0</v>
      </c>
      <c r="Y113" s="42">
        <f t="shared" si="27"/>
        <v>0</v>
      </c>
      <c r="Z113" s="42">
        <f t="shared" si="27"/>
        <v>0</v>
      </c>
      <c r="AA113" s="42">
        <f t="shared" si="27"/>
        <v>0</v>
      </c>
      <c r="AB113" s="42">
        <f t="shared" si="27"/>
        <v>0</v>
      </c>
      <c r="AC113" s="42">
        <f t="shared" si="27"/>
        <v>0</v>
      </c>
      <c r="AD113" s="42">
        <f t="shared" si="27"/>
        <v>0</v>
      </c>
      <c r="AE113" s="42">
        <f t="shared" si="27"/>
        <v>0</v>
      </c>
      <c r="AF113" s="42">
        <f t="shared" si="27"/>
        <v>0</v>
      </c>
      <c r="AG113" s="42">
        <f t="shared" si="27"/>
        <v>0</v>
      </c>
      <c r="AH113" s="42">
        <f t="shared" si="27"/>
        <v>0</v>
      </c>
      <c r="AI113" s="42">
        <f t="shared" si="27"/>
        <v>0</v>
      </c>
      <c r="AJ113" s="42">
        <f t="shared" si="27"/>
        <v>0</v>
      </c>
      <c r="AK113" s="42"/>
      <c r="AL113" s="42"/>
      <c r="AM113" s="42"/>
      <c r="AN113" s="42"/>
      <c r="AO113" s="42"/>
      <c r="AP113" s="42"/>
      <c r="AQ113" s="42"/>
      <c r="AR113" s="42"/>
      <c r="AS113" s="42"/>
      <c r="AT113" s="42"/>
      <c r="AU113" s="42"/>
      <c r="AV113" s="42"/>
      <c r="AW113" s="42"/>
      <c r="AX113" s="42"/>
      <c r="AY113" s="42"/>
      <c r="AZ113" s="42"/>
      <c r="BA113" s="42"/>
      <c r="BB113" s="42"/>
      <c r="BC113" s="42"/>
      <c r="BD113" s="42"/>
      <c r="BE113" s="42"/>
      <c r="BF113" s="42"/>
      <c r="BG113" s="42"/>
      <c r="BH113" s="42"/>
      <c r="BI113" s="42"/>
      <c r="BJ113" s="42"/>
      <c r="BK113" s="42"/>
      <c r="BL113" s="42"/>
      <c r="BM113" s="42"/>
      <c r="BN113" s="42"/>
      <c r="BO113" s="42"/>
      <c r="BP113" s="42"/>
      <c r="BQ113" s="42"/>
      <c r="BR113" s="42"/>
      <c r="BS113" s="42"/>
      <c r="BT113" s="42"/>
      <c r="BU113" s="42"/>
      <c r="BV113" s="42"/>
      <c r="BW113" s="42"/>
      <c r="BX113" s="42"/>
      <c r="BY113" s="42"/>
      <c r="BZ113" s="42"/>
      <c r="CA113" s="42"/>
      <c r="CB113" s="42"/>
      <c r="CC113" s="42"/>
      <c r="CD113" s="42"/>
      <c r="CE113" s="42"/>
      <c r="CF113" s="42"/>
      <c r="CG113" s="42"/>
      <c r="CH113" s="42"/>
      <c r="CI113" s="42"/>
      <c r="CJ113" s="42"/>
      <c r="CK113" s="42"/>
      <c r="CL113" s="42"/>
      <c r="CM113" s="42"/>
      <c r="CN113" s="42"/>
      <c r="CO113" s="42"/>
      <c r="CP113" s="42"/>
      <c r="CQ113" s="42"/>
      <c r="CR113" s="42"/>
      <c r="CS113" s="42"/>
      <c r="CT113" s="42"/>
      <c r="CU113" s="42"/>
      <c r="CV113" s="42"/>
      <c r="CW113" s="42"/>
      <c r="CX113" s="42"/>
      <c r="CY113" s="42"/>
      <c r="CZ113" s="42"/>
      <c r="DA113" s="42"/>
      <c r="DB113" s="42"/>
      <c r="DC113" s="42"/>
      <c r="DD113" s="42"/>
      <c r="DE113" s="42"/>
      <c r="DF113" s="42"/>
      <c r="DG113" s="42"/>
      <c r="DH113" s="42"/>
      <c r="DI113" s="42"/>
      <c r="DJ113" s="42"/>
      <c r="DK113" s="42"/>
      <c r="DL113" s="42"/>
      <c r="DM113" s="42"/>
      <c r="DN113" s="42"/>
      <c r="DO113" s="42"/>
      <c r="DP113" s="42"/>
      <c r="DQ113" s="42"/>
      <c r="DR113" s="42"/>
      <c r="DS113" s="42"/>
      <c r="DT113" s="42"/>
    </row>
    <row r="114" spans="1:124" s="1" customFormat="1" outlineLevel="1">
      <c r="A114" s="39" t="s">
        <v>134</v>
      </c>
      <c r="B114" s="44"/>
      <c r="C114" s="44"/>
      <c r="D114" s="44"/>
      <c r="E114" s="28">
        <f>E113*MAX(0,1+MIN(Расчет_БЕЗ_Фонда!E$2,$C93)-MAX(Расчет_БЕЗ_Фонда!E$1,$B93))/IF(MOD(Расчет_БЕЗ_Фонда!E$4,4)=0,366,365)</f>
        <v>0</v>
      </c>
      <c r="F114" s="28">
        <f>F113*MAX(0,1+MIN(Расчет_БЕЗ_Фонда!F$2,$C93)-MAX(Расчет_БЕЗ_Фонда!F$1,$B93))/IF(MOD(Расчет_БЕЗ_Фонда!F$4,4)=0,366,365)</f>
        <v>0</v>
      </c>
      <c r="G114" s="28">
        <f>G113*MAX(0,1+MIN(Расчет_БЕЗ_Фонда!G$2,$C93)-MAX(Расчет_БЕЗ_Фонда!G$1,$B93))/IF(MOD(Расчет_БЕЗ_Фонда!G$4,4)=0,366,365)</f>
        <v>0</v>
      </c>
      <c r="H114" s="28">
        <f>H113*MAX(0,1+MIN(Расчет_БЕЗ_Фонда!H$2,$C93)-MAX(Расчет_БЕЗ_Фонда!H$1,$B93))/IF(MOD(Расчет_БЕЗ_Фонда!H$4,4)=0,366,365)</f>
        <v>0</v>
      </c>
      <c r="I114" s="28">
        <f>I113*MAX(0,1+MIN(Расчет_БЕЗ_Фонда!I$2,$C93)-MAX(Расчет_БЕЗ_Фонда!I$1,$B93))/IF(MOD(Расчет_БЕЗ_Фонда!I$4,4)=0,366,365)</f>
        <v>0</v>
      </c>
      <c r="J114" s="28">
        <f>J113*MAX(0,1+MIN(Расчет_БЕЗ_Фонда!J$2,$C93)-MAX(Расчет_БЕЗ_Фонда!J$1,$B93))/IF(MOD(Расчет_БЕЗ_Фонда!J$4,4)=0,366,365)</f>
        <v>0</v>
      </c>
      <c r="K114" s="28">
        <f>K113*MAX(0,1+MIN(Расчет_БЕЗ_Фонда!K$2,$C93)-MAX(Расчет_БЕЗ_Фонда!K$1,$B93))/IF(MOD(Расчет_БЕЗ_Фонда!K$4,4)=0,366,365)</f>
        <v>0</v>
      </c>
      <c r="L114" s="28">
        <f>L113*MAX(0,1+MIN(Расчет_БЕЗ_Фонда!L$2,$C93)-MAX(Расчет_БЕЗ_Фонда!L$1,$B93))/IF(MOD(Расчет_БЕЗ_Фонда!L$4,4)=0,366,365)</f>
        <v>0</v>
      </c>
      <c r="M114" s="28">
        <f>M113*MAX(0,1+MIN(Расчет_БЕЗ_Фонда!M$2,$C93)-MAX(Расчет_БЕЗ_Фонда!M$1,$B93))/IF(MOD(Расчет_БЕЗ_Фонда!M$4,4)=0,366,365)</f>
        <v>0</v>
      </c>
      <c r="N114" s="28">
        <f>N113*MAX(0,1+MIN(Расчет_БЕЗ_Фонда!N$2,$C93)-MAX(Расчет_БЕЗ_Фонда!N$1,$B93))/IF(MOD(Расчет_БЕЗ_Фонда!N$4,4)=0,366,365)</f>
        <v>0</v>
      </c>
      <c r="O114" s="28">
        <f>O113*MAX(0,1+MIN(Расчет_БЕЗ_Фонда!O$2,$C93)-MAX(Расчет_БЕЗ_Фонда!O$1,$B93))/IF(MOD(Расчет_БЕЗ_Фонда!O$4,4)=0,366,365)</f>
        <v>0</v>
      </c>
      <c r="P114" s="28">
        <f>P113*MAX(0,1+MIN(Расчет_БЕЗ_Фонда!P$2,$C93)-MAX(Расчет_БЕЗ_Фонда!P$1,$B93))/IF(MOD(Расчет_БЕЗ_Фонда!P$4,4)=0,366,365)</f>
        <v>0</v>
      </c>
      <c r="Q114" s="28">
        <f>Q113*MAX(0,1+MIN(Расчет_БЕЗ_Фонда!Q$2,$C93)-MAX(Расчет_БЕЗ_Фонда!Q$1,$B93))/IF(MOD(Расчет_БЕЗ_Фонда!Q$4,4)=0,366,365)</f>
        <v>0</v>
      </c>
      <c r="R114" s="28">
        <f>R113*MAX(0,1+MIN(Расчет_БЕЗ_Фонда!R$2,$C93)-MAX(Расчет_БЕЗ_Фонда!R$1,$B93))/IF(MOD(Расчет_БЕЗ_Фонда!R$4,4)=0,366,365)</f>
        <v>0</v>
      </c>
      <c r="S114" s="28">
        <f>S113*MAX(0,1+MIN(Расчет_БЕЗ_Фонда!S$2,$C93)-MAX(Расчет_БЕЗ_Фонда!S$1,$B93))/IF(MOD(Расчет_БЕЗ_Фонда!S$4,4)=0,366,365)</f>
        <v>0</v>
      </c>
      <c r="T114" s="28">
        <f>T113*MAX(0,1+MIN(Расчет_БЕЗ_Фонда!T$2,$C93)-MAX(Расчет_БЕЗ_Фонда!T$1,$B93))/IF(MOD(Расчет_БЕЗ_Фонда!T$4,4)=0,366,365)</f>
        <v>0</v>
      </c>
      <c r="U114" s="28">
        <f>U113*MAX(0,1+MIN(Расчет_БЕЗ_Фонда!U$2,$C93)-MAX(Расчет_БЕЗ_Фонда!U$1,$B93))/IF(MOD(Расчет_БЕЗ_Фонда!U$4,4)=0,366,365)</f>
        <v>0</v>
      </c>
      <c r="V114" s="28">
        <f>V113*MAX(0,1+MIN(Расчет_БЕЗ_Фонда!V$2,$C93)-MAX(Расчет_БЕЗ_Фонда!V$1,$B93))/IF(MOD(Расчет_БЕЗ_Фонда!V$4,4)=0,366,365)</f>
        <v>0</v>
      </c>
      <c r="W114" s="28">
        <f>W113*MAX(0,1+MIN(Расчет_БЕЗ_Фонда!W$2,$C93)-MAX(Расчет_БЕЗ_Фонда!W$1,$B93))/IF(MOD(Расчет_БЕЗ_Фонда!W$4,4)=0,366,365)</f>
        <v>0</v>
      </c>
      <c r="X114" s="28">
        <f>X113*MAX(0,1+MIN(Расчет_БЕЗ_Фонда!X$2,$C93)-MAX(Расчет_БЕЗ_Фонда!X$1,$B93))/IF(MOD(Расчет_БЕЗ_Фонда!X$4,4)=0,366,365)</f>
        <v>0</v>
      </c>
      <c r="Y114" s="28">
        <f>Y113*MAX(0,1+MIN(Расчет_БЕЗ_Фонда!Y$2,$C93)-MAX(Расчет_БЕЗ_Фонда!Y$1,$B93))/IF(MOD(Расчет_БЕЗ_Фонда!Y$4,4)=0,366,365)</f>
        <v>0</v>
      </c>
      <c r="Z114" s="28">
        <f>Z113*MAX(0,1+MIN(Расчет_БЕЗ_Фонда!Z$2,$C93)-MAX(Расчет_БЕЗ_Фонда!Z$1,$B93))/IF(MOD(Расчет_БЕЗ_Фонда!Z$4,4)=0,366,365)</f>
        <v>0</v>
      </c>
      <c r="AA114" s="28">
        <f>AA113*MAX(0,1+MIN(Расчет_БЕЗ_Фонда!AA$2,$C93)-MAX(Расчет_БЕЗ_Фонда!AA$1,$B93))/IF(MOD(Расчет_БЕЗ_Фонда!AA$4,4)=0,366,365)</f>
        <v>0</v>
      </c>
      <c r="AB114" s="28">
        <f>AB113*MAX(0,1+MIN(Расчет_БЕЗ_Фонда!AB$2,$C93)-MAX(Расчет_БЕЗ_Фонда!AB$1,$B93))/IF(MOD(Расчет_БЕЗ_Фонда!AB$4,4)=0,366,365)</f>
        <v>0</v>
      </c>
      <c r="AC114" s="28">
        <f>AC113*MAX(0,1+MIN(Расчет_БЕЗ_Фонда!AC$2,$C93)-MAX(Расчет_БЕЗ_Фонда!AC$1,$B93))/IF(MOD(Расчет_БЕЗ_Фонда!AC$4,4)=0,366,365)</f>
        <v>0</v>
      </c>
      <c r="AD114" s="28">
        <f>AD113*MAX(0,1+MIN(Расчет_БЕЗ_Фонда!AD$2,$C93)-MAX(Расчет_БЕЗ_Фонда!AD$1,$B93))/IF(MOD(Расчет_БЕЗ_Фонда!AD$4,4)=0,366,365)</f>
        <v>0</v>
      </c>
      <c r="AE114" s="28">
        <f>AE113*MAX(0,1+MIN(Расчет_БЕЗ_Фонда!AE$2,$C93)-MAX(Расчет_БЕЗ_Фонда!AE$1,$B93))/IF(MOD(Расчет_БЕЗ_Фонда!AE$4,4)=0,366,365)</f>
        <v>0</v>
      </c>
      <c r="AF114" s="28">
        <f>AF113*MAX(0,1+MIN(Расчет_БЕЗ_Фонда!AF$2,$C93)-MAX(Расчет_БЕЗ_Фонда!AF$1,$B93))/IF(MOD(Расчет_БЕЗ_Фонда!AF$4,4)=0,366,365)</f>
        <v>0</v>
      </c>
      <c r="AG114" s="28">
        <f>AG113*MAX(0,1+MIN(Расчет_БЕЗ_Фонда!AG$2,$C93)-MAX(Расчет_БЕЗ_Фонда!AG$1,$B93))/IF(MOD(Расчет_БЕЗ_Фонда!AG$4,4)=0,366,365)</f>
        <v>0</v>
      </c>
      <c r="AH114" s="28">
        <f>AH113*MAX(0,1+MIN(Расчет_БЕЗ_Фонда!AH$2,$C93)-MAX(Расчет_БЕЗ_Фонда!AH$1,$B93))/IF(MOD(Расчет_БЕЗ_Фонда!AH$4,4)=0,366,365)</f>
        <v>0</v>
      </c>
      <c r="AI114" s="28">
        <f>AI113*MAX(0,1+MIN(Расчет_БЕЗ_Фонда!AI$2,$C93)-MAX(Расчет_БЕЗ_Фонда!AI$1,$B93))/IF(MOD(Расчет_БЕЗ_Фонда!AI$4,4)=0,366,365)</f>
        <v>0</v>
      </c>
      <c r="AJ114" s="28">
        <f>AJ113*MAX(0,1+MIN(Расчет_БЕЗ_Фонда!AJ$2,$C93)-MAX(Расчет_БЕЗ_Фонда!AJ$1,$B93))/IF(MOD(Расчет_БЕЗ_Фонда!AJ$4,4)=0,366,365)</f>
        <v>0</v>
      </c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8"/>
      <c r="BK114" s="28"/>
      <c r="BL114" s="28"/>
      <c r="BM114" s="28"/>
      <c r="BN114" s="28"/>
      <c r="BO114" s="28"/>
      <c r="BP114" s="28"/>
      <c r="BQ114" s="28"/>
      <c r="BR114" s="28"/>
      <c r="BS114" s="28"/>
      <c r="BT114" s="28"/>
      <c r="BU114" s="28"/>
      <c r="BV114" s="28"/>
      <c r="BW114" s="28"/>
      <c r="BX114" s="28"/>
      <c r="BY114" s="28"/>
      <c r="BZ114" s="28"/>
      <c r="CA114" s="28"/>
      <c r="CB114" s="28"/>
      <c r="CC114" s="28"/>
      <c r="CD114" s="28"/>
      <c r="CE114" s="28"/>
      <c r="CF114" s="28"/>
      <c r="CG114" s="28"/>
      <c r="CH114" s="28"/>
      <c r="CI114" s="28"/>
      <c r="CJ114" s="28"/>
      <c r="CK114" s="28"/>
      <c r="CL114" s="28"/>
      <c r="CM114" s="28"/>
      <c r="CN114" s="28"/>
      <c r="CO114" s="28"/>
      <c r="CP114" s="28"/>
      <c r="CQ114" s="28"/>
      <c r="CR114" s="28"/>
      <c r="CS114" s="28"/>
      <c r="CT114" s="28"/>
      <c r="CU114" s="28"/>
      <c r="CV114" s="28"/>
      <c r="CW114" s="28"/>
      <c r="CX114" s="28"/>
      <c r="CY114" s="28"/>
      <c r="CZ114" s="28"/>
      <c r="DA114" s="28"/>
      <c r="DB114" s="28"/>
      <c r="DC114" s="28"/>
      <c r="DD114" s="28"/>
      <c r="DE114" s="28"/>
      <c r="DF114" s="28"/>
      <c r="DG114" s="28"/>
      <c r="DH114" s="28"/>
      <c r="DI114" s="28"/>
      <c r="DJ114" s="28"/>
      <c r="DK114" s="28"/>
      <c r="DL114" s="28"/>
      <c r="DM114" s="28"/>
      <c r="DN114" s="28"/>
      <c r="DO114" s="28"/>
      <c r="DP114" s="28"/>
      <c r="DQ114" s="28"/>
      <c r="DR114" s="28"/>
      <c r="DS114" s="28"/>
      <c r="DT114" s="28"/>
    </row>
    <row r="115" spans="1:124" s="1" customFormat="1" outlineLevel="1">
      <c r="A115" s="2" t="s">
        <v>86</v>
      </c>
      <c r="B115" s="6"/>
      <c r="C115" s="6"/>
      <c r="D115" s="6"/>
      <c r="E115" s="6">
        <f ca="1">($B93&lt;=Расчет_БЕЗ_Фонда!E$2)*SUM(E97:$DT97)</f>
        <v>512399.99999999994</v>
      </c>
      <c r="F115" s="6">
        <f ca="1">($B93&lt;=Расчет_БЕЗ_Фонда!F$2)*SUM(F97:$DT97)</f>
        <v>256199.99999999997</v>
      </c>
      <c r="G115" s="6">
        <f ca="1">($B93&lt;=Расчет_БЕЗ_Фонда!G$2)*SUM(G97:$DT97)</f>
        <v>0</v>
      </c>
      <c r="H115" s="6">
        <f ca="1">($B93&lt;=Расчет_БЕЗ_Фонда!H$2)*SUM(H97:$DT97)</f>
        <v>0</v>
      </c>
      <c r="I115" s="6">
        <f ca="1">($B93&lt;=Расчет_БЕЗ_Фонда!I$2)*SUM(I97:$DT97)</f>
        <v>0</v>
      </c>
      <c r="J115" s="6">
        <f ca="1">($B93&lt;=Расчет_БЕЗ_Фонда!J$2)*SUM(J97:$DT97)</f>
        <v>0</v>
      </c>
      <c r="K115" s="6">
        <f ca="1">($B93&lt;=Расчет_БЕЗ_Фонда!K$2)*SUM(K97:$DT97)</f>
        <v>0</v>
      </c>
      <c r="L115" s="6">
        <f ca="1">($B93&lt;=Расчет_БЕЗ_Фонда!L$2)*SUM(L97:$DT97)</f>
        <v>0</v>
      </c>
      <c r="M115" s="6">
        <f ca="1">($B93&lt;=Расчет_БЕЗ_Фонда!M$2)*SUM(M97:$DT97)</f>
        <v>0</v>
      </c>
      <c r="N115" s="6">
        <f ca="1">($B93&lt;=Расчет_БЕЗ_Фонда!N$2)*SUM(N97:$DT97)</f>
        <v>0</v>
      </c>
      <c r="O115" s="6">
        <f ca="1">($B93&lt;=Расчет_БЕЗ_Фонда!O$2)*SUM(O97:$DT97)</f>
        <v>0</v>
      </c>
      <c r="P115" s="6">
        <f ca="1">($B93&lt;=Расчет_БЕЗ_Фонда!P$2)*SUM(P97:$DT97)</f>
        <v>0</v>
      </c>
      <c r="Q115" s="6">
        <f ca="1">($B93&lt;=Расчет_БЕЗ_Фонда!Q$2)*SUM(Q97:$DT97)</f>
        <v>0</v>
      </c>
      <c r="R115" s="6">
        <f ca="1">($B93&lt;=Расчет_БЕЗ_Фонда!R$2)*SUM(R97:$DT97)</f>
        <v>0</v>
      </c>
      <c r="S115" s="6">
        <f ca="1">($B93&lt;=Расчет_БЕЗ_Фонда!S$2)*SUM(S97:$DT97)</f>
        <v>0</v>
      </c>
      <c r="T115" s="6">
        <f ca="1">($B93&lt;=Расчет_БЕЗ_Фонда!T$2)*SUM(T97:$DT97)</f>
        <v>0</v>
      </c>
      <c r="U115" s="6">
        <f ca="1">($B93&lt;=Расчет_БЕЗ_Фонда!U$2)*SUM(U97:$DT97)</f>
        <v>0</v>
      </c>
      <c r="V115" s="6">
        <f ca="1">($B93&lt;=Расчет_БЕЗ_Фонда!V$2)*SUM(V97:$DT97)</f>
        <v>0</v>
      </c>
      <c r="W115" s="6">
        <f ca="1">($B93&lt;=Расчет_БЕЗ_Фонда!W$2)*SUM(W97:$DT97)</f>
        <v>0</v>
      </c>
      <c r="X115" s="6">
        <f ca="1">($B93&lt;=Расчет_БЕЗ_Фонда!X$2)*SUM(X97:$DT97)</f>
        <v>0</v>
      </c>
      <c r="Y115" s="6">
        <f ca="1">($B93&lt;=Расчет_БЕЗ_Фонда!Y$2)*SUM(Y97:$DT97)</f>
        <v>0</v>
      </c>
      <c r="Z115" s="6">
        <f ca="1">($B93&lt;=Расчет_БЕЗ_Фонда!Z$2)*SUM(Z97:$DT97)</f>
        <v>0</v>
      </c>
      <c r="AA115" s="6">
        <f ca="1">($B93&lt;=Расчет_БЕЗ_Фонда!AA$2)*SUM(AA97:$DT97)</f>
        <v>0</v>
      </c>
      <c r="AB115" s="6">
        <f ca="1">($B93&lt;=Расчет_БЕЗ_Фонда!AB$2)*SUM(AB97:$DT97)</f>
        <v>0</v>
      </c>
      <c r="AC115" s="6">
        <f ca="1">($B93&lt;=Расчет_БЕЗ_Фонда!AC$2)*SUM(AC97:$DT97)</f>
        <v>0</v>
      </c>
      <c r="AD115" s="6">
        <f ca="1">($B93&lt;=Расчет_БЕЗ_Фонда!AD$2)*SUM(AD97:$DT97)</f>
        <v>0</v>
      </c>
      <c r="AE115" s="6">
        <f ca="1">($B93&lt;=Расчет_БЕЗ_Фонда!AE$2)*SUM(AE97:$DT97)</f>
        <v>0</v>
      </c>
      <c r="AF115" s="6">
        <f ca="1">($B93&lt;=Расчет_БЕЗ_Фонда!AF$2)*SUM(AF97:$DT97)</f>
        <v>0</v>
      </c>
      <c r="AG115" s="6">
        <f ca="1">($B93&lt;=Расчет_БЕЗ_Фонда!AG$2)*SUM(AG97:$DT97)</f>
        <v>0</v>
      </c>
      <c r="AH115" s="6">
        <f ca="1">($B93&lt;=Расчет_БЕЗ_Фонда!AH$2)*SUM(AH97:$DT97)</f>
        <v>0</v>
      </c>
      <c r="AI115" s="6">
        <f ca="1">($B93&lt;=Расчет_БЕЗ_Фонда!AI$2)*SUM(AI97:$DT97)</f>
        <v>0</v>
      </c>
      <c r="AJ115" s="6">
        <f ca="1">($B93&lt;=Расчет_БЕЗ_Фонда!AJ$2)*SUM(AJ97:$DT97)</f>
        <v>0</v>
      </c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6"/>
      <c r="CW115" s="6"/>
      <c r="CX115" s="6"/>
      <c r="CY115" s="6"/>
      <c r="CZ115" s="6"/>
      <c r="DA115" s="6"/>
      <c r="DB115" s="6"/>
      <c r="DC115" s="6"/>
      <c r="DD115" s="6"/>
      <c r="DE115" s="6"/>
      <c r="DF115" s="6"/>
      <c r="DG115" s="6"/>
      <c r="DH115" s="6"/>
      <c r="DI115" s="6"/>
      <c r="DJ115" s="6"/>
      <c r="DK115" s="6"/>
      <c r="DL115" s="6"/>
      <c r="DM115" s="6"/>
      <c r="DN115" s="6"/>
      <c r="DO115" s="6"/>
      <c r="DP115" s="6"/>
      <c r="DQ115" s="6"/>
      <c r="DR115" s="6"/>
      <c r="DS115" s="6"/>
      <c r="DT115" s="6"/>
    </row>
    <row r="116" spans="1:124" s="1" customFormat="1" outlineLevel="1">
      <c r="A116" s="22" t="s">
        <v>129</v>
      </c>
      <c r="B116" s="6"/>
      <c r="C116" s="6"/>
      <c r="D116" s="6"/>
      <c r="E116" s="6">
        <f t="shared" ref="E116:AJ116" ca="1" si="28">E115*E114</f>
        <v>0</v>
      </c>
      <c r="F116" s="6">
        <f t="shared" ca="1" si="28"/>
        <v>0</v>
      </c>
      <c r="G116" s="6">
        <f t="shared" ca="1" si="28"/>
        <v>0</v>
      </c>
      <c r="H116" s="6">
        <f t="shared" ca="1" si="28"/>
        <v>0</v>
      </c>
      <c r="I116" s="6">
        <f t="shared" ca="1" si="28"/>
        <v>0</v>
      </c>
      <c r="J116" s="6">
        <f t="shared" ca="1" si="28"/>
        <v>0</v>
      </c>
      <c r="K116" s="6">
        <f t="shared" ca="1" si="28"/>
        <v>0</v>
      </c>
      <c r="L116" s="6">
        <f t="shared" ca="1" si="28"/>
        <v>0</v>
      </c>
      <c r="M116" s="6">
        <f t="shared" ca="1" si="28"/>
        <v>0</v>
      </c>
      <c r="N116" s="6">
        <f t="shared" ca="1" si="28"/>
        <v>0</v>
      </c>
      <c r="O116" s="6">
        <f t="shared" ca="1" si="28"/>
        <v>0</v>
      </c>
      <c r="P116" s="6">
        <f t="shared" ca="1" si="28"/>
        <v>0</v>
      </c>
      <c r="Q116" s="6">
        <f t="shared" ca="1" si="28"/>
        <v>0</v>
      </c>
      <c r="R116" s="6">
        <f t="shared" ca="1" si="28"/>
        <v>0</v>
      </c>
      <c r="S116" s="6">
        <f t="shared" ca="1" si="28"/>
        <v>0</v>
      </c>
      <c r="T116" s="6">
        <f t="shared" ca="1" si="28"/>
        <v>0</v>
      </c>
      <c r="U116" s="6">
        <f t="shared" ca="1" si="28"/>
        <v>0</v>
      </c>
      <c r="V116" s="6">
        <f t="shared" ca="1" si="28"/>
        <v>0</v>
      </c>
      <c r="W116" s="6">
        <f t="shared" ca="1" si="28"/>
        <v>0</v>
      </c>
      <c r="X116" s="6">
        <f t="shared" ca="1" si="28"/>
        <v>0</v>
      </c>
      <c r="Y116" s="6">
        <f t="shared" ca="1" si="28"/>
        <v>0</v>
      </c>
      <c r="Z116" s="6">
        <f t="shared" ca="1" si="28"/>
        <v>0</v>
      </c>
      <c r="AA116" s="6">
        <f t="shared" ca="1" si="28"/>
        <v>0</v>
      </c>
      <c r="AB116" s="6">
        <f t="shared" ca="1" si="28"/>
        <v>0</v>
      </c>
      <c r="AC116" s="6">
        <f t="shared" ca="1" si="28"/>
        <v>0</v>
      </c>
      <c r="AD116" s="6">
        <f t="shared" ca="1" si="28"/>
        <v>0</v>
      </c>
      <c r="AE116" s="6">
        <f t="shared" ca="1" si="28"/>
        <v>0</v>
      </c>
      <c r="AF116" s="6">
        <f t="shared" ca="1" si="28"/>
        <v>0</v>
      </c>
      <c r="AG116" s="6">
        <f t="shared" ca="1" si="28"/>
        <v>0</v>
      </c>
      <c r="AH116" s="6">
        <f t="shared" ca="1" si="28"/>
        <v>0</v>
      </c>
      <c r="AI116" s="6">
        <f t="shared" ca="1" si="28"/>
        <v>0</v>
      </c>
      <c r="AJ116" s="6">
        <f t="shared" ca="1" si="28"/>
        <v>0</v>
      </c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6"/>
      <c r="CW116" s="6"/>
      <c r="CX116" s="6"/>
      <c r="CY116" s="6"/>
      <c r="CZ116" s="6"/>
      <c r="DA116" s="6"/>
      <c r="DB116" s="6"/>
      <c r="DC116" s="6"/>
      <c r="DD116" s="6"/>
      <c r="DE116" s="6"/>
      <c r="DF116" s="6"/>
      <c r="DG116" s="6"/>
      <c r="DH116" s="6"/>
      <c r="DI116" s="6"/>
      <c r="DJ116" s="6"/>
      <c r="DK116" s="6"/>
      <c r="DL116" s="6"/>
      <c r="DM116" s="6"/>
      <c r="DN116" s="6"/>
      <c r="DO116" s="6"/>
      <c r="DP116" s="6"/>
      <c r="DQ116" s="6"/>
      <c r="DR116" s="6"/>
      <c r="DS116" s="6"/>
      <c r="DT116" s="6"/>
    </row>
    <row r="117" spans="1:124" s="1" customFormat="1" outlineLevel="1">
      <c r="A117" s="2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6"/>
      <c r="CW117" s="6"/>
      <c r="CX117" s="6"/>
      <c r="CY117" s="6"/>
      <c r="CZ117" s="6"/>
      <c r="DA117" s="6"/>
      <c r="DB117" s="6"/>
      <c r="DC117" s="6"/>
      <c r="DD117" s="6"/>
      <c r="DE117" s="6"/>
      <c r="DF117" s="6"/>
      <c r="DG117" s="6"/>
      <c r="DH117" s="6"/>
      <c r="DI117" s="6"/>
      <c r="DJ117" s="6"/>
      <c r="DK117" s="6"/>
      <c r="DL117" s="6"/>
      <c r="DM117" s="6"/>
      <c r="DN117" s="6"/>
      <c r="DO117" s="6"/>
      <c r="DP117" s="6"/>
      <c r="DQ117" s="6"/>
      <c r="DR117" s="6"/>
      <c r="DS117" s="6"/>
      <c r="DT117" s="6"/>
    </row>
    <row r="118" spans="1:124" s="1" customFormat="1" outlineLevel="1">
      <c r="A118" s="22" t="s">
        <v>130</v>
      </c>
      <c r="B118" s="21"/>
      <c r="C118" s="21"/>
      <c r="D118" s="21"/>
      <c r="E118" s="21">
        <f t="shared" ref="E118:AJ118" ca="1" si="29">E116+E111</f>
        <v>0</v>
      </c>
      <c r="F118" s="21">
        <f t="shared" ca="1" si="29"/>
        <v>0</v>
      </c>
      <c r="G118" s="21">
        <f t="shared" ca="1" si="29"/>
        <v>0</v>
      </c>
      <c r="H118" s="21">
        <f t="shared" ca="1" si="29"/>
        <v>0</v>
      </c>
      <c r="I118" s="21">
        <f t="shared" ca="1" si="29"/>
        <v>0</v>
      </c>
      <c r="J118" s="21">
        <f t="shared" ca="1" si="29"/>
        <v>0</v>
      </c>
      <c r="K118" s="21">
        <f t="shared" ca="1" si="29"/>
        <v>0</v>
      </c>
      <c r="L118" s="21">
        <f t="shared" ca="1" si="29"/>
        <v>0</v>
      </c>
      <c r="M118" s="21">
        <f t="shared" ca="1" si="29"/>
        <v>0</v>
      </c>
      <c r="N118" s="21">
        <f t="shared" ca="1" si="29"/>
        <v>0</v>
      </c>
      <c r="O118" s="21">
        <f t="shared" ca="1" si="29"/>
        <v>0</v>
      </c>
      <c r="P118" s="21">
        <f t="shared" ca="1" si="29"/>
        <v>0</v>
      </c>
      <c r="Q118" s="21">
        <f t="shared" ca="1" si="29"/>
        <v>0</v>
      </c>
      <c r="R118" s="21">
        <f t="shared" ca="1" si="29"/>
        <v>0</v>
      </c>
      <c r="S118" s="21">
        <f t="shared" ca="1" si="29"/>
        <v>0</v>
      </c>
      <c r="T118" s="21">
        <f t="shared" ca="1" si="29"/>
        <v>0</v>
      </c>
      <c r="U118" s="21">
        <f t="shared" ca="1" si="29"/>
        <v>0</v>
      </c>
      <c r="V118" s="21">
        <f t="shared" ca="1" si="29"/>
        <v>0</v>
      </c>
      <c r="W118" s="21">
        <f t="shared" ca="1" si="29"/>
        <v>0</v>
      </c>
      <c r="X118" s="21">
        <f t="shared" ca="1" si="29"/>
        <v>0</v>
      </c>
      <c r="Y118" s="21">
        <f t="shared" ca="1" si="29"/>
        <v>0</v>
      </c>
      <c r="Z118" s="21">
        <f t="shared" ca="1" si="29"/>
        <v>0</v>
      </c>
      <c r="AA118" s="21">
        <f t="shared" ca="1" si="29"/>
        <v>0</v>
      </c>
      <c r="AB118" s="21">
        <f t="shared" ca="1" si="29"/>
        <v>0</v>
      </c>
      <c r="AC118" s="21">
        <f t="shared" ca="1" si="29"/>
        <v>0</v>
      </c>
      <c r="AD118" s="21">
        <f t="shared" ca="1" si="29"/>
        <v>0</v>
      </c>
      <c r="AE118" s="21">
        <f t="shared" ca="1" si="29"/>
        <v>0</v>
      </c>
      <c r="AF118" s="21">
        <f t="shared" ca="1" si="29"/>
        <v>0</v>
      </c>
      <c r="AG118" s="21">
        <f t="shared" ca="1" si="29"/>
        <v>0</v>
      </c>
      <c r="AH118" s="21">
        <f t="shared" ca="1" si="29"/>
        <v>0</v>
      </c>
      <c r="AI118" s="21">
        <f t="shared" ca="1" si="29"/>
        <v>0</v>
      </c>
      <c r="AJ118" s="21">
        <f t="shared" ca="1" si="29"/>
        <v>0</v>
      </c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1"/>
      <c r="AZ118" s="21"/>
      <c r="BA118" s="21"/>
      <c r="BB118" s="21"/>
      <c r="BC118" s="21"/>
      <c r="BD118" s="21"/>
      <c r="BE118" s="21"/>
      <c r="BF118" s="21"/>
      <c r="BG118" s="21"/>
      <c r="BH118" s="21"/>
      <c r="BI118" s="21"/>
      <c r="BJ118" s="21"/>
      <c r="BK118" s="21"/>
      <c r="BL118" s="21"/>
      <c r="BM118" s="21"/>
      <c r="BN118" s="21"/>
      <c r="BO118" s="21"/>
      <c r="BP118" s="21"/>
      <c r="BQ118" s="21"/>
      <c r="BR118" s="21"/>
      <c r="BS118" s="21"/>
      <c r="BT118" s="21"/>
      <c r="BU118" s="21"/>
      <c r="BV118" s="21"/>
      <c r="BW118" s="21"/>
      <c r="BX118" s="21"/>
      <c r="BY118" s="21"/>
      <c r="BZ118" s="21"/>
      <c r="CA118" s="21"/>
      <c r="CB118" s="21"/>
      <c r="CC118" s="21"/>
      <c r="CD118" s="21"/>
      <c r="CE118" s="21"/>
      <c r="CF118" s="21"/>
      <c r="CG118" s="21"/>
      <c r="CH118" s="21"/>
      <c r="CI118" s="21"/>
      <c r="CJ118" s="21"/>
      <c r="CK118" s="21"/>
      <c r="CL118" s="21"/>
      <c r="CM118" s="21"/>
      <c r="CN118" s="21"/>
      <c r="CO118" s="21"/>
      <c r="CP118" s="21"/>
      <c r="CQ118" s="21"/>
      <c r="CR118" s="21"/>
      <c r="CS118" s="21"/>
      <c r="CT118" s="21"/>
      <c r="CU118" s="21"/>
      <c r="CV118" s="21"/>
      <c r="CW118" s="21"/>
      <c r="CX118" s="21"/>
      <c r="CY118" s="21"/>
      <c r="CZ118" s="21"/>
      <c r="DA118" s="21"/>
      <c r="DB118" s="21"/>
      <c r="DC118" s="21"/>
      <c r="DD118" s="21"/>
      <c r="DE118" s="21"/>
      <c r="DF118" s="21"/>
      <c r="DG118" s="21"/>
      <c r="DH118" s="21"/>
      <c r="DI118" s="21"/>
      <c r="DJ118" s="21"/>
      <c r="DK118" s="21"/>
      <c r="DL118" s="21"/>
      <c r="DM118" s="21"/>
      <c r="DN118" s="21"/>
      <c r="DO118" s="21"/>
      <c r="DP118" s="21"/>
      <c r="DQ118" s="21"/>
      <c r="DR118" s="21"/>
      <c r="DS118" s="21"/>
      <c r="DT118" s="21"/>
    </row>
    <row r="119" spans="1:124" s="1" customFormat="1" outlineLevel="1">
      <c r="A119" s="2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6"/>
      <c r="CW119" s="6"/>
      <c r="CX119" s="6"/>
      <c r="CY119" s="6"/>
      <c r="CZ119" s="6"/>
      <c r="DA119" s="6"/>
      <c r="DB119" s="6"/>
      <c r="DC119" s="6"/>
      <c r="DD119" s="6"/>
      <c r="DE119" s="6"/>
      <c r="DF119" s="6"/>
      <c r="DG119" s="6"/>
      <c r="DH119" s="6"/>
      <c r="DI119" s="6"/>
      <c r="DJ119" s="6"/>
      <c r="DK119" s="6"/>
      <c r="DL119" s="6"/>
      <c r="DM119" s="6"/>
      <c r="DN119" s="6"/>
      <c r="DO119" s="6"/>
      <c r="DP119" s="6"/>
      <c r="DQ119" s="6"/>
      <c r="DR119" s="6"/>
      <c r="DS119" s="6"/>
      <c r="DT119" s="6"/>
    </row>
    <row r="120" spans="1:124" s="1" customFormat="1" outlineLevel="1">
      <c r="A120" s="2" t="s">
        <v>111</v>
      </c>
      <c r="B120" s="6"/>
      <c r="C120" s="6"/>
      <c r="D120" s="6"/>
      <c r="E120" s="6">
        <f t="shared" ref="E120:AJ120" ca="1" si="30">-E118</f>
        <v>0</v>
      </c>
      <c r="F120" s="6">
        <f t="shared" ca="1" si="30"/>
        <v>0</v>
      </c>
      <c r="G120" s="6">
        <f t="shared" ca="1" si="30"/>
        <v>0</v>
      </c>
      <c r="H120" s="6">
        <f t="shared" ca="1" si="30"/>
        <v>0</v>
      </c>
      <c r="I120" s="6">
        <f t="shared" ca="1" si="30"/>
        <v>0</v>
      </c>
      <c r="J120" s="6">
        <f t="shared" ca="1" si="30"/>
        <v>0</v>
      </c>
      <c r="K120" s="6">
        <f t="shared" ca="1" si="30"/>
        <v>0</v>
      </c>
      <c r="L120" s="6">
        <f t="shared" ca="1" si="30"/>
        <v>0</v>
      </c>
      <c r="M120" s="6">
        <f t="shared" ca="1" si="30"/>
        <v>0</v>
      </c>
      <c r="N120" s="6">
        <f t="shared" ca="1" si="30"/>
        <v>0</v>
      </c>
      <c r="O120" s="6">
        <f t="shared" ca="1" si="30"/>
        <v>0</v>
      </c>
      <c r="P120" s="6">
        <f t="shared" ca="1" si="30"/>
        <v>0</v>
      </c>
      <c r="Q120" s="6">
        <f t="shared" ca="1" si="30"/>
        <v>0</v>
      </c>
      <c r="R120" s="6">
        <f t="shared" ca="1" si="30"/>
        <v>0</v>
      </c>
      <c r="S120" s="6">
        <f t="shared" ca="1" si="30"/>
        <v>0</v>
      </c>
      <c r="T120" s="6">
        <f t="shared" ca="1" si="30"/>
        <v>0</v>
      </c>
      <c r="U120" s="6">
        <f t="shared" ca="1" si="30"/>
        <v>0</v>
      </c>
      <c r="V120" s="6">
        <f t="shared" ca="1" si="30"/>
        <v>0</v>
      </c>
      <c r="W120" s="6">
        <f t="shared" ca="1" si="30"/>
        <v>0</v>
      </c>
      <c r="X120" s="6">
        <f t="shared" ca="1" si="30"/>
        <v>0</v>
      </c>
      <c r="Y120" s="6">
        <f t="shared" ca="1" si="30"/>
        <v>0</v>
      </c>
      <c r="Z120" s="6">
        <f t="shared" ca="1" si="30"/>
        <v>0</v>
      </c>
      <c r="AA120" s="6">
        <f t="shared" ca="1" si="30"/>
        <v>0</v>
      </c>
      <c r="AB120" s="6">
        <f t="shared" ca="1" si="30"/>
        <v>0</v>
      </c>
      <c r="AC120" s="6">
        <f t="shared" ca="1" si="30"/>
        <v>0</v>
      </c>
      <c r="AD120" s="6">
        <f t="shared" ca="1" si="30"/>
        <v>0</v>
      </c>
      <c r="AE120" s="6">
        <f t="shared" ca="1" si="30"/>
        <v>0</v>
      </c>
      <c r="AF120" s="6">
        <f t="shared" ca="1" si="30"/>
        <v>0</v>
      </c>
      <c r="AG120" s="6">
        <f t="shared" ca="1" si="30"/>
        <v>0</v>
      </c>
      <c r="AH120" s="6">
        <f t="shared" ca="1" si="30"/>
        <v>0</v>
      </c>
      <c r="AI120" s="6">
        <f t="shared" ca="1" si="30"/>
        <v>0</v>
      </c>
      <c r="AJ120" s="6">
        <f t="shared" ca="1" si="30"/>
        <v>0</v>
      </c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6"/>
      <c r="CW120" s="6"/>
      <c r="CX120" s="6"/>
      <c r="CY120" s="6"/>
      <c r="CZ120" s="6"/>
      <c r="DA120" s="6"/>
      <c r="DB120" s="6"/>
      <c r="DC120" s="6"/>
      <c r="DD120" s="6"/>
      <c r="DE120" s="6"/>
      <c r="DF120" s="6"/>
      <c r="DG120" s="6"/>
      <c r="DH120" s="6"/>
      <c r="DI120" s="6"/>
      <c r="DJ120" s="6"/>
      <c r="DK120" s="6"/>
      <c r="DL120" s="6"/>
      <c r="DM120" s="6"/>
      <c r="DN120" s="6"/>
      <c r="DO120" s="6"/>
      <c r="DP120" s="6"/>
      <c r="DQ120" s="6"/>
      <c r="DR120" s="6"/>
      <c r="DS120" s="6"/>
      <c r="DT120" s="6"/>
    </row>
    <row r="121" spans="1:124" s="1" customFormat="1" outlineLevel="1">
      <c r="A121" s="24" t="s">
        <v>87</v>
      </c>
      <c r="B121" s="15"/>
      <c r="C121" s="15"/>
      <c r="D121" s="15"/>
      <c r="E121" s="16">
        <f t="shared" ref="E121:AJ121" ca="1" si="31">D121+SUM(E120,E118)</f>
        <v>0</v>
      </c>
      <c r="F121" s="16">
        <f t="shared" ca="1" si="31"/>
        <v>0</v>
      </c>
      <c r="G121" s="16">
        <f t="shared" ca="1" si="31"/>
        <v>0</v>
      </c>
      <c r="H121" s="16">
        <f t="shared" ca="1" si="31"/>
        <v>0</v>
      </c>
      <c r="I121" s="16">
        <f t="shared" ca="1" si="31"/>
        <v>0</v>
      </c>
      <c r="J121" s="16">
        <f t="shared" ca="1" si="31"/>
        <v>0</v>
      </c>
      <c r="K121" s="16">
        <f t="shared" ca="1" si="31"/>
        <v>0</v>
      </c>
      <c r="L121" s="16">
        <f t="shared" ca="1" si="31"/>
        <v>0</v>
      </c>
      <c r="M121" s="16">
        <f t="shared" ca="1" si="31"/>
        <v>0</v>
      </c>
      <c r="N121" s="16">
        <f t="shared" ca="1" si="31"/>
        <v>0</v>
      </c>
      <c r="O121" s="16">
        <f t="shared" ca="1" si="31"/>
        <v>0</v>
      </c>
      <c r="P121" s="16">
        <f t="shared" ca="1" si="31"/>
        <v>0</v>
      </c>
      <c r="Q121" s="16">
        <f t="shared" ca="1" si="31"/>
        <v>0</v>
      </c>
      <c r="R121" s="16">
        <f t="shared" ca="1" si="31"/>
        <v>0</v>
      </c>
      <c r="S121" s="16">
        <f t="shared" ca="1" si="31"/>
        <v>0</v>
      </c>
      <c r="T121" s="16">
        <f t="shared" ca="1" si="31"/>
        <v>0</v>
      </c>
      <c r="U121" s="16">
        <f t="shared" ca="1" si="31"/>
        <v>0</v>
      </c>
      <c r="V121" s="16">
        <f t="shared" ca="1" si="31"/>
        <v>0</v>
      </c>
      <c r="W121" s="16">
        <f t="shared" ca="1" si="31"/>
        <v>0</v>
      </c>
      <c r="X121" s="16">
        <f t="shared" ca="1" si="31"/>
        <v>0</v>
      </c>
      <c r="Y121" s="16">
        <f t="shared" ca="1" si="31"/>
        <v>0</v>
      </c>
      <c r="Z121" s="16">
        <f t="shared" ca="1" si="31"/>
        <v>0</v>
      </c>
      <c r="AA121" s="16">
        <f t="shared" ca="1" si="31"/>
        <v>0</v>
      </c>
      <c r="AB121" s="16">
        <f t="shared" ca="1" si="31"/>
        <v>0</v>
      </c>
      <c r="AC121" s="16">
        <f t="shared" ca="1" si="31"/>
        <v>0</v>
      </c>
      <c r="AD121" s="16">
        <f t="shared" ca="1" si="31"/>
        <v>0</v>
      </c>
      <c r="AE121" s="16">
        <f t="shared" ca="1" si="31"/>
        <v>0</v>
      </c>
      <c r="AF121" s="16">
        <f t="shared" ca="1" si="31"/>
        <v>0</v>
      </c>
      <c r="AG121" s="16">
        <f t="shared" ca="1" si="31"/>
        <v>0</v>
      </c>
      <c r="AH121" s="16">
        <f t="shared" ca="1" si="31"/>
        <v>0</v>
      </c>
      <c r="AI121" s="16">
        <f t="shared" ca="1" si="31"/>
        <v>0</v>
      </c>
      <c r="AJ121" s="16">
        <f t="shared" ca="1" si="31"/>
        <v>0</v>
      </c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  <c r="BC121" s="16"/>
      <c r="BD121" s="16"/>
      <c r="BE121" s="16"/>
      <c r="BF121" s="16"/>
      <c r="BG121" s="16"/>
      <c r="BH121" s="16"/>
      <c r="BI121" s="16"/>
      <c r="BJ121" s="16"/>
      <c r="BK121" s="16"/>
      <c r="BL121" s="16"/>
      <c r="BM121" s="16"/>
      <c r="BN121" s="16"/>
      <c r="BO121" s="16"/>
      <c r="BP121" s="16"/>
      <c r="BQ121" s="16"/>
      <c r="BR121" s="16"/>
      <c r="BS121" s="16"/>
      <c r="BT121" s="16"/>
      <c r="BU121" s="16"/>
      <c r="BV121" s="16"/>
      <c r="BW121" s="16"/>
      <c r="BX121" s="16"/>
      <c r="BY121" s="16"/>
      <c r="BZ121" s="16"/>
      <c r="CA121" s="16"/>
      <c r="CB121" s="16"/>
      <c r="CC121" s="16"/>
      <c r="CD121" s="16"/>
      <c r="CE121" s="16"/>
      <c r="CF121" s="16"/>
      <c r="CG121" s="16"/>
      <c r="CH121" s="16"/>
      <c r="CI121" s="16"/>
      <c r="CJ121" s="16"/>
      <c r="CK121" s="16"/>
      <c r="CL121" s="16"/>
      <c r="CM121" s="16"/>
      <c r="CN121" s="16"/>
      <c r="CO121" s="16"/>
      <c r="CP121" s="16"/>
      <c r="CQ121" s="16"/>
      <c r="CR121" s="16"/>
      <c r="CS121" s="16"/>
      <c r="CT121" s="16"/>
      <c r="CU121" s="16"/>
      <c r="CV121" s="16"/>
      <c r="CW121" s="16"/>
      <c r="CX121" s="16"/>
      <c r="CY121" s="16"/>
      <c r="CZ121" s="16"/>
      <c r="DA121" s="16"/>
      <c r="DB121" s="16"/>
      <c r="DC121" s="16"/>
      <c r="DD121" s="16"/>
      <c r="DE121" s="16"/>
      <c r="DF121" s="16"/>
      <c r="DG121" s="16"/>
      <c r="DH121" s="16"/>
      <c r="DI121" s="16"/>
      <c r="DJ121" s="16"/>
      <c r="DK121" s="16"/>
      <c r="DL121" s="16"/>
      <c r="DM121" s="16"/>
      <c r="DN121" s="16"/>
      <c r="DO121" s="16"/>
      <c r="DP121" s="16"/>
      <c r="DQ121" s="16"/>
      <c r="DR121" s="16"/>
      <c r="DS121" s="16"/>
      <c r="DT121" s="16"/>
    </row>
    <row r="122" spans="1:124" s="1" customFormat="1">
      <c r="A122" s="2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6"/>
      <c r="CW122" s="6"/>
      <c r="CX122" s="6"/>
      <c r="CY122" s="6"/>
      <c r="CZ122" s="6"/>
      <c r="DA122" s="6"/>
      <c r="DB122" s="6"/>
      <c r="DC122" s="6"/>
      <c r="DD122" s="6"/>
      <c r="DE122" s="6"/>
      <c r="DF122" s="6"/>
      <c r="DG122" s="6"/>
      <c r="DH122" s="6"/>
      <c r="DI122" s="6"/>
      <c r="DJ122" s="6"/>
      <c r="DK122" s="6"/>
      <c r="DL122" s="6"/>
      <c r="DM122" s="6"/>
      <c r="DN122" s="6"/>
      <c r="DO122" s="6"/>
      <c r="DP122" s="6"/>
      <c r="DQ122" s="6"/>
      <c r="DR122" s="6"/>
      <c r="DS122" s="6"/>
      <c r="DT122" s="6"/>
    </row>
    <row r="123" spans="1:124" s="374" customFormat="1">
      <c r="A123" s="372" t="s">
        <v>353</v>
      </c>
      <c r="B123" s="373"/>
      <c r="C123" s="373"/>
      <c r="D123" s="373"/>
      <c r="E123" s="373"/>
      <c r="F123" s="373"/>
      <c r="G123" s="373"/>
      <c r="H123" s="373"/>
      <c r="I123" s="373"/>
      <c r="J123" s="373"/>
      <c r="K123" s="373"/>
      <c r="L123" s="373"/>
      <c r="M123" s="373"/>
      <c r="N123" s="373"/>
      <c r="O123" s="373"/>
      <c r="P123" s="373"/>
      <c r="Q123" s="373"/>
      <c r="R123" s="373"/>
      <c r="S123" s="373"/>
      <c r="T123" s="373"/>
      <c r="U123" s="373"/>
      <c r="V123" s="373"/>
      <c r="W123" s="373"/>
      <c r="X123" s="373"/>
      <c r="Y123" s="373"/>
      <c r="Z123" s="373"/>
      <c r="AA123" s="373"/>
      <c r="AB123" s="373"/>
      <c r="AC123" s="373"/>
      <c r="AD123" s="373"/>
      <c r="AE123" s="373"/>
      <c r="AF123" s="373"/>
      <c r="AG123" s="373"/>
      <c r="AH123" s="373"/>
      <c r="AI123" s="373"/>
      <c r="AJ123" s="373"/>
      <c r="AK123" s="373"/>
      <c r="AL123" s="373"/>
      <c r="AM123" s="373"/>
      <c r="AN123" s="373"/>
      <c r="AO123" s="373"/>
      <c r="AP123" s="373"/>
      <c r="AQ123" s="373"/>
      <c r="AR123" s="373"/>
      <c r="AS123" s="373"/>
      <c r="AT123" s="373"/>
      <c r="AU123" s="373"/>
      <c r="AV123" s="373"/>
      <c r="AW123" s="373"/>
      <c r="AX123" s="373"/>
      <c r="AY123" s="373"/>
      <c r="AZ123" s="373"/>
      <c r="BA123" s="373"/>
      <c r="BB123" s="373"/>
      <c r="BC123" s="373"/>
      <c r="BD123" s="373"/>
      <c r="BE123" s="373"/>
      <c r="BF123" s="373"/>
      <c r="BG123" s="373"/>
      <c r="BH123" s="373"/>
      <c r="BI123" s="373"/>
      <c r="BJ123" s="373"/>
      <c r="BK123" s="373"/>
      <c r="BL123" s="373"/>
      <c r="BM123" s="373"/>
      <c r="BN123" s="373"/>
      <c r="BO123" s="373"/>
      <c r="BP123" s="373"/>
      <c r="BQ123" s="373"/>
      <c r="BR123" s="373"/>
      <c r="BS123" s="373"/>
      <c r="BT123" s="373"/>
      <c r="BU123" s="373"/>
      <c r="BV123" s="373"/>
      <c r="BW123" s="373"/>
      <c r="BX123" s="373"/>
      <c r="BY123" s="373"/>
      <c r="BZ123" s="373"/>
      <c r="CA123" s="373"/>
      <c r="CB123" s="373"/>
      <c r="CC123" s="373"/>
      <c r="CD123" s="373"/>
      <c r="CE123" s="373"/>
      <c r="CF123" s="373"/>
      <c r="CG123" s="373"/>
      <c r="CH123" s="373"/>
      <c r="CI123" s="373"/>
      <c r="CJ123" s="373"/>
      <c r="CK123" s="373"/>
      <c r="CL123" s="373"/>
      <c r="CM123" s="373"/>
      <c r="CN123" s="373"/>
      <c r="CO123" s="373"/>
      <c r="CP123" s="373"/>
      <c r="CQ123" s="373"/>
      <c r="CR123" s="373"/>
      <c r="CS123" s="373"/>
      <c r="CT123" s="373"/>
      <c r="CU123" s="373"/>
      <c r="CV123" s="373"/>
      <c r="CW123" s="373"/>
      <c r="CX123" s="373"/>
      <c r="CY123" s="373"/>
      <c r="CZ123" s="373"/>
      <c r="DA123" s="373"/>
      <c r="DB123" s="373"/>
      <c r="DC123" s="373"/>
      <c r="DD123" s="373"/>
      <c r="DE123" s="373"/>
      <c r="DF123" s="373"/>
      <c r="DG123" s="373"/>
      <c r="DH123" s="373"/>
      <c r="DI123" s="373"/>
      <c r="DJ123" s="373"/>
      <c r="DK123" s="373"/>
      <c r="DL123" s="373"/>
      <c r="DM123" s="373"/>
      <c r="DN123" s="373"/>
      <c r="DO123" s="373"/>
      <c r="DP123" s="373"/>
      <c r="DQ123" s="373"/>
      <c r="DR123" s="373"/>
      <c r="DS123" s="373"/>
      <c r="DT123" s="373"/>
    </row>
    <row r="124" spans="1:124" outlineLevel="1"/>
    <row r="125" spans="1:124" s="217" customFormat="1" outlineLevel="1">
      <c r="A125" s="215" t="s">
        <v>23</v>
      </c>
      <c r="B125" s="216"/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  <c r="DE125" s="216"/>
      <c r="DF125" s="216"/>
      <c r="DG125" s="216"/>
      <c r="DH125" s="216"/>
      <c r="DI125" s="216"/>
      <c r="DJ125" s="216"/>
      <c r="DK125" s="216"/>
      <c r="DL125" s="216"/>
      <c r="DM125" s="216"/>
      <c r="DN125" s="216"/>
      <c r="DO125" s="216"/>
      <c r="DP125" s="216"/>
      <c r="DQ125" s="216"/>
      <c r="DR125" s="216"/>
      <c r="DS125" s="216"/>
      <c r="DT125" s="216"/>
    </row>
    <row r="126" spans="1:124" outlineLevel="1">
      <c r="A126" s="383"/>
      <c r="B126" s="383"/>
      <c r="C126" s="383" t="s">
        <v>8</v>
      </c>
    </row>
    <row r="127" spans="1:124" outlineLevel="1">
      <c r="A127" s="5" t="s">
        <v>23</v>
      </c>
      <c r="C127" s="229">
        <v>1</v>
      </c>
      <c r="D127" s="383">
        <f>SUM(E127:DT127)</f>
        <v>9700423.434265906</v>
      </c>
      <c r="E127" s="6">
        <f>Капзатраты_Выручка!E106*E38</f>
        <v>0</v>
      </c>
      <c r="F127" s="6">
        <f>Капзатраты_Выручка!F106*F38</f>
        <v>0</v>
      </c>
      <c r="G127" s="6">
        <f>Капзатраты_Выручка!G106*G38</f>
        <v>876049.5031514162</v>
      </c>
      <c r="H127" s="6">
        <f>Капзатраты_Выручка!H106*H38</f>
        <v>920858.71001277154</v>
      </c>
      <c r="I127" s="6">
        <f>Капзатраты_Выручка!I106*I38</f>
        <v>967832.98072797386</v>
      </c>
      <c r="J127" s="6">
        <f>Капзатраты_Выручка!J106*J38</f>
        <v>1017187.1463261792</v>
      </c>
      <c r="K127" s="6">
        <f>Капзатраты_Выручка!K106*K38</f>
        <v>1069044.5470147326</v>
      </c>
      <c r="L127" s="6">
        <f>Капзатраты_Выручка!L106*L38</f>
        <v>1123527.5602918719</v>
      </c>
      <c r="M127" s="6">
        <f>Капзатраты_Выручка!M106*M38</f>
        <v>1180768.5122488148</v>
      </c>
      <c r="N127" s="6">
        <f>Капзатраты_Выручка!N106*N38</f>
        <v>1240934.562498722</v>
      </c>
      <c r="O127" s="6">
        <f>Капзатраты_Выручка!O106*O38</f>
        <v>1304219.9119934249</v>
      </c>
      <c r="P127" s="6">
        <f>Капзатраты_Выручка!P106*P38</f>
        <v>0</v>
      </c>
      <c r="Q127" s="6">
        <f>Капзатраты_Выручка!Q106*Q38</f>
        <v>0</v>
      </c>
      <c r="R127" s="6">
        <f>Капзатраты_Выручка!R106*R38</f>
        <v>0</v>
      </c>
      <c r="S127" s="6">
        <f>Капзатраты_Выручка!S106*S38</f>
        <v>0</v>
      </c>
      <c r="T127" s="6">
        <f>Капзатраты_Выручка!T106*T38</f>
        <v>0</v>
      </c>
      <c r="U127" s="6">
        <f>Капзатраты_Выручка!U106*U38</f>
        <v>0</v>
      </c>
      <c r="V127" s="6">
        <f>Капзатраты_Выручка!V106*V38</f>
        <v>0</v>
      </c>
      <c r="W127" s="6">
        <f>Капзатраты_Выручка!W106*W38</f>
        <v>0</v>
      </c>
      <c r="X127" s="6">
        <f>Капзатраты_Выручка!X106*X38</f>
        <v>0</v>
      </c>
      <c r="Y127" s="6">
        <f>Капзатраты_Выручка!Y106*Y38</f>
        <v>0</v>
      </c>
      <c r="Z127" s="6">
        <f>Капзатраты_Выручка!Z106*Z38</f>
        <v>0</v>
      </c>
      <c r="AA127" s="6">
        <f>Капзатраты_Выручка!AA106*AA38</f>
        <v>0</v>
      </c>
      <c r="AB127" s="6">
        <f>Капзатраты_Выручка!AB106*AB38</f>
        <v>0</v>
      </c>
      <c r="AC127" s="6">
        <f>Капзатраты_Выручка!AC106*AC38</f>
        <v>0</v>
      </c>
      <c r="AD127" s="6">
        <f>Капзатраты_Выручка!AD106*AD38</f>
        <v>0</v>
      </c>
      <c r="AE127" s="6">
        <f>Капзатраты_Выручка!AE106*AE38</f>
        <v>0</v>
      </c>
      <c r="AF127" s="6">
        <f>Капзатраты_Выручка!AF106*AF38</f>
        <v>0</v>
      </c>
      <c r="AG127" s="6">
        <f>Капзатраты_Выручка!AG106*AG38</f>
        <v>0</v>
      </c>
      <c r="AH127" s="6">
        <f>Капзатраты_Выручка!AH106*AH38</f>
        <v>0</v>
      </c>
      <c r="AI127" s="6">
        <f>Капзатраты_Выручка!AI106*AI38</f>
        <v>0</v>
      </c>
      <c r="AJ127" s="6">
        <f>Капзатраты_Выручка!AJ106*AJ38</f>
        <v>0</v>
      </c>
    </row>
    <row r="128" spans="1:124" outlineLevel="1">
      <c r="C128" s="37"/>
      <c r="D128" s="37"/>
    </row>
    <row r="129" spans="1:124" s="1" customFormat="1" outlineLevel="1">
      <c r="A129" s="24" t="s">
        <v>18</v>
      </c>
      <c r="B129" s="15"/>
      <c r="C129" s="15"/>
      <c r="D129" s="383">
        <f>SUM(E129:DT129)</f>
        <v>9700423.434265906</v>
      </c>
      <c r="E129" s="16">
        <f t="shared" ref="E129:AJ129" si="32">SUM(E127:E128)</f>
        <v>0</v>
      </c>
      <c r="F129" s="16">
        <f t="shared" si="32"/>
        <v>0</v>
      </c>
      <c r="G129" s="16">
        <f t="shared" si="32"/>
        <v>876049.5031514162</v>
      </c>
      <c r="H129" s="16">
        <f t="shared" si="32"/>
        <v>920858.71001277154</v>
      </c>
      <c r="I129" s="16">
        <f t="shared" si="32"/>
        <v>967832.98072797386</v>
      </c>
      <c r="J129" s="16">
        <f t="shared" si="32"/>
        <v>1017187.1463261792</v>
      </c>
      <c r="K129" s="16">
        <f t="shared" si="32"/>
        <v>1069044.5470147326</v>
      </c>
      <c r="L129" s="16">
        <f t="shared" si="32"/>
        <v>1123527.5602918719</v>
      </c>
      <c r="M129" s="16">
        <f t="shared" si="32"/>
        <v>1180768.5122488148</v>
      </c>
      <c r="N129" s="16">
        <f t="shared" si="32"/>
        <v>1240934.562498722</v>
      </c>
      <c r="O129" s="16">
        <f t="shared" si="32"/>
        <v>1304219.9119934249</v>
      </c>
      <c r="P129" s="16">
        <f t="shared" si="32"/>
        <v>0</v>
      </c>
      <c r="Q129" s="16">
        <f t="shared" si="32"/>
        <v>0</v>
      </c>
      <c r="R129" s="16">
        <f t="shared" si="32"/>
        <v>0</v>
      </c>
      <c r="S129" s="16">
        <f t="shared" si="32"/>
        <v>0</v>
      </c>
      <c r="T129" s="16">
        <f t="shared" si="32"/>
        <v>0</v>
      </c>
      <c r="U129" s="16">
        <f t="shared" si="32"/>
        <v>0</v>
      </c>
      <c r="V129" s="16">
        <f t="shared" si="32"/>
        <v>0</v>
      </c>
      <c r="W129" s="16">
        <f t="shared" si="32"/>
        <v>0</v>
      </c>
      <c r="X129" s="16">
        <f t="shared" si="32"/>
        <v>0</v>
      </c>
      <c r="Y129" s="16">
        <f t="shared" si="32"/>
        <v>0</v>
      </c>
      <c r="Z129" s="16">
        <f t="shared" si="32"/>
        <v>0</v>
      </c>
      <c r="AA129" s="16">
        <f t="shared" si="32"/>
        <v>0</v>
      </c>
      <c r="AB129" s="16">
        <f t="shared" si="32"/>
        <v>0</v>
      </c>
      <c r="AC129" s="16">
        <f t="shared" si="32"/>
        <v>0</v>
      </c>
      <c r="AD129" s="16">
        <f t="shared" si="32"/>
        <v>0</v>
      </c>
      <c r="AE129" s="16">
        <f t="shared" si="32"/>
        <v>0</v>
      </c>
      <c r="AF129" s="16">
        <f t="shared" si="32"/>
        <v>0</v>
      </c>
      <c r="AG129" s="16">
        <f t="shared" si="32"/>
        <v>0</v>
      </c>
      <c r="AH129" s="16">
        <f t="shared" si="32"/>
        <v>0</v>
      </c>
      <c r="AI129" s="16">
        <f t="shared" si="32"/>
        <v>0</v>
      </c>
      <c r="AJ129" s="16">
        <f t="shared" si="32"/>
        <v>0</v>
      </c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  <c r="BC129" s="16"/>
      <c r="BD129" s="16"/>
      <c r="BE129" s="16"/>
      <c r="BF129" s="16"/>
      <c r="BG129" s="16"/>
      <c r="BH129" s="16"/>
      <c r="BI129" s="16"/>
      <c r="BJ129" s="16"/>
      <c r="BK129" s="16"/>
      <c r="BL129" s="16"/>
      <c r="BM129" s="16"/>
      <c r="BN129" s="16"/>
      <c r="BO129" s="16"/>
      <c r="BP129" s="16"/>
      <c r="BQ129" s="16"/>
      <c r="BR129" s="16"/>
      <c r="BS129" s="16"/>
      <c r="BT129" s="16"/>
      <c r="BU129" s="16"/>
      <c r="BV129" s="16"/>
      <c r="BW129" s="16"/>
      <c r="BX129" s="16"/>
      <c r="BY129" s="16"/>
      <c r="BZ129" s="16"/>
      <c r="CA129" s="16"/>
      <c r="CB129" s="16"/>
      <c r="CC129" s="16"/>
      <c r="CD129" s="16"/>
      <c r="CE129" s="16"/>
      <c r="CF129" s="16"/>
      <c r="CG129" s="16"/>
      <c r="CH129" s="16"/>
      <c r="CI129" s="16"/>
      <c r="CJ129" s="16"/>
      <c r="CK129" s="16"/>
      <c r="CL129" s="16"/>
      <c r="CM129" s="16"/>
      <c r="CN129" s="16"/>
      <c r="CO129" s="16"/>
      <c r="CP129" s="16"/>
      <c r="CQ129" s="16"/>
      <c r="CR129" s="16"/>
      <c r="CS129" s="16"/>
      <c r="CT129" s="16"/>
      <c r="CU129" s="16"/>
      <c r="CV129" s="16"/>
      <c r="CW129" s="16"/>
      <c r="CX129" s="16"/>
      <c r="CY129" s="16"/>
      <c r="CZ129" s="16"/>
      <c r="DA129" s="16"/>
      <c r="DB129" s="16"/>
      <c r="DC129" s="16"/>
      <c r="DD129" s="16"/>
      <c r="DE129" s="16"/>
      <c r="DF129" s="16"/>
      <c r="DG129" s="16"/>
      <c r="DH129" s="16"/>
      <c r="DI129" s="16"/>
      <c r="DJ129" s="16"/>
      <c r="DK129" s="16"/>
      <c r="DL129" s="16"/>
      <c r="DM129" s="16"/>
      <c r="DN129" s="16"/>
      <c r="DO129" s="16"/>
      <c r="DP129" s="16"/>
      <c r="DQ129" s="16"/>
      <c r="DR129" s="16"/>
      <c r="DS129" s="16"/>
      <c r="DT129" s="16"/>
    </row>
    <row r="130" spans="1:124" s="1" customFormat="1" outlineLevel="1">
      <c r="A130" s="2" t="s">
        <v>8</v>
      </c>
      <c r="B130" s="6"/>
      <c r="C130" s="6"/>
      <c r="D130" s="6">
        <f>SUM(E130:DT130)</f>
        <v>1940084.6868531816</v>
      </c>
      <c r="E130" s="6">
        <f>SUMPRODUCT(Расчет_БЕЗ_Фонда!E$127:E$128,Расчет_БЕЗ_Фонда!$C$127:$C$128)*Расчет_БЕЗ_Фонда!E304</f>
        <v>0</v>
      </c>
      <c r="F130" s="6">
        <f>SUMPRODUCT(Расчет_БЕЗ_Фонда!F$127:F$128,Расчет_БЕЗ_Фонда!$C$127:$C$128)*Расчет_БЕЗ_Фонда!F304</f>
        <v>0</v>
      </c>
      <c r="G130" s="6">
        <f>SUMPRODUCT(Расчет_БЕЗ_Фонда!G$127:G$128,Расчет_БЕЗ_Фонда!$C$127:$C$128)*Расчет_БЕЗ_Фонда!G304</f>
        <v>175209.90063028326</v>
      </c>
      <c r="H130" s="6">
        <f>SUMPRODUCT(Расчет_БЕЗ_Фонда!H$127:H$128,Расчет_БЕЗ_Фонда!$C$127:$C$128)*Расчет_БЕЗ_Фонда!H304</f>
        <v>184171.74200255433</v>
      </c>
      <c r="I130" s="6">
        <f>SUMPRODUCT(Расчет_БЕЗ_Фонда!I$127:I$128,Расчет_БЕЗ_Фонда!$C$127:$C$128)*Расчет_БЕЗ_Фонда!I304</f>
        <v>193566.59614559478</v>
      </c>
      <c r="J130" s="6">
        <f>SUMPRODUCT(Расчет_БЕЗ_Фонда!J$127:J$128,Расчет_БЕЗ_Фонда!$C$127:$C$128)*Расчет_БЕЗ_Фонда!J304</f>
        <v>203437.42926523584</v>
      </c>
      <c r="K130" s="6">
        <f>SUMPRODUCT(Расчет_БЕЗ_Фонда!K$127:K$128,Расчет_БЕЗ_Фонда!$C$127:$C$128)*Расчет_БЕЗ_Фонда!K304</f>
        <v>213808.90940294653</v>
      </c>
      <c r="L130" s="6">
        <f>SUMPRODUCT(Расчет_БЕЗ_Фонда!L$127:L$128,Расчет_БЕЗ_Фонда!$C$127:$C$128)*Расчет_БЕЗ_Фонда!L304</f>
        <v>224705.51205837438</v>
      </c>
      <c r="M130" s="6">
        <f>SUMPRODUCT(Расчет_БЕЗ_Фонда!M$127:M$128,Расчет_БЕЗ_Фонда!$C$127:$C$128)*Расчет_БЕЗ_Фонда!M304</f>
        <v>236153.70244976296</v>
      </c>
      <c r="N130" s="6">
        <f>SUMPRODUCT(Расчет_БЕЗ_Фонда!N$127:N$128,Расчет_БЕЗ_Фонда!$C$127:$C$128)*Расчет_БЕЗ_Фонда!N304</f>
        <v>248186.91249974442</v>
      </c>
      <c r="O130" s="6">
        <f>SUMPRODUCT(Расчет_БЕЗ_Фонда!O$127:O$128,Расчет_БЕЗ_Фонда!$C$127:$C$128)*Расчет_БЕЗ_Фонда!O304</f>
        <v>260843.98239868498</v>
      </c>
      <c r="P130" s="6">
        <f>SUMPRODUCT(Расчет_БЕЗ_Фонда!P$127:P$128,Расчет_БЕЗ_Фонда!$C$127:$C$128)*Расчет_БЕЗ_Фонда!P304</f>
        <v>0</v>
      </c>
      <c r="Q130" s="6">
        <f>SUMPRODUCT(Расчет_БЕЗ_Фонда!Q$127:Q$128,Расчет_БЕЗ_Фонда!$C$127:$C$128)*Расчет_БЕЗ_Фонда!Q304</f>
        <v>0</v>
      </c>
      <c r="R130" s="6">
        <f>SUMPRODUCT(Расчет_БЕЗ_Фонда!R$127:R$128,Расчет_БЕЗ_Фонда!$C$127:$C$128)*Расчет_БЕЗ_Фонда!R304</f>
        <v>0</v>
      </c>
      <c r="S130" s="6">
        <f>SUMPRODUCT(Расчет_БЕЗ_Фонда!S$127:S$128,Расчет_БЕЗ_Фонда!$C$127:$C$128)*Расчет_БЕЗ_Фонда!S304</f>
        <v>0</v>
      </c>
      <c r="T130" s="6">
        <f>SUMPRODUCT(Расчет_БЕЗ_Фонда!T$127:T$128,Расчет_БЕЗ_Фонда!$C$127:$C$128)*Расчет_БЕЗ_Фонда!T304</f>
        <v>0</v>
      </c>
      <c r="U130" s="6">
        <f>SUMPRODUCT(Расчет_БЕЗ_Фонда!U$127:U$128,Расчет_БЕЗ_Фонда!$C$127:$C$128)*Расчет_БЕЗ_Фонда!U304</f>
        <v>0</v>
      </c>
      <c r="V130" s="6">
        <f>SUMPRODUCT(Расчет_БЕЗ_Фонда!V$127:V$128,Расчет_БЕЗ_Фонда!$C$127:$C$128)*Расчет_БЕЗ_Фонда!V304</f>
        <v>0</v>
      </c>
      <c r="W130" s="6">
        <f>SUMPRODUCT(Расчет_БЕЗ_Фонда!W$127:W$128,Расчет_БЕЗ_Фонда!$C$127:$C$128)*Расчет_БЕЗ_Фонда!W304</f>
        <v>0</v>
      </c>
      <c r="X130" s="6">
        <f>SUMPRODUCT(Расчет_БЕЗ_Фонда!X$127:X$128,Расчет_БЕЗ_Фонда!$C$127:$C$128)*Расчет_БЕЗ_Фонда!X304</f>
        <v>0</v>
      </c>
      <c r="Y130" s="6">
        <f>SUMPRODUCT(Расчет_БЕЗ_Фонда!Y$127:Y$128,Расчет_БЕЗ_Фонда!$C$127:$C$128)*Расчет_БЕЗ_Фонда!Y304</f>
        <v>0</v>
      </c>
      <c r="Z130" s="6">
        <f>SUMPRODUCT(Расчет_БЕЗ_Фонда!Z$127:Z$128,Расчет_БЕЗ_Фонда!$C$127:$C$128)*Расчет_БЕЗ_Фонда!Z304</f>
        <v>0</v>
      </c>
      <c r="AA130" s="6">
        <f>SUMPRODUCT(Расчет_БЕЗ_Фонда!AA$127:AA$128,Расчет_БЕЗ_Фонда!$C$127:$C$128)*Расчет_БЕЗ_Фонда!AA304</f>
        <v>0</v>
      </c>
      <c r="AB130" s="6">
        <f>SUMPRODUCT(Расчет_БЕЗ_Фонда!AB$127:AB$128,Расчет_БЕЗ_Фонда!$C$127:$C$128)*Расчет_БЕЗ_Фонда!AB304</f>
        <v>0</v>
      </c>
      <c r="AC130" s="6">
        <f>SUMPRODUCT(Расчет_БЕЗ_Фонда!AC$127:AC$128,Расчет_БЕЗ_Фонда!$C$127:$C$128)*Расчет_БЕЗ_Фонда!AC304</f>
        <v>0</v>
      </c>
      <c r="AD130" s="6">
        <f>SUMPRODUCT(Расчет_БЕЗ_Фонда!AD$127:AD$128,Расчет_БЕЗ_Фонда!$C$127:$C$128)*Расчет_БЕЗ_Фонда!AD304</f>
        <v>0</v>
      </c>
      <c r="AE130" s="6">
        <f>SUMPRODUCT(Расчет_БЕЗ_Фонда!AE$127:AE$128,Расчет_БЕЗ_Фонда!$C$127:$C$128)*Расчет_БЕЗ_Фонда!AE304</f>
        <v>0</v>
      </c>
      <c r="AF130" s="6">
        <f>SUMPRODUCT(Расчет_БЕЗ_Фонда!AF$127:AF$128,Расчет_БЕЗ_Фонда!$C$127:$C$128)*Расчет_БЕЗ_Фонда!AF304</f>
        <v>0</v>
      </c>
      <c r="AG130" s="6">
        <f>SUMPRODUCT(Расчет_БЕЗ_Фонда!AG$127:AG$128,Расчет_БЕЗ_Фонда!$C$127:$C$128)*Расчет_БЕЗ_Фонда!AG304</f>
        <v>0</v>
      </c>
      <c r="AH130" s="6">
        <f>SUMPRODUCT(Расчет_БЕЗ_Фонда!AH$127:AH$128,Расчет_БЕЗ_Фонда!$C$127:$C$128)*Расчет_БЕЗ_Фонда!AH304</f>
        <v>0</v>
      </c>
      <c r="AI130" s="6">
        <f>SUMPRODUCT(Расчет_БЕЗ_Фонда!AI$127:AI$128,Расчет_БЕЗ_Фонда!$C$127:$C$128)*Расчет_БЕЗ_Фонда!AI304</f>
        <v>0</v>
      </c>
      <c r="AJ130" s="6">
        <f>SUMPRODUCT(Расчет_БЕЗ_Фонда!AJ$127:AJ$128,Расчет_БЕЗ_Фонда!$C$127:$C$128)*Расчет_БЕЗ_Фонда!AJ304</f>
        <v>0</v>
      </c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6"/>
      <c r="CW130" s="6"/>
      <c r="CX130" s="6"/>
      <c r="CY130" s="6"/>
      <c r="CZ130" s="6"/>
      <c r="DA130" s="6"/>
      <c r="DB130" s="6"/>
      <c r="DC130" s="6"/>
      <c r="DD130" s="6"/>
      <c r="DE130" s="6"/>
      <c r="DF130" s="6"/>
      <c r="DG130" s="6"/>
      <c r="DH130" s="6"/>
      <c r="DI130" s="6"/>
      <c r="DJ130" s="6"/>
      <c r="DK130" s="6"/>
      <c r="DL130" s="6"/>
      <c r="DM130" s="6"/>
      <c r="DN130" s="6"/>
      <c r="DO130" s="6"/>
      <c r="DP130" s="6"/>
      <c r="DQ130" s="6"/>
      <c r="DR130" s="6"/>
      <c r="DS130" s="6"/>
      <c r="DT130" s="6"/>
    </row>
    <row r="131" spans="1:124" outlineLevel="1"/>
    <row r="132" spans="1:124" s="217" customFormat="1" ht="18.899999999999999" customHeight="1" outlineLevel="1">
      <c r="A132" s="215" t="s">
        <v>41</v>
      </c>
      <c r="B132" s="216"/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  <c r="DE132" s="216"/>
      <c r="DF132" s="216"/>
      <c r="DG132" s="216"/>
      <c r="DH132" s="216"/>
      <c r="DI132" s="216"/>
      <c r="DJ132" s="216"/>
      <c r="DK132" s="216"/>
      <c r="DL132" s="216"/>
      <c r="DM132" s="216"/>
      <c r="DN132" s="216"/>
      <c r="DO132" s="216"/>
      <c r="DP132" s="216"/>
      <c r="DQ132" s="216"/>
      <c r="DR132" s="216"/>
      <c r="DS132" s="216"/>
      <c r="DT132" s="216"/>
    </row>
    <row r="133" spans="1:124" s="76" customFormat="1" outlineLevel="1">
      <c r="A133" s="72" t="s">
        <v>124</v>
      </c>
      <c r="B133" s="75" t="s">
        <v>26</v>
      </c>
      <c r="C133" s="75" t="s">
        <v>8</v>
      </c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5"/>
      <c r="AE133" s="75"/>
      <c r="AF133" s="75"/>
      <c r="AG133" s="75"/>
      <c r="AH133" s="75"/>
      <c r="AI133" s="75"/>
      <c r="AJ133" s="75"/>
      <c r="AK133" s="75"/>
      <c r="AL133" s="75"/>
      <c r="AM133" s="75"/>
      <c r="AN133" s="75"/>
      <c r="AO133" s="75"/>
      <c r="AP133" s="75"/>
      <c r="AQ133" s="75"/>
      <c r="AR133" s="75"/>
      <c r="AS133" s="75"/>
      <c r="AT133" s="75"/>
      <c r="AU133" s="75"/>
      <c r="AV133" s="75"/>
      <c r="AW133" s="75"/>
      <c r="AX133" s="75"/>
      <c r="AY133" s="75"/>
      <c r="AZ133" s="75"/>
      <c r="BA133" s="75"/>
      <c r="BB133" s="75"/>
      <c r="BC133" s="75"/>
      <c r="BD133" s="75"/>
      <c r="BE133" s="75"/>
      <c r="BF133" s="75"/>
      <c r="BG133" s="75"/>
      <c r="BH133" s="75"/>
      <c r="BI133" s="75"/>
      <c r="BJ133" s="75"/>
      <c r="BK133" s="75"/>
      <c r="BL133" s="75"/>
      <c r="BM133" s="75"/>
      <c r="BN133" s="75"/>
      <c r="BO133" s="75"/>
      <c r="BP133" s="75"/>
      <c r="BQ133" s="75"/>
      <c r="BR133" s="75"/>
      <c r="BS133" s="75"/>
      <c r="BT133" s="75"/>
      <c r="BU133" s="75"/>
      <c r="BV133" s="75"/>
      <c r="BW133" s="75"/>
      <c r="BX133" s="75"/>
      <c r="BY133" s="75"/>
      <c r="BZ133" s="75"/>
      <c r="CA133" s="75"/>
      <c r="CB133" s="75"/>
      <c r="CC133" s="75"/>
      <c r="CD133" s="75"/>
      <c r="CE133" s="75"/>
      <c r="CF133" s="75"/>
      <c r="CG133" s="75"/>
      <c r="CH133" s="75"/>
      <c r="CI133" s="75"/>
      <c r="CJ133" s="75"/>
      <c r="CK133" s="75"/>
      <c r="CL133" s="75"/>
      <c r="CM133" s="75"/>
      <c r="CN133" s="75"/>
      <c r="CO133" s="75"/>
      <c r="CP133" s="75"/>
      <c r="CQ133" s="75"/>
      <c r="CR133" s="75"/>
      <c r="CS133" s="75"/>
      <c r="CT133" s="75"/>
      <c r="CU133" s="75"/>
      <c r="CV133" s="75"/>
      <c r="CW133" s="75"/>
      <c r="CX133" s="75"/>
      <c r="CY133" s="75"/>
      <c r="CZ133" s="75"/>
      <c r="DA133" s="75"/>
      <c r="DB133" s="75"/>
      <c r="DC133" s="75"/>
      <c r="DD133" s="75"/>
      <c r="DE133" s="75"/>
      <c r="DF133" s="75"/>
      <c r="DG133" s="75"/>
      <c r="DH133" s="75"/>
      <c r="DI133" s="75"/>
      <c r="DJ133" s="75"/>
      <c r="DK133" s="75"/>
      <c r="DL133" s="75"/>
      <c r="DM133" s="75"/>
      <c r="DN133" s="75"/>
      <c r="DO133" s="75"/>
      <c r="DP133" s="75"/>
      <c r="DQ133" s="75"/>
      <c r="DR133" s="75"/>
      <c r="DS133" s="75"/>
      <c r="DT133" s="75"/>
    </row>
    <row r="134" spans="1:124" outlineLevel="1">
      <c r="A134" s="35" t="str">
        <f>Капзатраты_Выручка!A57</f>
        <v>Текущие расходы</v>
      </c>
    </row>
    <row r="135" spans="1:124" outlineLevel="1">
      <c r="A135" s="5" t="str">
        <f>Капзатраты_Выручка!A75</f>
        <v>Операционные расходы</v>
      </c>
      <c r="B135" s="228" t="s">
        <v>29</v>
      </c>
      <c r="C135" s="229">
        <v>1</v>
      </c>
      <c r="D135" s="383">
        <f t="shared" ref="D135:D146" si="33">SUM(E135:DT135)</f>
        <v>3206011.8474463997</v>
      </c>
      <c r="E135" s="6">
        <f>Капзатраты_Выручка!E75*SUMIF($B$14:$B$18,$B135,E$14:E$18)*E$38</f>
        <v>0</v>
      </c>
      <c r="F135" s="6">
        <f>Капзатраты_Выручка!F75*SUMIF($B$14:$B$18,$B135,F$14:F$18)*F$38</f>
        <v>0</v>
      </c>
      <c r="G135" s="6">
        <f>Капзатраты_Выручка!G75*SUMIF($B$14:$B$18,$B135,G$14:G$18)*G$38</f>
        <v>316285.766716293</v>
      </c>
      <c r="H135" s="6">
        <f>Капзатраты_Выручка!H75*SUMIF($B$14:$B$18,$B135,H$14:H$18)*H$38</f>
        <v>325632.16926564282</v>
      </c>
      <c r="I135" s="6">
        <f>Капзатраты_Выручка!I75*SUMIF($B$14:$B$18,$B135,I$14:I$18)*I$38</f>
        <v>335206.40630639129</v>
      </c>
      <c r="J135" s="6">
        <f>Капзатраты_Выручка!J75*SUMIF($B$14:$B$18,$B135,J$14:J$18)*J$38</f>
        <v>345092.01195541368</v>
      </c>
      <c r="K135" s="6">
        <f>Капзатраты_Выручка!K75*SUMIF($B$14:$B$18,$B135,K$14:K$18)*K$38</f>
        <v>355279.40422194701</v>
      </c>
      <c r="L135" s="6">
        <f>Капзатраты_Выручка!L75*SUMIF($B$14:$B$18,$B135,L$14:L$18)*L$38</f>
        <v>365749.95012759324</v>
      </c>
      <c r="M135" s="6">
        <f>Капзатраты_Выручка!M75*SUMIF($B$14:$B$18,$B135,M$14:M$18)*M$38</f>
        <v>376485.62553871342</v>
      </c>
      <c r="N135" s="6">
        <f>Капзатраты_Выручка!N75*SUMIF($B$14:$B$18,$B135,N$14:N$18)*N$38</f>
        <v>387491.69337002444</v>
      </c>
      <c r="O135" s="6">
        <f>Капзатраты_Выручка!O75*SUMIF($B$14:$B$18,$B135,O$14:O$18)*O$38</f>
        <v>398788.81994438078</v>
      </c>
      <c r="P135" s="6">
        <f>Капзатраты_Выручка!P75*SUMIF($B$14:$B$18,$B135,P$14:P$18)*P$38</f>
        <v>0</v>
      </c>
      <c r="Q135" s="6">
        <f>Капзатраты_Выручка!Q75*SUMIF($B$14:$B$18,$B135,Q$14:Q$18)*Q$38</f>
        <v>0</v>
      </c>
      <c r="R135" s="6">
        <f>Капзатраты_Выручка!R75*SUMIF($B$14:$B$18,$B135,R$14:R$18)*R$38</f>
        <v>0</v>
      </c>
      <c r="S135" s="6">
        <f>Капзатраты_Выручка!S75*SUMIF($B$14:$B$18,$B135,S$14:S$18)*S$38</f>
        <v>0</v>
      </c>
      <c r="T135" s="6">
        <f>Капзатраты_Выручка!T75*SUMIF($B$14:$B$18,$B135,T$14:T$18)*T$38</f>
        <v>0</v>
      </c>
      <c r="U135" s="6">
        <f>Капзатраты_Выручка!U75*SUMIF($B$14:$B$18,$B135,U$14:U$18)*U$38</f>
        <v>0</v>
      </c>
      <c r="V135" s="6">
        <f>Капзатраты_Выручка!V75*SUMIF($B$14:$B$18,$B135,V$14:V$18)*V$38</f>
        <v>0</v>
      </c>
      <c r="W135" s="6">
        <f>Капзатраты_Выручка!W75*SUMIF($B$14:$B$18,$B135,W$14:W$18)*W$38</f>
        <v>0</v>
      </c>
      <c r="X135" s="6">
        <f>Капзатраты_Выручка!X75*SUMIF($B$14:$B$18,$B135,X$14:X$18)*X$38</f>
        <v>0</v>
      </c>
      <c r="Y135" s="6">
        <f>Капзатраты_Выручка!Y75*SUMIF($B$14:$B$18,$B135,Y$14:Y$18)*Y$38</f>
        <v>0</v>
      </c>
      <c r="Z135" s="6">
        <f>Капзатраты_Выручка!Z75*SUMIF($B$14:$B$18,$B135,Z$14:Z$18)*Z$38</f>
        <v>0</v>
      </c>
      <c r="AA135" s="6">
        <f>Капзатраты_Выручка!AA75*SUMIF($B$14:$B$18,$B135,AA$14:AA$18)*AA$38</f>
        <v>0</v>
      </c>
      <c r="AB135" s="6">
        <f>Капзатраты_Выручка!AB75*SUMIF($B$14:$B$18,$B135,AB$14:AB$18)*AB$38</f>
        <v>0</v>
      </c>
      <c r="AC135" s="6">
        <f>Капзатраты_Выручка!AC75*SUMIF($B$14:$B$18,$B135,AC$14:AC$18)*AC$38</f>
        <v>0</v>
      </c>
      <c r="AD135" s="6">
        <f>Капзатраты_Выручка!AD75*SUMIF($B$14:$B$18,$B135,AD$14:AD$18)*AD$38</f>
        <v>0</v>
      </c>
      <c r="AE135" s="6">
        <f>Капзатраты_Выручка!AE75*SUMIF($B$14:$B$18,$B135,AE$14:AE$18)*AE$38</f>
        <v>0</v>
      </c>
      <c r="AF135" s="6">
        <f>Капзатраты_Выручка!AF75*SUMIF($B$14:$B$18,$B135,AF$14:AF$18)*AF$38</f>
        <v>0</v>
      </c>
      <c r="AG135" s="6">
        <f>Капзатраты_Выручка!AG75*SUMIF($B$14:$B$18,$B135,AG$14:AG$18)*AG$38</f>
        <v>0</v>
      </c>
      <c r="AH135" s="6">
        <f>Капзатраты_Выручка!AH75*SUMIF($B$14:$B$18,$B135,AH$14:AH$18)*AH$38</f>
        <v>0</v>
      </c>
      <c r="AI135" s="6">
        <f>Капзатраты_Выручка!AI75*SUMIF($B$14:$B$18,$B135,AI$14:AI$18)*AI$38</f>
        <v>0</v>
      </c>
      <c r="AJ135" s="6">
        <f>Капзатраты_Выручка!AJ75*SUMIF($B$14:$B$18,$B135,AJ$14:AJ$18)*AJ$38</f>
        <v>0</v>
      </c>
    </row>
    <row r="136" spans="1:124" outlineLevel="1">
      <c r="A136" s="5" t="str">
        <f>Капзатраты_Выручка!A76</f>
        <v>Неподконтрольные расходы</v>
      </c>
      <c r="B136" s="228" t="s">
        <v>29</v>
      </c>
      <c r="C136" s="229">
        <v>1</v>
      </c>
      <c r="D136" s="383">
        <f t="shared" ca="1" si="33"/>
        <v>738960</v>
      </c>
      <c r="E136" s="6">
        <f ca="1">MAX(Капзатраты_Выручка!E76-IF('Исходные данные'!$C$80,E418,E278),0)*SUMIF($B$14:$B$18,$B136,E$14:E$18)*E$38</f>
        <v>0</v>
      </c>
      <c r="F136" s="6">
        <f ca="1">MAX(Капзатраты_Выручка!F76-IF('Исходные данные'!$C$80,F418,F278),0)*SUMIF($B$14:$B$18,$B136,F$14:F$18)*F$38</f>
        <v>0</v>
      </c>
      <c r="G136" s="6">
        <f ca="1">MAX(Капзатраты_Выручка!G76-IF('Исходные данные'!$C$80,G418,G278),0)*SUMIF($B$14:$B$18,$B136,G$14:G$18)*G$38</f>
        <v>62106.666666666672</v>
      </c>
      <c r="H136" s="6">
        <f ca="1">MAX(Капзатраты_Выручка!H76-IF('Исходные данные'!$C$80,H418,H278),0)*SUMIF($B$14:$B$18,$B136,H$14:H$18)*H$38</f>
        <v>67106.666666666672</v>
      </c>
      <c r="I136" s="6">
        <f ca="1">MAX(Капзатраты_Выручка!I76-IF('Исходные данные'!$C$80,I418,I278),0)*SUMIF($B$14:$B$18,$B136,I$14:I$18)*I$38</f>
        <v>72106.666666666672</v>
      </c>
      <c r="J136" s="6">
        <f ca="1">MAX(Капзатраты_Выручка!J76-IF('Исходные данные'!$C$80,J418,J278),0)*SUMIF($B$14:$B$18,$B136,J$14:J$18)*J$38</f>
        <v>77106.666666666672</v>
      </c>
      <c r="K136" s="6">
        <f ca="1">MAX(Капзатраты_Выручка!K76-IF('Исходные данные'!$C$80,K418,K278),0)*SUMIF($B$14:$B$18,$B136,K$14:K$18)*K$38</f>
        <v>82106.666666666672</v>
      </c>
      <c r="L136" s="6">
        <f ca="1">MAX(Капзатраты_Выручка!L76-IF('Исходные данные'!$C$80,L418,L278),0)*SUMIF($B$14:$B$18,$B136,L$14:L$18)*L$38</f>
        <v>87106.666666666672</v>
      </c>
      <c r="M136" s="6">
        <f ca="1">MAX(Капзатраты_Выручка!M76-IF('Исходные данные'!$C$80,M418,M278),0)*SUMIF($B$14:$B$18,$B136,M$14:M$18)*M$38</f>
        <v>92106.666666666672</v>
      </c>
      <c r="N136" s="6">
        <f ca="1">MAX(Капзатраты_Выручка!N76-IF('Исходные данные'!$C$80,N418,N278),0)*SUMIF($B$14:$B$18,$B136,N$14:N$18)*N$38</f>
        <v>97106.666666666672</v>
      </c>
      <c r="O136" s="6">
        <f ca="1">MAX(Капзатраты_Выручка!O76-IF('Исходные данные'!$C$80,O418,O278),0)*SUMIF($B$14:$B$18,$B136,O$14:O$18)*O$38</f>
        <v>102106.66666666667</v>
      </c>
      <c r="P136" s="6">
        <f ca="1">MAX(Капзатраты_Выручка!P76-IF('Исходные данные'!$C$80,P418,P278),0)*SUMIF($B$14:$B$18,$B136,P$14:P$18)*P$38</f>
        <v>0</v>
      </c>
      <c r="Q136" s="6">
        <f ca="1">MAX(Капзатраты_Выручка!Q76-IF('Исходные данные'!$C$80,Q418,Q278),0)*SUMIF($B$14:$B$18,$B136,Q$14:Q$18)*Q$38</f>
        <v>0</v>
      </c>
      <c r="R136" s="6">
        <f ca="1">MAX(Капзатраты_Выручка!R76-IF('Исходные данные'!$C$80,R418,R278),0)*SUMIF($B$14:$B$18,$B136,R$14:R$18)*R$38</f>
        <v>0</v>
      </c>
      <c r="S136" s="6">
        <f ca="1">MAX(Капзатраты_Выручка!S76-IF('Исходные данные'!$C$80,S418,S278),0)*SUMIF($B$14:$B$18,$B136,S$14:S$18)*S$38</f>
        <v>0</v>
      </c>
      <c r="T136" s="6">
        <f ca="1">MAX(Капзатраты_Выручка!T76-IF('Исходные данные'!$C$80,T418,T278),0)*SUMIF($B$14:$B$18,$B136,T$14:T$18)*T$38</f>
        <v>0</v>
      </c>
      <c r="U136" s="6">
        <f ca="1">MAX(Капзатраты_Выручка!U76-IF('Исходные данные'!$C$80,U418,U278),0)*SUMIF($B$14:$B$18,$B136,U$14:U$18)*U$38</f>
        <v>0</v>
      </c>
      <c r="V136" s="6">
        <f ca="1">MAX(Капзатраты_Выручка!V76-IF('Исходные данные'!$C$80,V418,V278),0)*SUMIF($B$14:$B$18,$B136,V$14:V$18)*V$38</f>
        <v>0</v>
      </c>
      <c r="W136" s="6">
        <f ca="1">MAX(Капзатраты_Выручка!W76-IF('Исходные данные'!$C$80,W418,W278),0)*SUMIF($B$14:$B$18,$B136,W$14:W$18)*W$38</f>
        <v>0</v>
      </c>
      <c r="X136" s="6">
        <f ca="1">MAX(Капзатраты_Выручка!X76-IF('Исходные данные'!$C$80,X418,X278),0)*SUMIF($B$14:$B$18,$B136,X$14:X$18)*X$38</f>
        <v>0</v>
      </c>
      <c r="Y136" s="6">
        <f ca="1">MAX(Капзатраты_Выручка!Y76-IF('Исходные данные'!$C$80,Y418,Y278),0)*SUMIF($B$14:$B$18,$B136,Y$14:Y$18)*Y$38</f>
        <v>0</v>
      </c>
      <c r="Z136" s="6">
        <f ca="1">MAX(Капзатраты_Выручка!Z76-IF('Исходные данные'!$C$80,Z418,Z278),0)*SUMIF($B$14:$B$18,$B136,Z$14:Z$18)*Z$38</f>
        <v>0</v>
      </c>
      <c r="AA136" s="6">
        <f ca="1">MAX(Капзатраты_Выручка!AA76-IF('Исходные данные'!$C$80,AA418,AA278),0)*SUMIF($B$14:$B$18,$B136,AA$14:AA$18)*AA$38</f>
        <v>0</v>
      </c>
      <c r="AB136" s="6">
        <f ca="1">MAX(Капзатраты_Выручка!AB76-IF('Исходные данные'!$C$80,AB418,AB278),0)*SUMIF($B$14:$B$18,$B136,AB$14:AB$18)*AB$38</f>
        <v>0</v>
      </c>
      <c r="AC136" s="6">
        <f ca="1">MAX(Капзатраты_Выручка!AC76-IF('Исходные данные'!$C$80,AC418,AC278),0)*SUMIF($B$14:$B$18,$B136,AC$14:AC$18)*AC$38</f>
        <v>0</v>
      </c>
      <c r="AD136" s="6">
        <f ca="1">MAX(Капзатраты_Выручка!AD76-IF('Исходные данные'!$C$80,AD418,AD278),0)*SUMIF($B$14:$B$18,$B136,AD$14:AD$18)*AD$38</f>
        <v>0</v>
      </c>
      <c r="AE136" s="6">
        <f ca="1">MAX(Капзатраты_Выручка!AE76-IF('Исходные данные'!$C$80,AE418,AE278),0)*SUMIF($B$14:$B$18,$B136,AE$14:AE$18)*AE$38</f>
        <v>0</v>
      </c>
      <c r="AF136" s="6">
        <f ca="1">MAX(Капзатраты_Выручка!AF76-IF('Исходные данные'!$C$80,AF418,AF278),0)*SUMIF($B$14:$B$18,$B136,AF$14:AF$18)*AF$38</f>
        <v>0</v>
      </c>
      <c r="AG136" s="6">
        <f ca="1">MAX(Капзатраты_Выручка!AG76-IF('Исходные данные'!$C$80,AG418,AG278),0)*SUMIF($B$14:$B$18,$B136,AG$14:AG$18)*AG$38</f>
        <v>0</v>
      </c>
      <c r="AH136" s="6">
        <f ca="1">MAX(Капзатраты_Выручка!AH76-IF('Исходные данные'!$C$80,AH418,AH278),0)*SUMIF($B$14:$B$18,$B136,AH$14:AH$18)*AH$38</f>
        <v>0</v>
      </c>
      <c r="AI136" s="6">
        <f ca="1">MAX(Капзатраты_Выручка!AI76-IF('Исходные данные'!$C$80,AI418,AI278),0)*SUMIF($B$14:$B$18,$B136,AI$14:AI$18)*AI$38</f>
        <v>0</v>
      </c>
      <c r="AJ136" s="6">
        <f ca="1">MAX(Капзатраты_Выручка!AJ76-IF('Исходные данные'!$C$80,AJ418,AJ278),0)*SUMIF($B$14:$B$18,$B136,AJ$14:AJ$18)*AJ$38</f>
        <v>0</v>
      </c>
    </row>
    <row r="137" spans="1:124" outlineLevel="1">
      <c r="A137" s="5" t="str">
        <f>Капзатраты_Выручка!A77</f>
        <v>Расходы на топливо</v>
      </c>
      <c r="B137" s="228" t="s">
        <v>29</v>
      </c>
      <c r="C137" s="229">
        <v>1</v>
      </c>
      <c r="D137" s="383">
        <f t="shared" si="33"/>
        <v>4016096.0344956992</v>
      </c>
      <c r="E137" s="6">
        <f>Капзатраты_Выручка!E77*SUMIF($B$14:$B$18,$B137,E$14:E$18)*E$38</f>
        <v>0</v>
      </c>
      <c r="F137" s="6">
        <f>Капзатраты_Выручка!F77*SUMIF($B$14:$B$18,$B137,F$14:F$18)*F$38</f>
        <v>0</v>
      </c>
      <c r="G137" s="6">
        <f>Капзатраты_Выручка!G77*SUMIF($B$14:$B$18,$B137,G$14:G$18)*G$38</f>
        <v>340906.80000000005</v>
      </c>
      <c r="H137" s="6">
        <f>Капзатраты_Выручка!H77*SUMIF($B$14:$B$18,$B137,H$14:H$18)*H$38</f>
        <v>363406.64880000008</v>
      </c>
      <c r="I137" s="6">
        <f>Капзатраты_Выручка!I77*SUMIF($B$14:$B$18,$B137,I$14:I$18)*I$38</f>
        <v>387391.48762080009</v>
      </c>
      <c r="J137" s="6">
        <f>Капзатраты_Выручка!J77*SUMIF($B$14:$B$18,$B137,J$14:J$18)*J$38</f>
        <v>412959.32580377295</v>
      </c>
      <c r="K137" s="6">
        <f>Капзатраты_Выручка!K77*SUMIF($B$14:$B$18,$B137,K$14:K$18)*K$38</f>
        <v>440214.6413068219</v>
      </c>
      <c r="L137" s="6">
        <f>Капзатраты_Выручка!L77*SUMIF($B$14:$B$18,$B137,L$14:L$18)*L$38</f>
        <v>469268.8076330722</v>
      </c>
      <c r="M137" s="6">
        <f>Капзатраты_Выручка!M77*SUMIF($B$14:$B$18,$B137,M$14:M$18)*M$38</f>
        <v>500240.54893685499</v>
      </c>
      <c r="N137" s="6">
        <f>Капзатраты_Выручка!N77*SUMIF($B$14:$B$18,$B137,N$14:N$18)*N$38</f>
        <v>533256.42516668746</v>
      </c>
      <c r="O137" s="6">
        <f>Капзатраты_Выручка!O77*SUMIF($B$14:$B$18,$B137,O$14:O$18)*O$38</f>
        <v>568451.34922768897</v>
      </c>
      <c r="P137" s="6">
        <f>Капзатраты_Выручка!P77*SUMIF($B$14:$B$18,$B137,P$14:P$18)*P$38</f>
        <v>0</v>
      </c>
      <c r="Q137" s="6">
        <f>Капзатраты_Выручка!Q77*SUMIF($B$14:$B$18,$B137,Q$14:Q$18)*Q$38</f>
        <v>0</v>
      </c>
      <c r="R137" s="6">
        <f>Капзатраты_Выручка!R77*SUMIF($B$14:$B$18,$B137,R$14:R$18)*R$38</f>
        <v>0</v>
      </c>
      <c r="S137" s="6">
        <f>Капзатраты_Выручка!S77*SUMIF($B$14:$B$18,$B137,S$14:S$18)*S$38</f>
        <v>0</v>
      </c>
      <c r="T137" s="6">
        <f>Капзатраты_Выручка!T77*SUMIF($B$14:$B$18,$B137,T$14:T$18)*T$38</f>
        <v>0</v>
      </c>
      <c r="U137" s="6">
        <f>Капзатраты_Выручка!U77*SUMIF($B$14:$B$18,$B137,U$14:U$18)*U$38</f>
        <v>0</v>
      </c>
      <c r="V137" s="6">
        <f>Капзатраты_Выручка!V77*SUMIF($B$14:$B$18,$B137,V$14:V$18)*V$38</f>
        <v>0</v>
      </c>
      <c r="W137" s="6">
        <f>Капзатраты_Выручка!W77*SUMIF($B$14:$B$18,$B137,W$14:W$18)*W$38</f>
        <v>0</v>
      </c>
      <c r="X137" s="6">
        <f>Капзатраты_Выручка!X77*SUMIF($B$14:$B$18,$B137,X$14:X$18)*X$38</f>
        <v>0</v>
      </c>
      <c r="Y137" s="6">
        <f>Капзатраты_Выручка!Y77*SUMIF($B$14:$B$18,$B137,Y$14:Y$18)*Y$38</f>
        <v>0</v>
      </c>
      <c r="Z137" s="6">
        <f>Капзатраты_Выручка!Z77*SUMIF($B$14:$B$18,$B137,Z$14:Z$18)*Z$38</f>
        <v>0</v>
      </c>
      <c r="AA137" s="6">
        <f>Капзатраты_Выручка!AA77*SUMIF($B$14:$B$18,$B137,AA$14:AA$18)*AA$38</f>
        <v>0</v>
      </c>
      <c r="AB137" s="6">
        <f>Капзатраты_Выручка!AB77*SUMIF($B$14:$B$18,$B137,AB$14:AB$18)*AB$38</f>
        <v>0</v>
      </c>
      <c r="AC137" s="6">
        <f>Капзатраты_Выручка!AC77*SUMIF($B$14:$B$18,$B137,AC$14:AC$18)*AC$38</f>
        <v>0</v>
      </c>
      <c r="AD137" s="6">
        <f>Капзатраты_Выручка!AD77*SUMIF($B$14:$B$18,$B137,AD$14:AD$18)*AD$38</f>
        <v>0</v>
      </c>
      <c r="AE137" s="6">
        <f>Капзатраты_Выручка!AE77*SUMIF($B$14:$B$18,$B137,AE$14:AE$18)*AE$38</f>
        <v>0</v>
      </c>
      <c r="AF137" s="6">
        <f>Капзатраты_Выручка!AF77*SUMIF($B$14:$B$18,$B137,AF$14:AF$18)*AF$38</f>
        <v>0</v>
      </c>
      <c r="AG137" s="6">
        <f>Капзатраты_Выручка!AG77*SUMIF($B$14:$B$18,$B137,AG$14:AG$18)*AG$38</f>
        <v>0</v>
      </c>
      <c r="AH137" s="6">
        <f>Капзатраты_Выручка!AH77*SUMIF($B$14:$B$18,$B137,AH$14:AH$18)*AH$38</f>
        <v>0</v>
      </c>
      <c r="AI137" s="6">
        <f>Капзатраты_Выручка!AI77*SUMIF($B$14:$B$18,$B137,AI$14:AI$18)*AI$38</f>
        <v>0</v>
      </c>
      <c r="AJ137" s="6">
        <f>Капзатраты_Выручка!AJ77*SUMIF($B$14:$B$18,$B137,AJ$14:AJ$18)*AJ$38</f>
        <v>0</v>
      </c>
    </row>
    <row r="138" spans="1:124" outlineLevel="1">
      <c r="A138" s="5" t="str">
        <f>Капзатраты_Выручка!A78</f>
        <v>Расходы на электроэнергию и воду</v>
      </c>
      <c r="B138" s="228" t="s">
        <v>29</v>
      </c>
      <c r="C138" s="229">
        <v>1</v>
      </c>
      <c r="D138" s="383">
        <f t="shared" si="33"/>
        <v>1126943.6438935178</v>
      </c>
      <c r="E138" s="6">
        <f>Капзатраты_Выручка!E78*SUMIF($B$14:$B$18,$B138,E$14:E$18)*E$38</f>
        <v>0</v>
      </c>
      <c r="F138" s="6">
        <f>Капзатраты_Выручка!F78*SUMIF($B$14:$B$18,$B138,F$14:F$18)*F$38</f>
        <v>0</v>
      </c>
      <c r="G138" s="6">
        <f>Капзатраты_Выручка!G78*SUMIF($B$14:$B$18,$B138,G$14:G$18)*G$38</f>
        <v>97075.669999999969</v>
      </c>
      <c r="H138" s="6">
        <f>Капзатраты_Выручка!H78*SUMIF($B$14:$B$18,$B138,H$14:H$18)*H$38</f>
        <v>103138.01200999998</v>
      </c>
      <c r="I138" s="6">
        <f>Капзатраты_Выручка!I78*SUMIF($B$14:$B$18,$B138,I$14:I$18)*I$38</f>
        <v>109579.34318062996</v>
      </c>
      <c r="J138" s="6">
        <f>Капзатраты_Выручка!J78*SUMIF($B$14:$B$18,$B138,J$14:J$18)*J$38</f>
        <v>116423.37821777964</v>
      </c>
      <c r="K138" s="6">
        <f>Капзатраты_Выручка!K78*SUMIF($B$14:$B$18,$B138,K$14:K$18)*K$38</f>
        <v>123695.31696519211</v>
      </c>
      <c r="L138" s="6">
        <f>Капзатраты_Выручка!L78*SUMIF($B$14:$B$18,$B138,L$14:L$18)*L$38</f>
        <v>131421.93747927464</v>
      </c>
      <c r="M138" s="6">
        <f>Капзатраты_Выручка!M78*SUMIF($B$14:$B$18,$B138,M$14:M$18)*M$38</f>
        <v>139631.69494073448</v>
      </c>
      <c r="N138" s="6">
        <f>Капзатраты_Выручка!N78*SUMIF($B$14:$B$18,$B138,N$14:N$18)*N$38</f>
        <v>148354.82676928097</v>
      </c>
      <c r="O138" s="6">
        <f>Капзатраты_Выручка!O78*SUMIF($B$14:$B$18,$B138,O$14:O$18)*O$38</f>
        <v>157623.46433062624</v>
      </c>
      <c r="P138" s="6">
        <f>Капзатраты_Выручка!P78*SUMIF($B$14:$B$18,$B138,P$14:P$18)*P$38</f>
        <v>0</v>
      </c>
      <c r="Q138" s="6">
        <f>Капзатраты_Выручка!Q78*SUMIF($B$14:$B$18,$B138,Q$14:Q$18)*Q$38</f>
        <v>0</v>
      </c>
      <c r="R138" s="6">
        <f>Капзатраты_Выручка!R78*SUMIF($B$14:$B$18,$B138,R$14:R$18)*R$38</f>
        <v>0</v>
      </c>
      <c r="S138" s="6">
        <f>Капзатраты_Выручка!S78*SUMIF($B$14:$B$18,$B138,S$14:S$18)*S$38</f>
        <v>0</v>
      </c>
      <c r="T138" s="6">
        <f>Капзатраты_Выручка!T78*SUMIF($B$14:$B$18,$B138,T$14:T$18)*T$38</f>
        <v>0</v>
      </c>
      <c r="U138" s="6">
        <f>Капзатраты_Выручка!U78*SUMIF($B$14:$B$18,$B138,U$14:U$18)*U$38</f>
        <v>0</v>
      </c>
      <c r="V138" s="6">
        <f>Капзатраты_Выручка!V78*SUMIF($B$14:$B$18,$B138,V$14:V$18)*V$38</f>
        <v>0</v>
      </c>
      <c r="W138" s="6">
        <f>Капзатраты_Выручка!W78*SUMIF($B$14:$B$18,$B138,W$14:W$18)*W$38</f>
        <v>0</v>
      </c>
      <c r="X138" s="6">
        <f>Капзатраты_Выручка!X78*SUMIF($B$14:$B$18,$B138,X$14:X$18)*X$38</f>
        <v>0</v>
      </c>
      <c r="Y138" s="6">
        <f>Капзатраты_Выручка!Y78*SUMIF($B$14:$B$18,$B138,Y$14:Y$18)*Y$38</f>
        <v>0</v>
      </c>
      <c r="Z138" s="6">
        <f>Капзатраты_Выручка!Z78*SUMIF($B$14:$B$18,$B138,Z$14:Z$18)*Z$38</f>
        <v>0</v>
      </c>
      <c r="AA138" s="6">
        <f>Капзатраты_Выручка!AA78*SUMIF($B$14:$B$18,$B138,AA$14:AA$18)*AA$38</f>
        <v>0</v>
      </c>
      <c r="AB138" s="6">
        <f>Капзатраты_Выручка!AB78*SUMIF($B$14:$B$18,$B138,AB$14:AB$18)*AB$38</f>
        <v>0</v>
      </c>
      <c r="AC138" s="6">
        <f>Капзатраты_Выручка!AC78*SUMIF($B$14:$B$18,$B138,AC$14:AC$18)*AC$38</f>
        <v>0</v>
      </c>
      <c r="AD138" s="6">
        <f>Капзатраты_Выручка!AD78*SUMIF($B$14:$B$18,$B138,AD$14:AD$18)*AD$38</f>
        <v>0</v>
      </c>
      <c r="AE138" s="6">
        <f>Капзатраты_Выручка!AE78*SUMIF($B$14:$B$18,$B138,AE$14:AE$18)*AE$38</f>
        <v>0</v>
      </c>
      <c r="AF138" s="6">
        <f>Капзатраты_Выручка!AF78*SUMIF($B$14:$B$18,$B138,AF$14:AF$18)*AF$38</f>
        <v>0</v>
      </c>
      <c r="AG138" s="6">
        <f>Капзатраты_Выручка!AG78*SUMIF($B$14:$B$18,$B138,AG$14:AG$18)*AG$38</f>
        <v>0</v>
      </c>
      <c r="AH138" s="6">
        <f>Капзатраты_Выручка!AH78*SUMIF($B$14:$B$18,$B138,AH$14:AH$18)*AH$38</f>
        <v>0</v>
      </c>
      <c r="AI138" s="6">
        <f>Капзатраты_Выручка!AI78*SUMIF($B$14:$B$18,$B138,AI$14:AI$18)*AI$38</f>
        <v>0</v>
      </c>
      <c r="AJ138" s="6">
        <f>Капзатраты_Выручка!AJ78*SUMIF($B$14:$B$18,$B138,AJ$14:AJ$18)*AJ$38</f>
        <v>0</v>
      </c>
    </row>
    <row r="139" spans="1:124" outlineLevel="1">
      <c r="A139" s="5">
        <f>Капзатраты_Выручка!A79</f>
        <v>0</v>
      </c>
      <c r="B139" s="228" t="s">
        <v>29</v>
      </c>
      <c r="C139" s="229">
        <v>1</v>
      </c>
      <c r="D139" s="383">
        <f t="shared" si="33"/>
        <v>0</v>
      </c>
      <c r="E139" s="6">
        <f>Капзатраты_Выручка!E79*SUMIF($B$14:$B$18,$B139,E$14:E$18)*E$38</f>
        <v>0</v>
      </c>
      <c r="F139" s="6">
        <f>Капзатраты_Выручка!F79*SUMIF($B$14:$B$18,$B139,F$14:F$18)*F$38</f>
        <v>0</v>
      </c>
      <c r="G139" s="6">
        <f>Капзатраты_Выручка!G79*SUMIF($B$14:$B$18,$B139,G$14:G$18)*G$38</f>
        <v>0</v>
      </c>
      <c r="H139" s="6">
        <f>Капзатраты_Выручка!H79*SUMIF($B$14:$B$18,$B139,H$14:H$18)*H$38</f>
        <v>0</v>
      </c>
      <c r="I139" s="6">
        <f>Капзатраты_Выручка!I79*SUMIF($B$14:$B$18,$B139,I$14:I$18)*I$38</f>
        <v>0</v>
      </c>
      <c r="J139" s="6">
        <f>Капзатраты_Выручка!J79*SUMIF($B$14:$B$18,$B139,J$14:J$18)*J$38</f>
        <v>0</v>
      </c>
      <c r="K139" s="6">
        <f>Капзатраты_Выручка!K79*SUMIF($B$14:$B$18,$B139,K$14:K$18)*K$38</f>
        <v>0</v>
      </c>
      <c r="L139" s="6">
        <f>Капзатраты_Выручка!L79*SUMIF($B$14:$B$18,$B139,L$14:L$18)*L$38</f>
        <v>0</v>
      </c>
      <c r="M139" s="6">
        <f>Капзатраты_Выручка!M79*SUMIF($B$14:$B$18,$B139,M$14:M$18)*M$38</f>
        <v>0</v>
      </c>
      <c r="N139" s="6">
        <f>Капзатраты_Выручка!N79*SUMIF($B$14:$B$18,$B139,N$14:N$18)*N$38</f>
        <v>0</v>
      </c>
      <c r="O139" s="6">
        <f>Капзатраты_Выручка!O79*SUMIF($B$14:$B$18,$B139,O$14:O$18)*O$38</f>
        <v>0</v>
      </c>
      <c r="P139" s="6">
        <f>Капзатраты_Выручка!P79*SUMIF($B$14:$B$18,$B139,P$14:P$18)*P$38</f>
        <v>0</v>
      </c>
      <c r="Q139" s="6">
        <f>Капзатраты_Выручка!Q79*SUMIF($B$14:$B$18,$B139,Q$14:Q$18)*Q$38</f>
        <v>0</v>
      </c>
      <c r="R139" s="6">
        <f>Капзатраты_Выручка!R79*SUMIF($B$14:$B$18,$B139,R$14:R$18)*R$38</f>
        <v>0</v>
      </c>
      <c r="S139" s="6">
        <f>Капзатраты_Выручка!S79*SUMIF($B$14:$B$18,$B139,S$14:S$18)*S$38</f>
        <v>0</v>
      </c>
      <c r="T139" s="6">
        <f>Капзатраты_Выручка!T79*SUMIF($B$14:$B$18,$B139,T$14:T$18)*T$38</f>
        <v>0</v>
      </c>
      <c r="U139" s="6">
        <f>Капзатраты_Выручка!U79*SUMIF($B$14:$B$18,$B139,U$14:U$18)*U$38</f>
        <v>0</v>
      </c>
      <c r="V139" s="6">
        <f>Капзатраты_Выручка!V79*SUMIF($B$14:$B$18,$B139,V$14:V$18)*V$38</f>
        <v>0</v>
      </c>
      <c r="W139" s="6">
        <f>Капзатраты_Выручка!W79*SUMIF($B$14:$B$18,$B139,W$14:W$18)*W$38</f>
        <v>0</v>
      </c>
      <c r="X139" s="6">
        <f>Капзатраты_Выручка!X79*SUMIF($B$14:$B$18,$B139,X$14:X$18)*X$38</f>
        <v>0</v>
      </c>
      <c r="Y139" s="6">
        <f>Капзатраты_Выручка!Y79*SUMIF($B$14:$B$18,$B139,Y$14:Y$18)*Y$38</f>
        <v>0</v>
      </c>
      <c r="Z139" s="6">
        <f>Капзатраты_Выручка!Z79*SUMIF($B$14:$B$18,$B139,Z$14:Z$18)*Z$38</f>
        <v>0</v>
      </c>
      <c r="AA139" s="6">
        <f>Капзатраты_Выручка!AA79*SUMIF($B$14:$B$18,$B139,AA$14:AA$18)*AA$38</f>
        <v>0</v>
      </c>
      <c r="AB139" s="6">
        <f>Капзатраты_Выручка!AB79*SUMIF($B$14:$B$18,$B139,AB$14:AB$18)*AB$38</f>
        <v>0</v>
      </c>
      <c r="AC139" s="6">
        <f>Капзатраты_Выручка!AC79*SUMIF($B$14:$B$18,$B139,AC$14:AC$18)*AC$38</f>
        <v>0</v>
      </c>
      <c r="AD139" s="6">
        <f>Капзатраты_Выручка!AD79*SUMIF($B$14:$B$18,$B139,AD$14:AD$18)*AD$38</f>
        <v>0</v>
      </c>
      <c r="AE139" s="6">
        <f>Капзатраты_Выручка!AE79*SUMIF($B$14:$B$18,$B139,AE$14:AE$18)*AE$38</f>
        <v>0</v>
      </c>
      <c r="AF139" s="6">
        <f>Капзатраты_Выручка!AF79*SUMIF($B$14:$B$18,$B139,AF$14:AF$18)*AF$38</f>
        <v>0</v>
      </c>
      <c r="AG139" s="6">
        <f>Капзатраты_Выручка!AG79*SUMIF($B$14:$B$18,$B139,AG$14:AG$18)*AG$38</f>
        <v>0</v>
      </c>
      <c r="AH139" s="6">
        <f>Капзатраты_Выручка!AH79*SUMIF($B$14:$B$18,$B139,AH$14:AH$18)*AH$38</f>
        <v>0</v>
      </c>
      <c r="AI139" s="6">
        <f>Капзатраты_Выручка!AI79*SUMIF($B$14:$B$18,$B139,AI$14:AI$18)*AI$38</f>
        <v>0</v>
      </c>
      <c r="AJ139" s="6">
        <f>Капзатраты_Выручка!AJ79*SUMIF($B$14:$B$18,$B139,AJ$14:AJ$18)*AJ$38</f>
        <v>0</v>
      </c>
    </row>
    <row r="140" spans="1:124" outlineLevel="1">
      <c r="A140" s="5" t="str">
        <f>Капзатраты_Выручка!A80</f>
        <v>статья 1 прочих расходов - указать наименование</v>
      </c>
      <c r="B140" s="228" t="s">
        <v>2</v>
      </c>
      <c r="C140" s="385">
        <f>'Исходные данные'!C90</f>
        <v>0</v>
      </c>
      <c r="D140" s="383">
        <f t="shared" si="33"/>
        <v>0</v>
      </c>
      <c r="E140" s="6">
        <f>Капзатраты_Выручка!E80*SUMIF($B$14:$B$18,$B140,E$14:E$18)*E$38</f>
        <v>0</v>
      </c>
      <c r="F140" s="6">
        <f>Капзатраты_Выручка!F80*SUMIF($B$14:$B$18,$B140,F$14:F$18)*F$38</f>
        <v>0</v>
      </c>
      <c r="G140" s="6">
        <f>Капзатраты_Выручка!G80*SUMIF($B$14:$B$18,$B140,G$14:G$18)*G$38</f>
        <v>0</v>
      </c>
      <c r="H140" s="6">
        <f>Капзатраты_Выручка!H80*SUMIF($B$14:$B$18,$B140,H$14:H$18)*H$38</f>
        <v>0</v>
      </c>
      <c r="I140" s="6">
        <f>Капзатраты_Выручка!I80*SUMIF($B$14:$B$18,$B140,I$14:I$18)*I$38</f>
        <v>0</v>
      </c>
      <c r="J140" s="6">
        <f>Капзатраты_Выручка!J80*SUMIF($B$14:$B$18,$B140,J$14:J$18)*J$38</f>
        <v>0</v>
      </c>
      <c r="K140" s="6">
        <f>Капзатраты_Выручка!K80*SUMIF($B$14:$B$18,$B140,K$14:K$18)*K$38</f>
        <v>0</v>
      </c>
      <c r="L140" s="6">
        <f>Капзатраты_Выручка!L80*SUMIF($B$14:$B$18,$B140,L$14:L$18)*L$38</f>
        <v>0</v>
      </c>
      <c r="M140" s="6">
        <f>Капзатраты_Выручка!M80*SUMIF($B$14:$B$18,$B140,M$14:M$18)*M$38</f>
        <v>0</v>
      </c>
      <c r="N140" s="6">
        <f>Капзатраты_Выручка!N80*SUMIF($B$14:$B$18,$B140,N$14:N$18)*N$38</f>
        <v>0</v>
      </c>
      <c r="O140" s="6">
        <f>Капзатраты_Выручка!O80*SUMIF($B$14:$B$18,$B140,O$14:O$18)*O$38</f>
        <v>0</v>
      </c>
      <c r="P140" s="6">
        <f>Капзатраты_Выручка!P80*SUMIF($B$14:$B$18,$B140,P$14:P$18)*P$38</f>
        <v>0</v>
      </c>
      <c r="Q140" s="6">
        <f>Капзатраты_Выручка!Q80*SUMIF($B$14:$B$18,$B140,Q$14:Q$18)*Q$38</f>
        <v>0</v>
      </c>
      <c r="R140" s="6">
        <f>Капзатраты_Выручка!R80*SUMIF($B$14:$B$18,$B140,R$14:R$18)*R$38</f>
        <v>0</v>
      </c>
      <c r="S140" s="6">
        <f>Капзатраты_Выручка!S80*SUMIF($B$14:$B$18,$B140,S$14:S$18)*S$38</f>
        <v>0</v>
      </c>
      <c r="T140" s="6">
        <f>Капзатраты_Выручка!T80*SUMIF($B$14:$B$18,$B140,T$14:T$18)*T$38</f>
        <v>0</v>
      </c>
      <c r="U140" s="6">
        <f>Капзатраты_Выручка!U80*SUMIF($B$14:$B$18,$B140,U$14:U$18)*U$38</f>
        <v>0</v>
      </c>
      <c r="V140" s="6">
        <f>Капзатраты_Выручка!V80*SUMIF($B$14:$B$18,$B140,V$14:V$18)*V$38</f>
        <v>0</v>
      </c>
      <c r="W140" s="6">
        <f>Капзатраты_Выручка!W80*SUMIF($B$14:$B$18,$B140,W$14:W$18)*W$38</f>
        <v>0</v>
      </c>
      <c r="X140" s="6">
        <f>Капзатраты_Выручка!X80*SUMIF($B$14:$B$18,$B140,X$14:X$18)*X$38</f>
        <v>0</v>
      </c>
      <c r="Y140" s="6">
        <f>Капзатраты_Выручка!Y80*SUMIF($B$14:$B$18,$B140,Y$14:Y$18)*Y$38</f>
        <v>0</v>
      </c>
      <c r="Z140" s="6">
        <f>Капзатраты_Выручка!Z80*SUMIF($B$14:$B$18,$B140,Z$14:Z$18)*Z$38</f>
        <v>0</v>
      </c>
      <c r="AA140" s="6">
        <f>Капзатраты_Выручка!AA80*SUMIF($B$14:$B$18,$B140,AA$14:AA$18)*AA$38</f>
        <v>0</v>
      </c>
      <c r="AB140" s="6">
        <f>Капзатраты_Выручка!AB80*SUMIF($B$14:$B$18,$B140,AB$14:AB$18)*AB$38</f>
        <v>0</v>
      </c>
      <c r="AC140" s="6">
        <f>Капзатраты_Выручка!AC80*SUMIF($B$14:$B$18,$B140,AC$14:AC$18)*AC$38</f>
        <v>0</v>
      </c>
      <c r="AD140" s="6">
        <f>Капзатраты_Выручка!AD80*SUMIF($B$14:$B$18,$B140,AD$14:AD$18)*AD$38</f>
        <v>0</v>
      </c>
      <c r="AE140" s="6">
        <f>Капзатраты_Выручка!AE80*SUMIF($B$14:$B$18,$B140,AE$14:AE$18)*AE$38</f>
        <v>0</v>
      </c>
      <c r="AF140" s="6">
        <f>Капзатраты_Выручка!AF80*SUMIF($B$14:$B$18,$B140,AF$14:AF$18)*AF$38</f>
        <v>0</v>
      </c>
      <c r="AG140" s="6">
        <f>Капзатраты_Выручка!AG80*SUMIF($B$14:$B$18,$B140,AG$14:AG$18)*AG$38</f>
        <v>0</v>
      </c>
      <c r="AH140" s="6">
        <f>Капзатраты_Выручка!AH80*SUMIF($B$14:$B$18,$B140,AH$14:AH$18)*AH$38</f>
        <v>0</v>
      </c>
      <c r="AI140" s="6">
        <f>Капзатраты_Выручка!AI80*SUMIF($B$14:$B$18,$B140,AI$14:AI$18)*AI$38</f>
        <v>0</v>
      </c>
      <c r="AJ140" s="6">
        <f>Капзатраты_Выручка!AJ80*SUMIF($B$14:$B$18,$B140,AJ$14:AJ$18)*AJ$38</f>
        <v>0</v>
      </c>
    </row>
    <row r="141" spans="1:124" outlineLevel="1">
      <c r="A141" s="5" t="str">
        <f>Капзатраты_Выручка!A81</f>
        <v>статья 2 прочих расходов</v>
      </c>
      <c r="B141" s="228" t="s">
        <v>2</v>
      </c>
      <c r="C141" s="385">
        <f>'Исходные данные'!C91</f>
        <v>0</v>
      </c>
      <c r="D141" s="383">
        <f t="shared" si="33"/>
        <v>0</v>
      </c>
      <c r="E141" s="6">
        <f>Капзатраты_Выручка!E81*SUMIF($B$14:$B$18,$B141,E$14:E$18)*E$38</f>
        <v>0</v>
      </c>
      <c r="F141" s="6">
        <f>Капзатраты_Выручка!F81*SUMIF($B$14:$B$18,$B141,F$14:F$18)*F$38</f>
        <v>0</v>
      </c>
      <c r="G141" s="6">
        <f>Капзатраты_Выручка!G81*SUMIF($B$14:$B$18,$B141,G$14:G$18)*G$38</f>
        <v>0</v>
      </c>
      <c r="H141" s="6">
        <f>Капзатраты_Выручка!H81*SUMIF($B$14:$B$18,$B141,H$14:H$18)*H$38</f>
        <v>0</v>
      </c>
      <c r="I141" s="6">
        <f>Капзатраты_Выручка!I81*SUMIF($B$14:$B$18,$B141,I$14:I$18)*I$38</f>
        <v>0</v>
      </c>
      <c r="J141" s="6">
        <f>Капзатраты_Выручка!J81*SUMIF($B$14:$B$18,$B141,J$14:J$18)*J$38</f>
        <v>0</v>
      </c>
      <c r="K141" s="6">
        <f>Капзатраты_Выручка!K81*SUMIF($B$14:$B$18,$B141,K$14:K$18)*K$38</f>
        <v>0</v>
      </c>
      <c r="L141" s="6">
        <f>Капзатраты_Выручка!L81*SUMIF($B$14:$B$18,$B141,L$14:L$18)*L$38</f>
        <v>0</v>
      </c>
      <c r="M141" s="6">
        <f>Капзатраты_Выручка!M81*SUMIF($B$14:$B$18,$B141,M$14:M$18)*M$38</f>
        <v>0</v>
      </c>
      <c r="N141" s="6">
        <f>Капзатраты_Выручка!N81*SUMIF($B$14:$B$18,$B141,N$14:N$18)*N$38</f>
        <v>0</v>
      </c>
      <c r="O141" s="6">
        <f>Капзатраты_Выручка!O81*SUMIF($B$14:$B$18,$B141,O$14:O$18)*O$38</f>
        <v>0</v>
      </c>
      <c r="P141" s="6">
        <f>Капзатраты_Выручка!P81*SUMIF($B$14:$B$18,$B141,P$14:P$18)*P$38</f>
        <v>0</v>
      </c>
      <c r="Q141" s="6">
        <f>Капзатраты_Выручка!Q81*SUMIF($B$14:$B$18,$B141,Q$14:Q$18)*Q$38</f>
        <v>0</v>
      </c>
      <c r="R141" s="6">
        <f>Капзатраты_Выручка!R81*SUMIF($B$14:$B$18,$B141,R$14:R$18)*R$38</f>
        <v>0</v>
      </c>
      <c r="S141" s="6">
        <f>Капзатраты_Выручка!S81*SUMIF($B$14:$B$18,$B141,S$14:S$18)*S$38</f>
        <v>0</v>
      </c>
      <c r="T141" s="6">
        <f>Капзатраты_Выручка!T81*SUMIF($B$14:$B$18,$B141,T$14:T$18)*T$38</f>
        <v>0</v>
      </c>
      <c r="U141" s="6">
        <f>Капзатраты_Выручка!U81*SUMIF($B$14:$B$18,$B141,U$14:U$18)*U$38</f>
        <v>0</v>
      </c>
      <c r="V141" s="6">
        <f>Капзатраты_Выручка!V81*SUMIF($B$14:$B$18,$B141,V$14:V$18)*V$38</f>
        <v>0</v>
      </c>
      <c r="W141" s="6">
        <f>Капзатраты_Выручка!W81*SUMIF($B$14:$B$18,$B141,W$14:W$18)*W$38</f>
        <v>0</v>
      </c>
      <c r="X141" s="6">
        <f>Капзатраты_Выручка!X81*SUMIF($B$14:$B$18,$B141,X$14:X$18)*X$38</f>
        <v>0</v>
      </c>
      <c r="Y141" s="6">
        <f>Капзатраты_Выручка!Y81*SUMIF($B$14:$B$18,$B141,Y$14:Y$18)*Y$38</f>
        <v>0</v>
      </c>
      <c r="Z141" s="6">
        <f>Капзатраты_Выручка!Z81*SUMIF($B$14:$B$18,$B141,Z$14:Z$18)*Z$38</f>
        <v>0</v>
      </c>
      <c r="AA141" s="6">
        <f>Капзатраты_Выручка!AA81*SUMIF($B$14:$B$18,$B141,AA$14:AA$18)*AA$38</f>
        <v>0</v>
      </c>
      <c r="AB141" s="6">
        <f>Капзатраты_Выручка!AB81*SUMIF($B$14:$B$18,$B141,AB$14:AB$18)*AB$38</f>
        <v>0</v>
      </c>
      <c r="AC141" s="6">
        <f>Капзатраты_Выручка!AC81*SUMIF($B$14:$B$18,$B141,AC$14:AC$18)*AC$38</f>
        <v>0</v>
      </c>
      <c r="AD141" s="6">
        <f>Капзатраты_Выручка!AD81*SUMIF($B$14:$B$18,$B141,AD$14:AD$18)*AD$38</f>
        <v>0</v>
      </c>
      <c r="AE141" s="6">
        <f>Капзатраты_Выручка!AE81*SUMIF($B$14:$B$18,$B141,AE$14:AE$18)*AE$38</f>
        <v>0</v>
      </c>
      <c r="AF141" s="6">
        <f>Капзатраты_Выручка!AF81*SUMIF($B$14:$B$18,$B141,AF$14:AF$18)*AF$38</f>
        <v>0</v>
      </c>
      <c r="AG141" s="6">
        <f>Капзатраты_Выручка!AG81*SUMIF($B$14:$B$18,$B141,AG$14:AG$18)*AG$38</f>
        <v>0</v>
      </c>
      <c r="AH141" s="6">
        <f>Капзатраты_Выручка!AH81*SUMIF($B$14:$B$18,$B141,AH$14:AH$18)*AH$38</f>
        <v>0</v>
      </c>
      <c r="AI141" s="6">
        <f>Капзатраты_Выручка!AI81*SUMIF($B$14:$B$18,$B141,AI$14:AI$18)*AI$38</f>
        <v>0</v>
      </c>
      <c r="AJ141" s="6">
        <f>Капзатраты_Выручка!AJ81*SUMIF($B$14:$B$18,$B141,AJ$14:AJ$18)*AJ$38</f>
        <v>0</v>
      </c>
    </row>
    <row r="142" spans="1:124" outlineLevel="1">
      <c r="A142" s="5" t="str">
        <f>Капзатраты_Выручка!A82</f>
        <v>статья 3 прочих расходов</v>
      </c>
      <c r="B142" s="228" t="s">
        <v>2</v>
      </c>
      <c r="C142" s="385">
        <f>'Исходные данные'!C92</f>
        <v>1</v>
      </c>
      <c r="D142" s="383">
        <f t="shared" si="33"/>
        <v>0</v>
      </c>
      <c r="E142" s="6">
        <f>Капзатраты_Выручка!E82*SUMIF($B$14:$B$18,$B142,E$14:E$18)*E$38</f>
        <v>0</v>
      </c>
      <c r="F142" s="6">
        <f>Капзатраты_Выручка!F82*SUMIF($B$14:$B$18,$B142,F$14:F$18)*F$38</f>
        <v>0</v>
      </c>
      <c r="G142" s="6">
        <f>Капзатраты_Выручка!G82*SUMIF($B$14:$B$18,$B142,G$14:G$18)*G$38</f>
        <v>0</v>
      </c>
      <c r="H142" s="6">
        <f>Капзатраты_Выручка!H82*SUMIF($B$14:$B$18,$B142,H$14:H$18)*H$38</f>
        <v>0</v>
      </c>
      <c r="I142" s="6">
        <f>Капзатраты_Выручка!I82*SUMIF($B$14:$B$18,$B142,I$14:I$18)*I$38</f>
        <v>0</v>
      </c>
      <c r="J142" s="6">
        <f>Капзатраты_Выручка!J82*SUMIF($B$14:$B$18,$B142,J$14:J$18)*J$38</f>
        <v>0</v>
      </c>
      <c r="K142" s="6">
        <f>Капзатраты_Выручка!K82*SUMIF($B$14:$B$18,$B142,K$14:K$18)*K$38</f>
        <v>0</v>
      </c>
      <c r="L142" s="6">
        <f>Капзатраты_Выручка!L82*SUMIF($B$14:$B$18,$B142,L$14:L$18)*L$38</f>
        <v>0</v>
      </c>
      <c r="M142" s="6">
        <f>Капзатраты_Выручка!M82*SUMIF($B$14:$B$18,$B142,M$14:M$18)*M$38</f>
        <v>0</v>
      </c>
      <c r="N142" s="6">
        <f>Капзатраты_Выручка!N82*SUMIF($B$14:$B$18,$B142,N$14:N$18)*N$38</f>
        <v>0</v>
      </c>
      <c r="O142" s="6">
        <f>Капзатраты_Выручка!O82*SUMIF($B$14:$B$18,$B142,O$14:O$18)*O$38</f>
        <v>0</v>
      </c>
      <c r="P142" s="6">
        <f>Капзатраты_Выручка!P82*SUMIF($B$14:$B$18,$B142,P$14:P$18)*P$38</f>
        <v>0</v>
      </c>
      <c r="Q142" s="6">
        <f>Капзатраты_Выручка!Q82*SUMIF($B$14:$B$18,$B142,Q$14:Q$18)*Q$38</f>
        <v>0</v>
      </c>
      <c r="R142" s="6">
        <f>Капзатраты_Выручка!R82*SUMIF($B$14:$B$18,$B142,R$14:R$18)*R$38</f>
        <v>0</v>
      </c>
      <c r="S142" s="6">
        <f>Капзатраты_Выручка!S82*SUMIF($B$14:$B$18,$B142,S$14:S$18)*S$38</f>
        <v>0</v>
      </c>
      <c r="T142" s="6">
        <f>Капзатраты_Выручка!T82*SUMIF($B$14:$B$18,$B142,T$14:T$18)*T$38</f>
        <v>0</v>
      </c>
      <c r="U142" s="6">
        <f>Капзатраты_Выручка!U82*SUMIF($B$14:$B$18,$B142,U$14:U$18)*U$38</f>
        <v>0</v>
      </c>
      <c r="V142" s="6">
        <f>Капзатраты_Выручка!V82*SUMIF($B$14:$B$18,$B142,V$14:V$18)*V$38</f>
        <v>0</v>
      </c>
      <c r="W142" s="6">
        <f>Капзатраты_Выручка!W82*SUMIF($B$14:$B$18,$B142,W$14:W$18)*W$38</f>
        <v>0</v>
      </c>
      <c r="X142" s="6">
        <f>Капзатраты_Выручка!X82*SUMIF($B$14:$B$18,$B142,X$14:X$18)*X$38</f>
        <v>0</v>
      </c>
      <c r="Y142" s="6">
        <f>Капзатраты_Выручка!Y82*SUMIF($B$14:$B$18,$B142,Y$14:Y$18)*Y$38</f>
        <v>0</v>
      </c>
      <c r="Z142" s="6">
        <f>Капзатраты_Выручка!Z82*SUMIF($B$14:$B$18,$B142,Z$14:Z$18)*Z$38</f>
        <v>0</v>
      </c>
      <c r="AA142" s="6">
        <f>Капзатраты_Выручка!AA82*SUMIF($B$14:$B$18,$B142,AA$14:AA$18)*AA$38</f>
        <v>0</v>
      </c>
      <c r="AB142" s="6">
        <f>Капзатраты_Выручка!AB82*SUMIF($B$14:$B$18,$B142,AB$14:AB$18)*AB$38</f>
        <v>0</v>
      </c>
      <c r="AC142" s="6">
        <f>Капзатраты_Выручка!AC82*SUMIF($B$14:$B$18,$B142,AC$14:AC$18)*AC$38</f>
        <v>0</v>
      </c>
      <c r="AD142" s="6">
        <f>Капзатраты_Выручка!AD82*SUMIF($B$14:$B$18,$B142,AD$14:AD$18)*AD$38</f>
        <v>0</v>
      </c>
      <c r="AE142" s="6">
        <f>Капзатраты_Выручка!AE82*SUMIF($B$14:$B$18,$B142,AE$14:AE$18)*AE$38</f>
        <v>0</v>
      </c>
      <c r="AF142" s="6">
        <f>Капзатраты_Выручка!AF82*SUMIF($B$14:$B$18,$B142,AF$14:AF$18)*AF$38</f>
        <v>0</v>
      </c>
      <c r="AG142" s="6">
        <f>Капзатраты_Выручка!AG82*SUMIF($B$14:$B$18,$B142,AG$14:AG$18)*AG$38</f>
        <v>0</v>
      </c>
      <c r="AH142" s="6">
        <f>Капзатраты_Выручка!AH82*SUMIF($B$14:$B$18,$B142,AH$14:AH$18)*AH$38</f>
        <v>0</v>
      </c>
      <c r="AI142" s="6">
        <f>Капзатраты_Выручка!AI82*SUMIF($B$14:$B$18,$B142,AI$14:AI$18)*AI$38</f>
        <v>0</v>
      </c>
      <c r="AJ142" s="6">
        <f>Капзатраты_Выручка!AJ82*SUMIF($B$14:$B$18,$B142,AJ$14:AJ$18)*AJ$38</f>
        <v>0</v>
      </c>
    </row>
    <row r="143" spans="1:124" outlineLevel="1">
      <c r="A143" s="5" t="str">
        <f>Капзатраты_Выручка!A83</f>
        <v>статья 4 прочих расходов</v>
      </c>
      <c r="B143" s="228" t="s">
        <v>2</v>
      </c>
      <c r="C143" s="385">
        <f>'Исходные данные'!C93</f>
        <v>1</v>
      </c>
      <c r="D143" s="383">
        <f t="shared" si="33"/>
        <v>0</v>
      </c>
      <c r="E143" s="6">
        <f>Капзатраты_Выручка!E83*SUMIF($B$14:$B$18,$B143,E$14:E$18)*E$38</f>
        <v>0</v>
      </c>
      <c r="F143" s="6">
        <f>Капзатраты_Выручка!F83*SUMIF($B$14:$B$18,$B143,F$14:F$18)*F$38</f>
        <v>0</v>
      </c>
      <c r="G143" s="6">
        <f>Капзатраты_Выручка!G83*SUMIF($B$14:$B$18,$B143,G$14:G$18)*G$38</f>
        <v>0</v>
      </c>
      <c r="H143" s="6">
        <f>Капзатраты_Выручка!H83*SUMIF($B$14:$B$18,$B143,H$14:H$18)*H$38</f>
        <v>0</v>
      </c>
      <c r="I143" s="6">
        <f>Капзатраты_Выручка!I83*SUMIF($B$14:$B$18,$B143,I$14:I$18)*I$38</f>
        <v>0</v>
      </c>
      <c r="J143" s="6">
        <f>Капзатраты_Выручка!J83*SUMIF($B$14:$B$18,$B143,J$14:J$18)*J$38</f>
        <v>0</v>
      </c>
      <c r="K143" s="6">
        <f>Капзатраты_Выручка!K83*SUMIF($B$14:$B$18,$B143,K$14:K$18)*K$38</f>
        <v>0</v>
      </c>
      <c r="L143" s="6">
        <f>Капзатраты_Выручка!L83*SUMIF($B$14:$B$18,$B143,L$14:L$18)*L$38</f>
        <v>0</v>
      </c>
      <c r="M143" s="6">
        <f>Капзатраты_Выручка!M83*SUMIF($B$14:$B$18,$B143,M$14:M$18)*M$38</f>
        <v>0</v>
      </c>
      <c r="N143" s="6">
        <f>Капзатраты_Выручка!N83*SUMIF($B$14:$B$18,$B143,N$14:N$18)*N$38</f>
        <v>0</v>
      </c>
      <c r="O143" s="6">
        <f>Капзатраты_Выручка!O83*SUMIF($B$14:$B$18,$B143,O$14:O$18)*O$38</f>
        <v>0</v>
      </c>
      <c r="P143" s="6">
        <f>Капзатраты_Выручка!P83*SUMIF($B$14:$B$18,$B143,P$14:P$18)*P$38</f>
        <v>0</v>
      </c>
      <c r="Q143" s="6">
        <f>Капзатраты_Выручка!Q83*SUMIF($B$14:$B$18,$B143,Q$14:Q$18)*Q$38</f>
        <v>0</v>
      </c>
      <c r="R143" s="6">
        <f>Капзатраты_Выручка!R83*SUMIF($B$14:$B$18,$B143,R$14:R$18)*R$38</f>
        <v>0</v>
      </c>
      <c r="S143" s="6">
        <f>Капзатраты_Выручка!S83*SUMIF($B$14:$B$18,$B143,S$14:S$18)*S$38</f>
        <v>0</v>
      </c>
      <c r="T143" s="6">
        <f>Капзатраты_Выручка!T83*SUMIF($B$14:$B$18,$B143,T$14:T$18)*T$38</f>
        <v>0</v>
      </c>
      <c r="U143" s="6">
        <f>Капзатраты_Выручка!U83*SUMIF($B$14:$B$18,$B143,U$14:U$18)*U$38</f>
        <v>0</v>
      </c>
      <c r="V143" s="6">
        <f>Капзатраты_Выручка!V83*SUMIF($B$14:$B$18,$B143,V$14:V$18)*V$38</f>
        <v>0</v>
      </c>
      <c r="W143" s="6">
        <f>Капзатраты_Выручка!W83*SUMIF($B$14:$B$18,$B143,W$14:W$18)*W$38</f>
        <v>0</v>
      </c>
      <c r="X143" s="6">
        <f>Капзатраты_Выручка!X83*SUMIF($B$14:$B$18,$B143,X$14:X$18)*X$38</f>
        <v>0</v>
      </c>
      <c r="Y143" s="6">
        <f>Капзатраты_Выручка!Y83*SUMIF($B$14:$B$18,$B143,Y$14:Y$18)*Y$38</f>
        <v>0</v>
      </c>
      <c r="Z143" s="6">
        <f>Капзатраты_Выручка!Z83*SUMIF($B$14:$B$18,$B143,Z$14:Z$18)*Z$38</f>
        <v>0</v>
      </c>
      <c r="AA143" s="6">
        <f>Капзатраты_Выручка!AA83*SUMIF($B$14:$B$18,$B143,AA$14:AA$18)*AA$38</f>
        <v>0</v>
      </c>
      <c r="AB143" s="6">
        <f>Капзатраты_Выручка!AB83*SUMIF($B$14:$B$18,$B143,AB$14:AB$18)*AB$38</f>
        <v>0</v>
      </c>
      <c r="AC143" s="6">
        <f>Капзатраты_Выручка!AC83*SUMIF($B$14:$B$18,$B143,AC$14:AC$18)*AC$38</f>
        <v>0</v>
      </c>
      <c r="AD143" s="6">
        <f>Капзатраты_Выручка!AD83*SUMIF($B$14:$B$18,$B143,AD$14:AD$18)*AD$38</f>
        <v>0</v>
      </c>
      <c r="AE143" s="6">
        <f>Капзатраты_Выручка!AE83*SUMIF($B$14:$B$18,$B143,AE$14:AE$18)*AE$38</f>
        <v>0</v>
      </c>
      <c r="AF143" s="6">
        <f>Капзатраты_Выручка!AF83*SUMIF($B$14:$B$18,$B143,AF$14:AF$18)*AF$38</f>
        <v>0</v>
      </c>
      <c r="AG143" s="6">
        <f>Капзатраты_Выручка!AG83*SUMIF($B$14:$B$18,$B143,AG$14:AG$18)*AG$38</f>
        <v>0</v>
      </c>
      <c r="AH143" s="6">
        <f>Капзатраты_Выручка!AH83*SUMIF($B$14:$B$18,$B143,AH$14:AH$18)*AH$38</f>
        <v>0</v>
      </c>
      <c r="AI143" s="6">
        <f>Капзатраты_Выручка!AI83*SUMIF($B$14:$B$18,$B143,AI$14:AI$18)*AI$38</f>
        <v>0</v>
      </c>
      <c r="AJ143" s="6">
        <f>Капзатраты_Выручка!AJ83*SUMIF($B$14:$B$18,$B143,AJ$14:AJ$18)*AJ$38</f>
        <v>0</v>
      </c>
    </row>
    <row r="144" spans="1:124" outlineLevel="1">
      <c r="A144" s="5" t="str">
        <f>Капзатраты_Выручка!A84</f>
        <v>статья 5 прочих расходов</v>
      </c>
      <c r="B144" s="228" t="s">
        <v>2</v>
      </c>
      <c r="C144" s="385">
        <f>'Исходные данные'!C94</f>
        <v>1</v>
      </c>
      <c r="D144" s="383">
        <f t="shared" si="33"/>
        <v>0</v>
      </c>
      <c r="E144" s="6">
        <f>Капзатраты_Выручка!E84*SUMIF($B$14:$B$18,$B144,E$14:E$18)*E$38</f>
        <v>0</v>
      </c>
      <c r="F144" s="6">
        <f>Капзатраты_Выручка!F84*SUMIF($B$14:$B$18,$B144,F$14:F$18)*F$38</f>
        <v>0</v>
      </c>
      <c r="G144" s="6">
        <f>Капзатраты_Выручка!G84*SUMIF($B$14:$B$18,$B144,G$14:G$18)*G$38</f>
        <v>0</v>
      </c>
      <c r="H144" s="6">
        <f>Капзатраты_Выручка!H84*SUMIF($B$14:$B$18,$B144,H$14:H$18)*H$38</f>
        <v>0</v>
      </c>
      <c r="I144" s="6">
        <f>Капзатраты_Выручка!I84*SUMIF($B$14:$B$18,$B144,I$14:I$18)*I$38</f>
        <v>0</v>
      </c>
      <c r="J144" s="6">
        <f>Капзатраты_Выручка!J84*SUMIF($B$14:$B$18,$B144,J$14:J$18)*J$38</f>
        <v>0</v>
      </c>
      <c r="K144" s="6">
        <f>Капзатраты_Выручка!K84*SUMIF($B$14:$B$18,$B144,K$14:K$18)*K$38</f>
        <v>0</v>
      </c>
      <c r="L144" s="6">
        <f>Капзатраты_Выручка!L84*SUMIF($B$14:$B$18,$B144,L$14:L$18)*L$38</f>
        <v>0</v>
      </c>
      <c r="M144" s="6">
        <f>Капзатраты_Выручка!M84*SUMIF($B$14:$B$18,$B144,M$14:M$18)*M$38</f>
        <v>0</v>
      </c>
      <c r="N144" s="6">
        <f>Капзатраты_Выручка!N84*SUMIF($B$14:$B$18,$B144,N$14:N$18)*N$38</f>
        <v>0</v>
      </c>
      <c r="O144" s="6">
        <f>Капзатраты_Выручка!O84*SUMIF($B$14:$B$18,$B144,O$14:O$18)*O$38</f>
        <v>0</v>
      </c>
      <c r="P144" s="6">
        <f>Капзатраты_Выручка!P84*SUMIF($B$14:$B$18,$B144,P$14:P$18)*P$38</f>
        <v>0</v>
      </c>
      <c r="Q144" s="6">
        <f>Капзатраты_Выручка!Q84*SUMIF($B$14:$B$18,$B144,Q$14:Q$18)*Q$38</f>
        <v>0</v>
      </c>
      <c r="R144" s="6">
        <f>Капзатраты_Выручка!R84*SUMIF($B$14:$B$18,$B144,R$14:R$18)*R$38</f>
        <v>0</v>
      </c>
      <c r="S144" s="6">
        <f>Капзатраты_Выручка!S84*SUMIF($B$14:$B$18,$B144,S$14:S$18)*S$38</f>
        <v>0</v>
      </c>
      <c r="T144" s="6">
        <f>Капзатраты_Выручка!T84*SUMIF($B$14:$B$18,$B144,T$14:T$18)*T$38</f>
        <v>0</v>
      </c>
      <c r="U144" s="6">
        <f>Капзатраты_Выручка!U84*SUMIF($B$14:$B$18,$B144,U$14:U$18)*U$38</f>
        <v>0</v>
      </c>
      <c r="V144" s="6">
        <f>Капзатраты_Выручка!V84*SUMIF($B$14:$B$18,$B144,V$14:V$18)*V$38</f>
        <v>0</v>
      </c>
      <c r="W144" s="6">
        <f>Капзатраты_Выручка!W84*SUMIF($B$14:$B$18,$B144,W$14:W$18)*W$38</f>
        <v>0</v>
      </c>
      <c r="X144" s="6">
        <f>Капзатраты_Выручка!X84*SUMIF($B$14:$B$18,$B144,X$14:X$18)*X$38</f>
        <v>0</v>
      </c>
      <c r="Y144" s="6">
        <f>Капзатраты_Выручка!Y84*SUMIF($B$14:$B$18,$B144,Y$14:Y$18)*Y$38</f>
        <v>0</v>
      </c>
      <c r="Z144" s="6">
        <f>Капзатраты_Выручка!Z84*SUMIF($B$14:$B$18,$B144,Z$14:Z$18)*Z$38</f>
        <v>0</v>
      </c>
      <c r="AA144" s="6">
        <f>Капзатраты_Выручка!AA84*SUMIF($B$14:$B$18,$B144,AA$14:AA$18)*AA$38</f>
        <v>0</v>
      </c>
      <c r="AB144" s="6">
        <f>Капзатраты_Выручка!AB84*SUMIF($B$14:$B$18,$B144,AB$14:AB$18)*AB$38</f>
        <v>0</v>
      </c>
      <c r="AC144" s="6">
        <f>Капзатраты_Выручка!AC84*SUMIF($B$14:$B$18,$B144,AC$14:AC$18)*AC$38</f>
        <v>0</v>
      </c>
      <c r="AD144" s="6">
        <f>Капзатраты_Выручка!AD84*SUMIF($B$14:$B$18,$B144,AD$14:AD$18)*AD$38</f>
        <v>0</v>
      </c>
      <c r="AE144" s="6">
        <f>Капзатраты_Выручка!AE84*SUMIF($B$14:$B$18,$B144,AE$14:AE$18)*AE$38</f>
        <v>0</v>
      </c>
      <c r="AF144" s="6">
        <f>Капзатраты_Выручка!AF84*SUMIF($B$14:$B$18,$B144,AF$14:AF$18)*AF$38</f>
        <v>0</v>
      </c>
      <c r="AG144" s="6">
        <f>Капзатраты_Выручка!AG84*SUMIF($B$14:$B$18,$B144,AG$14:AG$18)*AG$38</f>
        <v>0</v>
      </c>
      <c r="AH144" s="6">
        <f>Капзатраты_Выручка!AH84*SUMIF($B$14:$B$18,$B144,AH$14:AH$18)*AH$38</f>
        <v>0</v>
      </c>
      <c r="AI144" s="6">
        <f>Капзатраты_Выручка!AI84*SUMIF($B$14:$B$18,$B144,AI$14:AI$18)*AI$38</f>
        <v>0</v>
      </c>
      <c r="AJ144" s="6">
        <f>Капзатраты_Выручка!AJ84*SUMIF($B$14:$B$18,$B144,AJ$14:AJ$18)*AJ$38</f>
        <v>0</v>
      </c>
    </row>
    <row r="145" spans="1:124" outlineLevel="1">
      <c r="B145" s="228" t="s">
        <v>2</v>
      </c>
      <c r="C145" s="229">
        <v>1</v>
      </c>
      <c r="D145" s="383">
        <f t="shared" si="33"/>
        <v>0</v>
      </c>
    </row>
    <row r="146" spans="1:124" outlineLevel="1">
      <c r="B146" s="228" t="s">
        <v>2</v>
      </c>
      <c r="C146" s="229">
        <v>1</v>
      </c>
      <c r="D146" s="383">
        <f t="shared" si="33"/>
        <v>0</v>
      </c>
    </row>
    <row r="147" spans="1:124" outlineLevel="1">
      <c r="B147" s="5"/>
      <c r="C147" s="5"/>
      <c r="D147" s="5"/>
    </row>
    <row r="148" spans="1:124" outlineLevel="1">
      <c r="A148" s="14" t="s">
        <v>18</v>
      </c>
      <c r="B148" s="15"/>
      <c r="C148" s="15"/>
      <c r="D148" s="15">
        <f ca="1">SUM(E148:DT148)</f>
        <v>9088011.5258356184</v>
      </c>
      <c r="E148" s="16">
        <f t="shared" ref="E148:AJ148" ca="1" si="34">SUM(E134:E147)</f>
        <v>0</v>
      </c>
      <c r="F148" s="16">
        <f t="shared" ca="1" si="34"/>
        <v>0</v>
      </c>
      <c r="G148" s="16">
        <f t="shared" ca="1" si="34"/>
        <v>816374.90338295966</v>
      </c>
      <c r="H148" s="16">
        <f t="shared" ca="1" si="34"/>
        <v>859283.49674230954</v>
      </c>
      <c r="I148" s="16">
        <f t="shared" ca="1" si="34"/>
        <v>904283.90377448814</v>
      </c>
      <c r="J148" s="16">
        <f t="shared" ca="1" si="34"/>
        <v>951581.38264363294</v>
      </c>
      <c r="K148" s="16">
        <f t="shared" ca="1" si="34"/>
        <v>1001296.0291606276</v>
      </c>
      <c r="L148" s="16">
        <f t="shared" ca="1" si="34"/>
        <v>1053547.3619066067</v>
      </c>
      <c r="M148" s="16">
        <f t="shared" ca="1" si="34"/>
        <v>1108464.5360829695</v>
      </c>
      <c r="N148" s="16">
        <f t="shared" ca="1" si="34"/>
        <v>1166209.6119726596</v>
      </c>
      <c r="O148" s="16">
        <f t="shared" ca="1" si="34"/>
        <v>1226970.3001693627</v>
      </c>
      <c r="P148" s="16">
        <f t="shared" ca="1" si="34"/>
        <v>0</v>
      </c>
      <c r="Q148" s="16">
        <f t="shared" ca="1" si="34"/>
        <v>0</v>
      </c>
      <c r="R148" s="16">
        <f t="shared" ca="1" si="34"/>
        <v>0</v>
      </c>
      <c r="S148" s="16">
        <f t="shared" ca="1" si="34"/>
        <v>0</v>
      </c>
      <c r="T148" s="16">
        <f t="shared" ca="1" si="34"/>
        <v>0</v>
      </c>
      <c r="U148" s="16">
        <f t="shared" ca="1" si="34"/>
        <v>0</v>
      </c>
      <c r="V148" s="16">
        <f t="shared" ca="1" si="34"/>
        <v>0</v>
      </c>
      <c r="W148" s="16">
        <f t="shared" ca="1" si="34"/>
        <v>0</v>
      </c>
      <c r="X148" s="16">
        <f t="shared" ca="1" si="34"/>
        <v>0</v>
      </c>
      <c r="Y148" s="16">
        <f t="shared" ca="1" si="34"/>
        <v>0</v>
      </c>
      <c r="Z148" s="16">
        <f t="shared" ca="1" si="34"/>
        <v>0</v>
      </c>
      <c r="AA148" s="16">
        <f t="shared" ca="1" si="34"/>
        <v>0</v>
      </c>
      <c r="AB148" s="16">
        <f t="shared" ca="1" si="34"/>
        <v>0</v>
      </c>
      <c r="AC148" s="16">
        <f t="shared" ca="1" si="34"/>
        <v>0</v>
      </c>
      <c r="AD148" s="16">
        <f t="shared" ca="1" si="34"/>
        <v>0</v>
      </c>
      <c r="AE148" s="16">
        <f t="shared" ca="1" si="34"/>
        <v>0</v>
      </c>
      <c r="AF148" s="16">
        <f t="shared" ca="1" si="34"/>
        <v>0</v>
      </c>
      <c r="AG148" s="16">
        <f t="shared" ca="1" si="34"/>
        <v>0</v>
      </c>
      <c r="AH148" s="16">
        <f t="shared" ca="1" si="34"/>
        <v>0</v>
      </c>
      <c r="AI148" s="16">
        <f t="shared" ca="1" si="34"/>
        <v>0</v>
      </c>
      <c r="AJ148" s="16">
        <f t="shared" ca="1" si="34"/>
        <v>0</v>
      </c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  <c r="BC148" s="16"/>
      <c r="BD148" s="16"/>
      <c r="BE148" s="16"/>
      <c r="BF148" s="16"/>
      <c r="BG148" s="16"/>
      <c r="BH148" s="16"/>
      <c r="BI148" s="16"/>
      <c r="BJ148" s="16"/>
      <c r="BK148" s="16"/>
      <c r="BL148" s="16"/>
      <c r="BM148" s="16"/>
      <c r="BN148" s="16"/>
      <c r="BO148" s="16"/>
      <c r="BP148" s="16"/>
      <c r="BQ148" s="16"/>
      <c r="BR148" s="16"/>
      <c r="BS148" s="16"/>
      <c r="BT148" s="16"/>
      <c r="BU148" s="16"/>
      <c r="BV148" s="16"/>
      <c r="BW148" s="16"/>
      <c r="BX148" s="16"/>
      <c r="BY148" s="16"/>
      <c r="BZ148" s="16"/>
      <c r="CA148" s="16"/>
      <c r="CB148" s="16"/>
      <c r="CC148" s="16"/>
      <c r="CD148" s="16"/>
      <c r="CE148" s="16"/>
      <c r="CF148" s="16"/>
      <c r="CG148" s="16"/>
      <c r="CH148" s="16"/>
      <c r="CI148" s="16"/>
      <c r="CJ148" s="16"/>
      <c r="CK148" s="16"/>
      <c r="CL148" s="16"/>
      <c r="CM148" s="16"/>
      <c r="CN148" s="16"/>
      <c r="CO148" s="16"/>
      <c r="CP148" s="16"/>
      <c r="CQ148" s="16"/>
      <c r="CR148" s="16"/>
      <c r="CS148" s="16"/>
      <c r="CT148" s="16"/>
      <c r="CU148" s="16"/>
      <c r="CV148" s="16"/>
      <c r="CW148" s="16"/>
      <c r="CX148" s="16"/>
      <c r="CY148" s="16"/>
      <c r="CZ148" s="16"/>
      <c r="DA148" s="16"/>
      <c r="DB148" s="16"/>
      <c r="DC148" s="16"/>
      <c r="DD148" s="16"/>
      <c r="DE148" s="16"/>
      <c r="DF148" s="16"/>
      <c r="DG148" s="16"/>
      <c r="DH148" s="16"/>
      <c r="DI148" s="16"/>
      <c r="DJ148" s="16"/>
      <c r="DK148" s="16"/>
      <c r="DL148" s="16"/>
      <c r="DM148" s="16"/>
      <c r="DN148" s="16"/>
      <c r="DO148" s="16"/>
      <c r="DP148" s="16"/>
      <c r="DQ148" s="16"/>
      <c r="DR148" s="16"/>
      <c r="DS148" s="16"/>
      <c r="DT148" s="16"/>
    </row>
    <row r="149" spans="1:124" s="1" customFormat="1" outlineLevel="1">
      <c r="A149" s="2" t="s">
        <v>8</v>
      </c>
      <c r="B149" s="6"/>
      <c r="C149" s="6"/>
      <c r="D149" s="6">
        <f ca="1">SUM(E149:DT149)</f>
        <v>1817602.3051671234</v>
      </c>
      <c r="E149" s="6">
        <f ca="1">(SUMPRODUCT(Расчет_БЕЗ_Фонда!E$135:E$147,Расчет_БЕЗ_Фонда!$C$135:$C$147))*Расчет_БЕЗ_Фонда!E305</f>
        <v>0</v>
      </c>
      <c r="F149" s="6">
        <f ca="1">(SUMPRODUCT(Расчет_БЕЗ_Фонда!F$135:F$147,Расчет_БЕЗ_Фонда!$C$135:$C$147))*Расчет_БЕЗ_Фонда!F305</f>
        <v>0</v>
      </c>
      <c r="G149" s="6">
        <f ca="1">(SUMPRODUCT(Расчет_БЕЗ_Фонда!G$135:G$147,Расчет_БЕЗ_Фонда!$C$135:$C$147))*Расчет_БЕЗ_Фонда!G305</f>
        <v>163274.98067659195</v>
      </c>
      <c r="H149" s="6">
        <f ca="1">(SUMPRODUCT(Расчет_БЕЗ_Фонда!H$135:H$147,Расчет_БЕЗ_Фонда!$C$135:$C$147))*Расчет_БЕЗ_Фонда!H305</f>
        <v>171856.69934846193</v>
      </c>
      <c r="I149" s="6">
        <f ca="1">(SUMPRODUCT(Расчет_БЕЗ_Фонда!I$135:I$147,Расчет_БЕЗ_Фонда!$C$135:$C$147))*Расчет_БЕЗ_Фонда!I305</f>
        <v>180856.78075489763</v>
      </c>
      <c r="J149" s="6">
        <f ca="1">(SUMPRODUCT(Расчет_БЕЗ_Фонда!J$135:J$147,Расчет_БЕЗ_Фонда!$C$135:$C$147))*Расчет_БЕЗ_Фонда!J305</f>
        <v>190316.27652872659</v>
      </c>
      <c r="K149" s="6">
        <f ca="1">(SUMPRODUCT(Расчет_БЕЗ_Фонда!K$135:K$147,Расчет_БЕЗ_Фонда!$C$135:$C$147))*Расчет_БЕЗ_Фонда!K305</f>
        <v>200259.20583212553</v>
      </c>
      <c r="L149" s="6">
        <f ca="1">(SUMPRODUCT(Расчет_БЕЗ_Фонда!L$135:L$147,Расчет_БЕЗ_Фонда!$C$135:$C$147))*Расчет_БЕЗ_Фонда!L305</f>
        <v>210709.47238132136</v>
      </c>
      <c r="M149" s="6">
        <f ca="1">(SUMPRODUCT(Расчет_БЕЗ_Фонда!M$135:M$147,Расчет_БЕЗ_Фонда!$C$135:$C$147))*Расчет_БЕЗ_Фонда!M305</f>
        <v>221692.90721659391</v>
      </c>
      <c r="N149" s="6">
        <f ca="1">(SUMPRODUCT(Расчет_БЕЗ_Фонда!N$135:N$147,Расчет_БЕЗ_Фонда!$C$135:$C$147))*Расчет_БЕЗ_Фонда!N305</f>
        <v>233241.92239453192</v>
      </c>
      <c r="O149" s="6">
        <f ca="1">(SUMPRODUCT(Расчет_БЕЗ_Фонда!O$135:O$147,Расчет_БЕЗ_Фонда!$C$135:$C$147))*Расчет_БЕЗ_Фонда!O305</f>
        <v>245394.06003387255</v>
      </c>
      <c r="P149" s="6">
        <f ca="1">(SUMPRODUCT(Расчет_БЕЗ_Фонда!P$135:P$147,Расчет_БЕЗ_Фонда!$C$135:$C$147))*Расчет_БЕЗ_Фонда!P305</f>
        <v>0</v>
      </c>
      <c r="Q149" s="6">
        <f ca="1">(SUMPRODUCT(Расчет_БЕЗ_Фонда!Q$135:Q$147,Расчет_БЕЗ_Фонда!$C$135:$C$147))*Расчет_БЕЗ_Фонда!Q305</f>
        <v>0</v>
      </c>
      <c r="R149" s="6">
        <f ca="1">(SUMPRODUCT(Расчет_БЕЗ_Фонда!R$135:R$147,Расчет_БЕЗ_Фонда!$C$135:$C$147))*Расчет_БЕЗ_Фонда!R305</f>
        <v>0</v>
      </c>
      <c r="S149" s="6">
        <f ca="1">(SUMPRODUCT(Расчет_БЕЗ_Фонда!S$135:S$147,Расчет_БЕЗ_Фонда!$C$135:$C$147))*Расчет_БЕЗ_Фонда!S305</f>
        <v>0</v>
      </c>
      <c r="T149" s="6">
        <f ca="1">(SUMPRODUCT(Расчет_БЕЗ_Фонда!T$135:T$147,Расчет_БЕЗ_Фонда!$C$135:$C$147))*Расчет_БЕЗ_Фонда!T305</f>
        <v>0</v>
      </c>
      <c r="U149" s="6">
        <f ca="1">(SUMPRODUCT(Расчет_БЕЗ_Фонда!U$135:U$147,Расчет_БЕЗ_Фонда!$C$135:$C$147))*Расчет_БЕЗ_Фонда!U305</f>
        <v>0</v>
      </c>
      <c r="V149" s="6">
        <f ca="1">(SUMPRODUCT(Расчет_БЕЗ_Фонда!V$135:V$147,Расчет_БЕЗ_Фонда!$C$135:$C$147))*Расчет_БЕЗ_Фонда!V305</f>
        <v>0</v>
      </c>
      <c r="W149" s="6">
        <f ca="1">(SUMPRODUCT(Расчет_БЕЗ_Фонда!W$135:W$147,Расчет_БЕЗ_Фонда!$C$135:$C$147))*Расчет_БЕЗ_Фонда!W305</f>
        <v>0</v>
      </c>
      <c r="X149" s="6">
        <f ca="1">(SUMPRODUCT(Расчет_БЕЗ_Фонда!X$135:X$147,Расчет_БЕЗ_Фонда!$C$135:$C$147))*Расчет_БЕЗ_Фонда!X305</f>
        <v>0</v>
      </c>
      <c r="Y149" s="6">
        <f ca="1">(SUMPRODUCT(Расчет_БЕЗ_Фонда!Y$135:Y$147,Расчет_БЕЗ_Фонда!$C$135:$C$147))*Расчет_БЕЗ_Фонда!Y305</f>
        <v>0</v>
      </c>
      <c r="Z149" s="6">
        <f ca="1">(SUMPRODUCT(Расчет_БЕЗ_Фонда!Z$135:Z$147,Расчет_БЕЗ_Фонда!$C$135:$C$147))*Расчет_БЕЗ_Фонда!Z305</f>
        <v>0</v>
      </c>
      <c r="AA149" s="6">
        <f ca="1">(SUMPRODUCT(Расчет_БЕЗ_Фонда!AA$135:AA$147,Расчет_БЕЗ_Фонда!$C$135:$C$147))*Расчет_БЕЗ_Фонда!AA305</f>
        <v>0</v>
      </c>
      <c r="AB149" s="6">
        <f ca="1">(SUMPRODUCT(Расчет_БЕЗ_Фонда!AB$135:AB$147,Расчет_БЕЗ_Фонда!$C$135:$C$147))*Расчет_БЕЗ_Фонда!AB305</f>
        <v>0</v>
      </c>
      <c r="AC149" s="6">
        <f ca="1">(SUMPRODUCT(Расчет_БЕЗ_Фонда!AC$135:AC$147,Расчет_БЕЗ_Фонда!$C$135:$C$147))*Расчет_БЕЗ_Фонда!AC305</f>
        <v>0</v>
      </c>
      <c r="AD149" s="6">
        <f ca="1">(SUMPRODUCT(Расчет_БЕЗ_Фонда!AD$135:AD$147,Расчет_БЕЗ_Фонда!$C$135:$C$147))*Расчет_БЕЗ_Фонда!AD305</f>
        <v>0</v>
      </c>
      <c r="AE149" s="6">
        <f ca="1">(SUMPRODUCT(Расчет_БЕЗ_Фонда!AE$135:AE$147,Расчет_БЕЗ_Фонда!$C$135:$C$147))*Расчет_БЕЗ_Фонда!AE305</f>
        <v>0</v>
      </c>
      <c r="AF149" s="6">
        <f ca="1">(SUMPRODUCT(Расчет_БЕЗ_Фонда!AF$135:AF$147,Расчет_БЕЗ_Фонда!$C$135:$C$147))*Расчет_БЕЗ_Фонда!AF305</f>
        <v>0</v>
      </c>
      <c r="AG149" s="6">
        <f ca="1">(SUMPRODUCT(Расчет_БЕЗ_Фонда!AG$135:AG$147,Расчет_БЕЗ_Фонда!$C$135:$C$147))*Расчет_БЕЗ_Фонда!AG305</f>
        <v>0</v>
      </c>
      <c r="AH149" s="6">
        <f ca="1">(SUMPRODUCT(Расчет_БЕЗ_Фонда!AH$135:AH$147,Расчет_БЕЗ_Фонда!$C$135:$C$147))*Расчет_БЕЗ_Фонда!AH305</f>
        <v>0</v>
      </c>
      <c r="AI149" s="6">
        <f ca="1">(SUMPRODUCT(Расчет_БЕЗ_Фонда!AI$135:AI$147,Расчет_БЕЗ_Фонда!$C$135:$C$147))*Расчет_БЕЗ_Фонда!AI305</f>
        <v>0</v>
      </c>
      <c r="AJ149" s="6">
        <f ca="1">(SUMPRODUCT(Расчет_БЕЗ_Фонда!AJ$135:AJ$147,Расчет_БЕЗ_Фонда!$C$135:$C$147))*Расчет_БЕЗ_Фонда!AJ305</f>
        <v>0</v>
      </c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6"/>
      <c r="CW149" s="6"/>
      <c r="CX149" s="6"/>
      <c r="CY149" s="6"/>
      <c r="CZ149" s="6"/>
      <c r="DA149" s="6"/>
      <c r="DB149" s="6"/>
      <c r="DC149" s="6"/>
      <c r="DD149" s="6"/>
      <c r="DE149" s="6"/>
      <c r="DF149" s="6"/>
      <c r="DG149" s="6"/>
      <c r="DH149" s="6"/>
      <c r="DI149" s="6"/>
      <c r="DJ149" s="6"/>
      <c r="DK149" s="6"/>
      <c r="DL149" s="6"/>
      <c r="DM149" s="6"/>
      <c r="DN149" s="6"/>
      <c r="DO149" s="6"/>
      <c r="DP149" s="6"/>
      <c r="DQ149" s="6"/>
      <c r="DR149" s="6"/>
      <c r="DS149" s="6"/>
      <c r="DT149" s="6"/>
    </row>
    <row r="151" spans="1:124" s="374" customFormat="1">
      <c r="A151" s="372" t="s">
        <v>355</v>
      </c>
      <c r="B151" s="373"/>
      <c r="C151" s="373"/>
      <c r="D151" s="373"/>
      <c r="E151" s="373"/>
      <c r="F151" s="373"/>
      <c r="G151" s="373"/>
      <c r="H151" s="373"/>
      <c r="I151" s="373"/>
      <c r="J151" s="373"/>
      <c r="K151" s="373"/>
      <c r="L151" s="373"/>
      <c r="M151" s="373"/>
      <c r="N151" s="373"/>
      <c r="O151" s="373"/>
      <c r="P151" s="373"/>
      <c r="Q151" s="373"/>
      <c r="R151" s="373"/>
      <c r="S151" s="373"/>
      <c r="T151" s="373"/>
      <c r="U151" s="373"/>
      <c r="V151" s="373"/>
      <c r="W151" s="373"/>
      <c r="X151" s="373"/>
      <c r="Y151" s="373"/>
      <c r="Z151" s="373"/>
      <c r="AA151" s="373"/>
      <c r="AB151" s="373"/>
      <c r="AC151" s="373"/>
      <c r="AD151" s="373"/>
      <c r="AE151" s="373"/>
      <c r="AF151" s="373"/>
      <c r="AG151" s="373"/>
      <c r="AH151" s="373"/>
      <c r="AI151" s="373"/>
      <c r="AJ151" s="373"/>
      <c r="AK151" s="373"/>
      <c r="AL151" s="373"/>
      <c r="AM151" s="373"/>
      <c r="AN151" s="373"/>
      <c r="AO151" s="373"/>
      <c r="AP151" s="373"/>
      <c r="AQ151" s="373"/>
      <c r="AR151" s="373"/>
      <c r="AS151" s="373"/>
      <c r="AT151" s="373"/>
      <c r="AU151" s="373"/>
      <c r="AV151" s="373"/>
      <c r="AW151" s="373"/>
      <c r="AX151" s="373"/>
      <c r="AY151" s="373"/>
      <c r="AZ151" s="373"/>
      <c r="BA151" s="373"/>
      <c r="BB151" s="373"/>
      <c r="BC151" s="373"/>
      <c r="BD151" s="373"/>
      <c r="BE151" s="373"/>
      <c r="BF151" s="373"/>
      <c r="BG151" s="373"/>
      <c r="BH151" s="373"/>
      <c r="BI151" s="373"/>
      <c r="BJ151" s="373"/>
      <c r="BK151" s="373"/>
      <c r="BL151" s="373"/>
      <c r="BM151" s="373"/>
      <c r="BN151" s="373"/>
      <c r="BO151" s="373"/>
      <c r="BP151" s="373"/>
      <c r="BQ151" s="373"/>
      <c r="BR151" s="373"/>
      <c r="BS151" s="373"/>
      <c r="BT151" s="373"/>
      <c r="BU151" s="373"/>
      <c r="BV151" s="373"/>
      <c r="BW151" s="373"/>
      <c r="BX151" s="373"/>
      <c r="BY151" s="373"/>
      <c r="BZ151" s="373"/>
      <c r="CA151" s="373"/>
      <c r="CB151" s="373"/>
      <c r="CC151" s="373"/>
      <c r="CD151" s="373"/>
      <c r="CE151" s="373"/>
      <c r="CF151" s="373"/>
      <c r="CG151" s="373"/>
      <c r="CH151" s="373"/>
      <c r="CI151" s="373"/>
      <c r="CJ151" s="373"/>
      <c r="CK151" s="373"/>
      <c r="CL151" s="373"/>
      <c r="CM151" s="373"/>
      <c r="CN151" s="373"/>
      <c r="CO151" s="373"/>
      <c r="CP151" s="373"/>
      <c r="CQ151" s="373"/>
      <c r="CR151" s="373"/>
      <c r="CS151" s="373"/>
      <c r="CT151" s="373"/>
      <c r="CU151" s="373"/>
      <c r="CV151" s="373"/>
      <c r="CW151" s="373"/>
      <c r="CX151" s="373"/>
      <c r="CY151" s="373"/>
      <c r="CZ151" s="373"/>
      <c r="DA151" s="373"/>
      <c r="DB151" s="373"/>
      <c r="DC151" s="373"/>
      <c r="DD151" s="373"/>
      <c r="DE151" s="373"/>
      <c r="DF151" s="373"/>
      <c r="DG151" s="373"/>
      <c r="DH151" s="373"/>
      <c r="DI151" s="373"/>
      <c r="DJ151" s="373"/>
      <c r="DK151" s="373"/>
      <c r="DL151" s="373"/>
      <c r="DM151" s="373"/>
      <c r="DN151" s="373"/>
      <c r="DO151" s="373"/>
      <c r="DP151" s="373"/>
      <c r="DQ151" s="373"/>
      <c r="DR151" s="373"/>
      <c r="DS151" s="373"/>
      <c r="DT151" s="373"/>
    </row>
    <row r="152" spans="1:124" outlineLevel="1"/>
    <row r="153" spans="1:124" s="217" customFormat="1" outlineLevel="1">
      <c r="A153" s="215" t="s">
        <v>17</v>
      </c>
      <c r="B153" s="216"/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  <c r="DE153" s="216"/>
      <c r="DF153" s="216"/>
      <c r="DG153" s="216"/>
      <c r="DH153" s="216"/>
      <c r="DI153" s="216"/>
      <c r="DJ153" s="216"/>
      <c r="DK153" s="216"/>
      <c r="DL153" s="216"/>
      <c r="DM153" s="216"/>
      <c r="DN153" s="216"/>
      <c r="DO153" s="216"/>
      <c r="DP153" s="216"/>
      <c r="DQ153" s="216"/>
      <c r="DR153" s="216"/>
      <c r="DS153" s="216"/>
      <c r="DT153" s="216"/>
    </row>
    <row r="154" spans="1:124" s="76" customFormat="1" outlineLevel="1">
      <c r="A154" s="77" t="s">
        <v>138</v>
      </c>
      <c r="B154" s="75" t="s">
        <v>26</v>
      </c>
      <c r="C154" s="75" t="s">
        <v>8</v>
      </c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75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5"/>
      <c r="DC154" s="75"/>
      <c r="DD154" s="75"/>
      <c r="DE154" s="75"/>
      <c r="DF154" s="75"/>
      <c r="DG154" s="75"/>
      <c r="DH154" s="75"/>
      <c r="DI154" s="75"/>
      <c r="DJ154" s="75"/>
      <c r="DK154" s="75"/>
      <c r="DL154" s="75"/>
      <c r="DM154" s="75"/>
      <c r="DN154" s="75"/>
      <c r="DO154" s="75"/>
      <c r="DP154" s="75"/>
      <c r="DQ154" s="75"/>
      <c r="DR154" s="75"/>
      <c r="DS154" s="75"/>
      <c r="DT154" s="75"/>
    </row>
    <row r="155" spans="1:124" outlineLevel="1">
      <c r="A155" s="5" t="str">
        <f>Капзатраты_Выручка!A28</f>
        <v>Реконструкция Объекта №1</v>
      </c>
      <c r="B155" s="391" t="s">
        <v>29</v>
      </c>
      <c r="C155" s="18">
        <f>'Исходные данные'!C100</f>
        <v>1</v>
      </c>
      <c r="D155" s="383">
        <f>SUM(E155:DT155)</f>
        <v>610000</v>
      </c>
      <c r="E155" s="6">
        <f>(Капзатраты_Выручка!E28)*(E$36&gt;0)*SUMIF($B$14:$B$18,$B155,E$14:E$18)</f>
        <v>305000</v>
      </c>
      <c r="F155" s="6">
        <f>(Капзатраты_Выручка!F28)*(F$36&gt;0)*SUMIF($B$14:$B$18,$B155,F$14:F$18)</f>
        <v>305000</v>
      </c>
      <c r="G155" s="6">
        <f>(Капзатраты_Выручка!G28)*(G$36&gt;0)*SUMIF($B$14:$B$18,$B155,G$14:G$18)</f>
        <v>0</v>
      </c>
      <c r="H155" s="6">
        <f>(Капзатраты_Выручка!H28)*(H$36&gt;0)*SUMIF($B$14:$B$18,$B155,H$14:H$18)</f>
        <v>0</v>
      </c>
      <c r="I155" s="6">
        <f>(Капзатраты_Выручка!I28)*(I$36&gt;0)*SUMIF($B$14:$B$18,$B155,I$14:I$18)</f>
        <v>0</v>
      </c>
      <c r="J155" s="6">
        <f>(Капзатраты_Выручка!J28)*(J$36&gt;0)*SUMIF($B$14:$B$18,$B155,J$14:J$18)</f>
        <v>0</v>
      </c>
      <c r="K155" s="6">
        <f>(Капзатраты_Выручка!K28)*(K$36&gt;0)*SUMIF($B$14:$B$18,$B155,K$14:K$18)</f>
        <v>0</v>
      </c>
      <c r="L155" s="6">
        <f>(Капзатраты_Выручка!L28)*(L$36&gt;0)*SUMIF($B$14:$B$18,$B155,L$14:L$18)</f>
        <v>0</v>
      </c>
      <c r="M155" s="6">
        <f>(Капзатраты_Выручка!M28)*(M$36&gt;0)*SUMIF($B$14:$B$18,$B155,M$14:M$18)</f>
        <v>0</v>
      </c>
      <c r="N155" s="6">
        <f>(Капзатраты_Выручка!N28)*(N$36&gt;0)*SUMIF($B$14:$B$18,$B155,N$14:N$18)</f>
        <v>0</v>
      </c>
      <c r="O155" s="6">
        <f>(Капзатраты_Выручка!O28)*(O$36&gt;0)*SUMIF($B$14:$B$18,$B155,O$14:O$18)</f>
        <v>0</v>
      </c>
      <c r="P155" s="6">
        <f>(Капзатраты_Выручка!P28)*(P$36&gt;0)*SUMIF($B$14:$B$18,$B155,P$14:P$18)</f>
        <v>0</v>
      </c>
      <c r="Q155" s="6">
        <f>(Капзатраты_Выручка!Q28)*(Q$36&gt;0)*SUMIF($B$14:$B$18,$B155,Q$14:Q$18)</f>
        <v>0</v>
      </c>
      <c r="R155" s="6">
        <f>(Капзатраты_Выручка!R28)*(R$36&gt;0)*SUMIF($B$14:$B$18,$B155,R$14:R$18)</f>
        <v>0</v>
      </c>
      <c r="S155" s="6">
        <f>(Капзатраты_Выручка!S28)*(S$36&gt;0)*SUMIF($B$14:$B$18,$B155,S$14:S$18)</f>
        <v>0</v>
      </c>
      <c r="T155" s="6">
        <f>(Капзатраты_Выручка!T28)*(T$36&gt;0)*SUMIF($B$14:$B$18,$B155,T$14:T$18)</f>
        <v>0</v>
      </c>
      <c r="U155" s="6">
        <f>(Капзатраты_Выручка!U28)*(U$36&gt;0)*SUMIF($B$14:$B$18,$B155,U$14:U$18)</f>
        <v>0</v>
      </c>
      <c r="V155" s="6">
        <f>(Капзатраты_Выручка!V28)*(V$36&gt;0)*SUMIF($B$14:$B$18,$B155,V$14:V$18)</f>
        <v>0</v>
      </c>
      <c r="W155" s="6">
        <f>(Капзатраты_Выручка!W28)*(W$36&gt;0)*SUMIF($B$14:$B$18,$B155,W$14:W$18)</f>
        <v>0</v>
      </c>
      <c r="X155" s="6">
        <f>(Капзатраты_Выручка!X28)*(X$36&gt;0)*SUMIF($B$14:$B$18,$B155,X$14:X$18)</f>
        <v>0</v>
      </c>
      <c r="Y155" s="6">
        <f>(Капзатраты_Выручка!Y28)*(Y$36&gt;0)*SUMIF($B$14:$B$18,$B155,Y$14:Y$18)</f>
        <v>0</v>
      </c>
      <c r="Z155" s="6">
        <f>(Капзатраты_Выручка!Z28)*(Z$36&gt;0)*SUMIF($B$14:$B$18,$B155,Z$14:Z$18)</f>
        <v>0</v>
      </c>
      <c r="AA155" s="6">
        <f>(Капзатраты_Выручка!AA28)*(AA$36&gt;0)*SUMIF($B$14:$B$18,$B155,AA$14:AA$18)</f>
        <v>0</v>
      </c>
      <c r="AB155" s="6">
        <f>(Капзатраты_Выручка!AB28)*(AB$36&gt;0)*SUMIF($B$14:$B$18,$B155,AB$14:AB$18)</f>
        <v>0</v>
      </c>
      <c r="AC155" s="6">
        <f>(Капзатраты_Выручка!AC28)*(AC$36&gt;0)*SUMIF($B$14:$B$18,$B155,AC$14:AC$18)</f>
        <v>0</v>
      </c>
      <c r="AD155" s="6">
        <f>(Капзатраты_Выручка!AD28)*(AD$36&gt;0)*SUMIF($B$14:$B$18,$B155,AD$14:AD$18)</f>
        <v>0</v>
      </c>
      <c r="AE155" s="6">
        <f>(Капзатраты_Выручка!AE28)*(AE$36&gt;0)*SUMIF($B$14:$B$18,$B155,AE$14:AE$18)</f>
        <v>0</v>
      </c>
      <c r="AF155" s="6">
        <f>(Капзатраты_Выручка!AF28)*(AF$36&gt;0)*SUMIF($B$14:$B$18,$B155,AF$14:AF$18)</f>
        <v>0</v>
      </c>
      <c r="AG155" s="6">
        <f>(Капзатраты_Выручка!AG28)*(AG$36&gt;0)*SUMIF($B$14:$B$18,$B155,AG$14:AG$18)</f>
        <v>0</v>
      </c>
      <c r="AH155" s="6">
        <f>(Капзатраты_Выручка!AH28)*(AH$36&gt;0)*SUMIF($B$14:$B$18,$B155,AH$14:AH$18)</f>
        <v>0</v>
      </c>
      <c r="AI155" s="6">
        <f>(Капзатраты_Выручка!AI28)*(AI$36&gt;0)*SUMIF($B$14:$B$18,$B155,AI$14:AI$18)</f>
        <v>0</v>
      </c>
      <c r="AJ155" s="6">
        <f>(Капзатраты_Выручка!AJ28)*(AJ$36&gt;0)*SUMIF($B$14:$B$18,$B155,AJ$14:AJ$18)</f>
        <v>0</v>
      </c>
    </row>
    <row r="156" spans="1:124" outlineLevel="1">
      <c r="A156" s="5" t="str">
        <f>Капзатраты_Выручка!A29</f>
        <v>-</v>
      </c>
      <c r="B156" s="391" t="s">
        <v>29</v>
      </c>
      <c r="C156" s="18">
        <f>'Исходные данные'!C101</f>
        <v>1</v>
      </c>
      <c r="D156" s="383">
        <f t="shared" ref="D156:D170" si="35">SUM(E156:DT156)</f>
        <v>0</v>
      </c>
      <c r="E156" s="6">
        <f>(Капзатраты_Выручка!E29)*(E$36&gt;0)*SUMIF($B$14:$B$18,$B156,E$14:E$18)</f>
        <v>0</v>
      </c>
      <c r="F156" s="6">
        <f>(Капзатраты_Выручка!F29)*(F$36&gt;0)*SUMIF($B$14:$B$18,$B156,F$14:F$18)</f>
        <v>0</v>
      </c>
      <c r="G156" s="6">
        <f>(Капзатраты_Выручка!G29)*(G$36&gt;0)*SUMIF($B$14:$B$18,$B156,G$14:G$18)</f>
        <v>0</v>
      </c>
      <c r="H156" s="6">
        <f>(Капзатраты_Выручка!H29)*(H$36&gt;0)*SUMIF($B$14:$B$18,$B156,H$14:H$18)</f>
        <v>0</v>
      </c>
      <c r="I156" s="6">
        <f>(Капзатраты_Выручка!I29)*(I$36&gt;0)*SUMIF($B$14:$B$18,$B156,I$14:I$18)</f>
        <v>0</v>
      </c>
      <c r="J156" s="6">
        <f>(Капзатраты_Выручка!J29)*(J$36&gt;0)*SUMIF($B$14:$B$18,$B156,J$14:J$18)</f>
        <v>0</v>
      </c>
      <c r="K156" s="6">
        <f>(Капзатраты_Выручка!K29)*(K$36&gt;0)*SUMIF($B$14:$B$18,$B156,K$14:K$18)</f>
        <v>0</v>
      </c>
      <c r="L156" s="6">
        <f>(Капзатраты_Выручка!L29)*(L$36&gt;0)*SUMIF($B$14:$B$18,$B156,L$14:L$18)</f>
        <v>0</v>
      </c>
      <c r="M156" s="6">
        <f>(Капзатраты_Выручка!M29)*(M$36&gt;0)*SUMIF($B$14:$B$18,$B156,M$14:M$18)</f>
        <v>0</v>
      </c>
      <c r="N156" s="6">
        <f>(Капзатраты_Выручка!N29)*(N$36&gt;0)*SUMIF($B$14:$B$18,$B156,N$14:N$18)</f>
        <v>0</v>
      </c>
      <c r="O156" s="6">
        <f>(Капзатраты_Выручка!O29)*(O$36&gt;0)*SUMIF($B$14:$B$18,$B156,O$14:O$18)</f>
        <v>0</v>
      </c>
      <c r="P156" s="6">
        <f>(Капзатраты_Выручка!P29)*(P$36&gt;0)*SUMIF($B$14:$B$18,$B156,P$14:P$18)</f>
        <v>0</v>
      </c>
      <c r="Q156" s="6">
        <f>(Капзатраты_Выручка!Q29)*(Q$36&gt;0)*SUMIF($B$14:$B$18,$B156,Q$14:Q$18)</f>
        <v>0</v>
      </c>
      <c r="R156" s="6">
        <f>(Капзатраты_Выручка!R29)*(R$36&gt;0)*SUMIF($B$14:$B$18,$B156,R$14:R$18)</f>
        <v>0</v>
      </c>
      <c r="S156" s="6">
        <f>(Капзатраты_Выручка!S29)*(S$36&gt;0)*SUMIF($B$14:$B$18,$B156,S$14:S$18)</f>
        <v>0</v>
      </c>
      <c r="T156" s="6">
        <f>(Капзатраты_Выручка!T29)*(T$36&gt;0)*SUMIF($B$14:$B$18,$B156,T$14:T$18)</f>
        <v>0</v>
      </c>
      <c r="U156" s="6">
        <f>(Капзатраты_Выручка!U29)*(U$36&gt;0)*SUMIF($B$14:$B$18,$B156,U$14:U$18)</f>
        <v>0</v>
      </c>
      <c r="V156" s="6">
        <f>(Капзатраты_Выручка!V29)*(V$36&gt;0)*SUMIF($B$14:$B$18,$B156,V$14:V$18)</f>
        <v>0</v>
      </c>
      <c r="W156" s="6">
        <f>(Капзатраты_Выручка!W29)*(W$36&gt;0)*SUMIF($B$14:$B$18,$B156,W$14:W$18)</f>
        <v>0</v>
      </c>
      <c r="X156" s="6">
        <f>(Капзатраты_Выручка!X29)*(X$36&gt;0)*SUMIF($B$14:$B$18,$B156,X$14:X$18)</f>
        <v>0</v>
      </c>
      <c r="Y156" s="6">
        <f>(Капзатраты_Выручка!Y29)*(Y$36&gt;0)*SUMIF($B$14:$B$18,$B156,Y$14:Y$18)</f>
        <v>0</v>
      </c>
      <c r="Z156" s="6">
        <f>(Капзатраты_Выручка!Z29)*(Z$36&gt;0)*SUMIF($B$14:$B$18,$B156,Z$14:Z$18)</f>
        <v>0</v>
      </c>
      <c r="AA156" s="6">
        <f>(Капзатраты_Выручка!AA29)*(AA$36&gt;0)*SUMIF($B$14:$B$18,$B156,AA$14:AA$18)</f>
        <v>0</v>
      </c>
      <c r="AB156" s="6">
        <f>(Капзатраты_Выручка!AB29)*(AB$36&gt;0)*SUMIF($B$14:$B$18,$B156,AB$14:AB$18)</f>
        <v>0</v>
      </c>
      <c r="AC156" s="6">
        <f>(Капзатраты_Выручка!AC29)*(AC$36&gt;0)*SUMIF($B$14:$B$18,$B156,AC$14:AC$18)</f>
        <v>0</v>
      </c>
      <c r="AD156" s="6">
        <f>(Капзатраты_Выручка!AD29)*(AD$36&gt;0)*SUMIF($B$14:$B$18,$B156,AD$14:AD$18)</f>
        <v>0</v>
      </c>
      <c r="AE156" s="6">
        <f>(Капзатраты_Выручка!AE29)*(AE$36&gt;0)*SUMIF($B$14:$B$18,$B156,AE$14:AE$18)</f>
        <v>0</v>
      </c>
      <c r="AF156" s="6">
        <f>(Капзатраты_Выручка!AF29)*(AF$36&gt;0)*SUMIF($B$14:$B$18,$B156,AF$14:AF$18)</f>
        <v>0</v>
      </c>
      <c r="AG156" s="6">
        <f>(Капзатраты_Выручка!AG29)*(AG$36&gt;0)*SUMIF($B$14:$B$18,$B156,AG$14:AG$18)</f>
        <v>0</v>
      </c>
      <c r="AH156" s="6">
        <f>(Капзатраты_Выручка!AH29)*(AH$36&gt;0)*SUMIF($B$14:$B$18,$B156,AH$14:AH$18)</f>
        <v>0</v>
      </c>
      <c r="AI156" s="6">
        <f>(Капзатраты_Выручка!AI29)*(AI$36&gt;0)*SUMIF($B$14:$B$18,$B156,AI$14:AI$18)</f>
        <v>0</v>
      </c>
      <c r="AJ156" s="6">
        <f>(Капзатраты_Выручка!AJ29)*(AJ$36&gt;0)*SUMIF($B$14:$B$18,$B156,AJ$14:AJ$18)</f>
        <v>0</v>
      </c>
    </row>
    <row r="157" spans="1:124" outlineLevel="2">
      <c r="A157" s="5" t="str">
        <f>Капзатраты_Выручка!A30</f>
        <v>-</v>
      </c>
      <c r="B157" s="391" t="s">
        <v>29</v>
      </c>
      <c r="C157" s="18">
        <f>'Исходные данные'!C102</f>
        <v>1</v>
      </c>
      <c r="D157" s="383">
        <f t="shared" si="35"/>
        <v>0</v>
      </c>
      <c r="E157" s="6">
        <f>(Капзатраты_Выручка!E30)*(E$36&gt;0)*SUMIF($B$14:$B$18,$B157,E$14:E$18)</f>
        <v>0</v>
      </c>
      <c r="F157" s="6">
        <f>(Капзатраты_Выручка!F30)*(F$36&gt;0)*SUMIF($B$14:$B$18,$B157,F$14:F$18)</f>
        <v>0</v>
      </c>
      <c r="G157" s="6">
        <f>(Капзатраты_Выручка!G30)*(G$36&gt;0)*SUMIF($B$14:$B$18,$B157,G$14:G$18)</f>
        <v>0</v>
      </c>
      <c r="H157" s="6">
        <f>(Капзатраты_Выручка!H30)*(H$36&gt;0)*SUMIF($B$14:$B$18,$B157,H$14:H$18)</f>
        <v>0</v>
      </c>
      <c r="I157" s="6">
        <f>(Капзатраты_Выручка!I30)*(I$36&gt;0)*SUMIF($B$14:$B$18,$B157,I$14:I$18)</f>
        <v>0</v>
      </c>
      <c r="J157" s="6">
        <f>(Капзатраты_Выручка!J30)*(J$36&gt;0)*SUMIF($B$14:$B$18,$B157,J$14:J$18)</f>
        <v>0</v>
      </c>
      <c r="K157" s="6">
        <f>(Капзатраты_Выручка!K30)*(K$36&gt;0)*SUMIF($B$14:$B$18,$B157,K$14:K$18)</f>
        <v>0</v>
      </c>
      <c r="L157" s="6">
        <f>(Капзатраты_Выручка!L30)*(L$36&gt;0)*SUMIF($B$14:$B$18,$B157,L$14:L$18)</f>
        <v>0</v>
      </c>
      <c r="M157" s="6">
        <f>(Капзатраты_Выручка!M30)*(M$36&gt;0)*SUMIF($B$14:$B$18,$B157,M$14:M$18)</f>
        <v>0</v>
      </c>
      <c r="N157" s="6">
        <f>(Капзатраты_Выручка!N30)*(N$36&gt;0)*SUMIF($B$14:$B$18,$B157,N$14:N$18)</f>
        <v>0</v>
      </c>
      <c r="O157" s="6">
        <f>(Капзатраты_Выручка!O30)*(O$36&gt;0)*SUMIF($B$14:$B$18,$B157,O$14:O$18)</f>
        <v>0</v>
      </c>
      <c r="P157" s="6">
        <f>(Капзатраты_Выручка!P30)*(P$36&gt;0)*SUMIF($B$14:$B$18,$B157,P$14:P$18)</f>
        <v>0</v>
      </c>
      <c r="Q157" s="6">
        <f>(Капзатраты_Выручка!Q30)*(Q$36&gt;0)*SUMIF($B$14:$B$18,$B157,Q$14:Q$18)</f>
        <v>0</v>
      </c>
      <c r="R157" s="6">
        <f>(Капзатраты_Выручка!R30)*(R$36&gt;0)*SUMIF($B$14:$B$18,$B157,R$14:R$18)</f>
        <v>0</v>
      </c>
      <c r="S157" s="6">
        <f>(Капзатраты_Выручка!S30)*(S$36&gt;0)*SUMIF($B$14:$B$18,$B157,S$14:S$18)</f>
        <v>0</v>
      </c>
      <c r="T157" s="6">
        <f>(Капзатраты_Выручка!T30)*(T$36&gt;0)*SUMIF($B$14:$B$18,$B157,T$14:T$18)</f>
        <v>0</v>
      </c>
      <c r="U157" s="6">
        <f>(Капзатраты_Выручка!U30)*(U$36&gt;0)*SUMIF($B$14:$B$18,$B157,U$14:U$18)</f>
        <v>0</v>
      </c>
      <c r="V157" s="6">
        <f>(Капзатраты_Выручка!V30)*(V$36&gt;0)*SUMIF($B$14:$B$18,$B157,V$14:V$18)</f>
        <v>0</v>
      </c>
      <c r="W157" s="6">
        <f>(Капзатраты_Выручка!W30)*(W$36&gt;0)*SUMIF($B$14:$B$18,$B157,W$14:W$18)</f>
        <v>0</v>
      </c>
      <c r="X157" s="6">
        <f>(Капзатраты_Выручка!X30)*(X$36&gt;0)*SUMIF($B$14:$B$18,$B157,X$14:X$18)</f>
        <v>0</v>
      </c>
      <c r="Y157" s="6">
        <f>(Капзатраты_Выручка!Y30)*(Y$36&gt;0)*SUMIF($B$14:$B$18,$B157,Y$14:Y$18)</f>
        <v>0</v>
      </c>
      <c r="Z157" s="6">
        <f>(Капзатраты_Выручка!Z30)*(Z$36&gt;0)*SUMIF($B$14:$B$18,$B157,Z$14:Z$18)</f>
        <v>0</v>
      </c>
      <c r="AA157" s="6">
        <f>(Капзатраты_Выручка!AA30)*(AA$36&gt;0)*SUMIF($B$14:$B$18,$B157,AA$14:AA$18)</f>
        <v>0</v>
      </c>
      <c r="AB157" s="6">
        <f>(Капзатраты_Выручка!AB30)*(AB$36&gt;0)*SUMIF($B$14:$B$18,$B157,AB$14:AB$18)</f>
        <v>0</v>
      </c>
      <c r="AC157" s="6">
        <f>(Капзатраты_Выручка!AC30)*(AC$36&gt;0)*SUMIF($B$14:$B$18,$B157,AC$14:AC$18)</f>
        <v>0</v>
      </c>
      <c r="AD157" s="6">
        <f>(Капзатраты_Выручка!AD30)*(AD$36&gt;0)*SUMIF($B$14:$B$18,$B157,AD$14:AD$18)</f>
        <v>0</v>
      </c>
      <c r="AE157" s="6">
        <f>(Капзатраты_Выручка!AE30)*(AE$36&gt;0)*SUMIF($B$14:$B$18,$B157,AE$14:AE$18)</f>
        <v>0</v>
      </c>
      <c r="AF157" s="6">
        <f>(Капзатраты_Выручка!AF30)*(AF$36&gt;0)*SUMIF($B$14:$B$18,$B157,AF$14:AF$18)</f>
        <v>0</v>
      </c>
      <c r="AG157" s="6">
        <f>(Капзатраты_Выручка!AG30)*(AG$36&gt;0)*SUMIF($B$14:$B$18,$B157,AG$14:AG$18)</f>
        <v>0</v>
      </c>
      <c r="AH157" s="6">
        <f>(Капзатраты_Выручка!AH30)*(AH$36&gt;0)*SUMIF($B$14:$B$18,$B157,AH$14:AH$18)</f>
        <v>0</v>
      </c>
      <c r="AI157" s="6">
        <f>(Капзатраты_Выручка!AI30)*(AI$36&gt;0)*SUMIF($B$14:$B$18,$B157,AI$14:AI$18)</f>
        <v>0</v>
      </c>
      <c r="AJ157" s="6">
        <f>(Капзатраты_Выручка!AJ30)*(AJ$36&gt;0)*SUMIF($B$14:$B$18,$B157,AJ$14:AJ$18)</f>
        <v>0</v>
      </c>
    </row>
    <row r="158" spans="1:124" outlineLevel="2">
      <c r="A158" s="5" t="str">
        <f>Капзатраты_Выручка!A31</f>
        <v>-</v>
      </c>
      <c r="B158" s="391" t="s">
        <v>29</v>
      </c>
      <c r="C158" s="18">
        <f>'Исходные данные'!C103</f>
        <v>1</v>
      </c>
      <c r="D158" s="383">
        <f t="shared" si="35"/>
        <v>0</v>
      </c>
      <c r="E158" s="6">
        <f>(Капзатраты_Выручка!E31)*(E$36&gt;0)*SUMIF($B$14:$B$18,$B158,E$14:E$18)</f>
        <v>0</v>
      </c>
      <c r="F158" s="6">
        <f>(Капзатраты_Выручка!F31)*(F$36&gt;0)*SUMIF($B$14:$B$18,$B158,F$14:F$18)</f>
        <v>0</v>
      </c>
      <c r="G158" s="6">
        <f>(Капзатраты_Выручка!G31)*(G$36&gt;0)*SUMIF($B$14:$B$18,$B158,G$14:G$18)</f>
        <v>0</v>
      </c>
      <c r="H158" s="6">
        <f>(Капзатраты_Выручка!H31)*(H$36&gt;0)*SUMIF($B$14:$B$18,$B158,H$14:H$18)</f>
        <v>0</v>
      </c>
      <c r="I158" s="6">
        <f>(Капзатраты_Выручка!I31)*(I$36&gt;0)*SUMIF($B$14:$B$18,$B158,I$14:I$18)</f>
        <v>0</v>
      </c>
      <c r="J158" s="6">
        <f>(Капзатраты_Выручка!J31)*(J$36&gt;0)*SUMIF($B$14:$B$18,$B158,J$14:J$18)</f>
        <v>0</v>
      </c>
      <c r="K158" s="6">
        <f>(Капзатраты_Выручка!K31)*(K$36&gt;0)*SUMIF($B$14:$B$18,$B158,K$14:K$18)</f>
        <v>0</v>
      </c>
      <c r="L158" s="6">
        <f>(Капзатраты_Выручка!L31)*(L$36&gt;0)*SUMIF($B$14:$B$18,$B158,L$14:L$18)</f>
        <v>0</v>
      </c>
      <c r="M158" s="6">
        <f>(Капзатраты_Выручка!M31)*(M$36&gt;0)*SUMIF($B$14:$B$18,$B158,M$14:M$18)</f>
        <v>0</v>
      </c>
      <c r="N158" s="6">
        <f>(Капзатраты_Выручка!N31)*(N$36&gt;0)*SUMIF($B$14:$B$18,$B158,N$14:N$18)</f>
        <v>0</v>
      </c>
      <c r="O158" s="6">
        <f>(Капзатраты_Выручка!O31)*(O$36&gt;0)*SUMIF($B$14:$B$18,$B158,O$14:O$18)</f>
        <v>0</v>
      </c>
      <c r="P158" s="6">
        <f>(Капзатраты_Выручка!P31)*(P$36&gt;0)*SUMIF($B$14:$B$18,$B158,P$14:P$18)</f>
        <v>0</v>
      </c>
      <c r="Q158" s="6">
        <f>(Капзатраты_Выручка!Q31)*(Q$36&gt;0)*SUMIF($B$14:$B$18,$B158,Q$14:Q$18)</f>
        <v>0</v>
      </c>
      <c r="R158" s="6">
        <f>(Капзатраты_Выручка!R31)*(R$36&gt;0)*SUMIF($B$14:$B$18,$B158,R$14:R$18)</f>
        <v>0</v>
      </c>
      <c r="S158" s="6">
        <f>(Капзатраты_Выручка!S31)*(S$36&gt;0)*SUMIF($B$14:$B$18,$B158,S$14:S$18)</f>
        <v>0</v>
      </c>
      <c r="T158" s="6">
        <f>(Капзатраты_Выручка!T31)*(T$36&gt;0)*SUMIF($B$14:$B$18,$B158,T$14:T$18)</f>
        <v>0</v>
      </c>
      <c r="U158" s="6">
        <f>(Капзатраты_Выручка!U31)*(U$36&gt;0)*SUMIF($B$14:$B$18,$B158,U$14:U$18)</f>
        <v>0</v>
      </c>
      <c r="V158" s="6">
        <f>(Капзатраты_Выручка!V31)*(V$36&gt;0)*SUMIF($B$14:$B$18,$B158,V$14:V$18)</f>
        <v>0</v>
      </c>
      <c r="W158" s="6">
        <f>(Капзатраты_Выручка!W31)*(W$36&gt;0)*SUMIF($B$14:$B$18,$B158,W$14:W$18)</f>
        <v>0</v>
      </c>
      <c r="X158" s="6">
        <f>(Капзатраты_Выручка!X31)*(X$36&gt;0)*SUMIF($B$14:$B$18,$B158,X$14:X$18)</f>
        <v>0</v>
      </c>
      <c r="Y158" s="6">
        <f>(Капзатраты_Выручка!Y31)*(Y$36&gt;0)*SUMIF($B$14:$B$18,$B158,Y$14:Y$18)</f>
        <v>0</v>
      </c>
      <c r="Z158" s="6">
        <f>(Капзатраты_Выручка!Z31)*(Z$36&gt;0)*SUMIF($B$14:$B$18,$B158,Z$14:Z$18)</f>
        <v>0</v>
      </c>
      <c r="AA158" s="6">
        <f>(Капзатраты_Выручка!AA31)*(AA$36&gt;0)*SUMIF($B$14:$B$18,$B158,AA$14:AA$18)</f>
        <v>0</v>
      </c>
      <c r="AB158" s="6">
        <f>(Капзатраты_Выручка!AB31)*(AB$36&gt;0)*SUMIF($B$14:$B$18,$B158,AB$14:AB$18)</f>
        <v>0</v>
      </c>
      <c r="AC158" s="6">
        <f>(Капзатраты_Выручка!AC31)*(AC$36&gt;0)*SUMIF($B$14:$B$18,$B158,AC$14:AC$18)</f>
        <v>0</v>
      </c>
      <c r="AD158" s="6">
        <f>(Капзатраты_Выручка!AD31)*(AD$36&gt;0)*SUMIF($B$14:$B$18,$B158,AD$14:AD$18)</f>
        <v>0</v>
      </c>
      <c r="AE158" s="6">
        <f>(Капзатраты_Выручка!AE31)*(AE$36&gt;0)*SUMIF($B$14:$B$18,$B158,AE$14:AE$18)</f>
        <v>0</v>
      </c>
      <c r="AF158" s="6">
        <f>(Капзатраты_Выручка!AF31)*(AF$36&gt;0)*SUMIF($B$14:$B$18,$B158,AF$14:AF$18)</f>
        <v>0</v>
      </c>
      <c r="AG158" s="6">
        <f>(Капзатраты_Выручка!AG31)*(AG$36&gt;0)*SUMIF($B$14:$B$18,$B158,AG$14:AG$18)</f>
        <v>0</v>
      </c>
      <c r="AH158" s="6">
        <f>(Капзатраты_Выручка!AH31)*(AH$36&gt;0)*SUMIF($B$14:$B$18,$B158,AH$14:AH$18)</f>
        <v>0</v>
      </c>
      <c r="AI158" s="6">
        <f>(Капзатраты_Выручка!AI31)*(AI$36&gt;0)*SUMIF($B$14:$B$18,$B158,AI$14:AI$18)</f>
        <v>0</v>
      </c>
      <c r="AJ158" s="6">
        <f>(Капзатраты_Выручка!AJ31)*(AJ$36&gt;0)*SUMIF($B$14:$B$18,$B158,AJ$14:AJ$18)</f>
        <v>0</v>
      </c>
    </row>
    <row r="159" spans="1:124" outlineLevel="2">
      <c r="A159" s="5" t="str">
        <f>Капзатраты_Выручка!A32</f>
        <v>-</v>
      </c>
      <c r="B159" s="391" t="s">
        <v>29</v>
      </c>
      <c r="C159" s="18">
        <f>'Исходные данные'!C104</f>
        <v>1</v>
      </c>
      <c r="D159" s="383">
        <f t="shared" si="35"/>
        <v>0</v>
      </c>
      <c r="E159" s="6">
        <f>(Капзатраты_Выручка!E32)*(E$36&gt;0)*SUMIF($B$14:$B$18,$B159,E$14:E$18)</f>
        <v>0</v>
      </c>
      <c r="F159" s="6">
        <f>(Капзатраты_Выручка!F32)*(F$36&gt;0)*SUMIF($B$14:$B$18,$B159,F$14:F$18)</f>
        <v>0</v>
      </c>
      <c r="G159" s="6">
        <f>(Капзатраты_Выручка!G32)*(G$36&gt;0)*SUMIF($B$14:$B$18,$B159,G$14:G$18)</f>
        <v>0</v>
      </c>
      <c r="H159" s="6">
        <f>(Капзатраты_Выручка!H32)*(H$36&gt;0)*SUMIF($B$14:$B$18,$B159,H$14:H$18)</f>
        <v>0</v>
      </c>
      <c r="I159" s="6">
        <f>(Капзатраты_Выручка!I32)*(I$36&gt;0)*SUMIF($B$14:$B$18,$B159,I$14:I$18)</f>
        <v>0</v>
      </c>
      <c r="J159" s="6">
        <f>(Капзатраты_Выручка!J32)*(J$36&gt;0)*SUMIF($B$14:$B$18,$B159,J$14:J$18)</f>
        <v>0</v>
      </c>
      <c r="K159" s="6">
        <f>(Капзатраты_Выручка!K32)*(K$36&gt;0)*SUMIF($B$14:$B$18,$B159,K$14:K$18)</f>
        <v>0</v>
      </c>
      <c r="L159" s="6">
        <f>(Капзатраты_Выручка!L32)*(L$36&gt;0)*SUMIF($B$14:$B$18,$B159,L$14:L$18)</f>
        <v>0</v>
      </c>
      <c r="M159" s="6">
        <f>(Капзатраты_Выручка!M32)*(M$36&gt;0)*SUMIF($B$14:$B$18,$B159,M$14:M$18)</f>
        <v>0</v>
      </c>
      <c r="N159" s="6">
        <f>(Капзатраты_Выручка!N32)*(N$36&gt;0)*SUMIF($B$14:$B$18,$B159,N$14:N$18)</f>
        <v>0</v>
      </c>
      <c r="O159" s="6">
        <f>(Капзатраты_Выручка!O32)*(O$36&gt;0)*SUMIF($B$14:$B$18,$B159,O$14:O$18)</f>
        <v>0</v>
      </c>
      <c r="P159" s="6">
        <f>(Капзатраты_Выручка!P32)*(P$36&gt;0)*SUMIF($B$14:$B$18,$B159,P$14:P$18)</f>
        <v>0</v>
      </c>
      <c r="Q159" s="6">
        <f>(Капзатраты_Выручка!Q32)*(Q$36&gt;0)*SUMIF($B$14:$B$18,$B159,Q$14:Q$18)</f>
        <v>0</v>
      </c>
      <c r="R159" s="6">
        <f>(Капзатраты_Выручка!R32)*(R$36&gt;0)*SUMIF($B$14:$B$18,$B159,R$14:R$18)</f>
        <v>0</v>
      </c>
      <c r="S159" s="6">
        <f>(Капзатраты_Выручка!S32)*(S$36&gt;0)*SUMIF($B$14:$B$18,$B159,S$14:S$18)</f>
        <v>0</v>
      </c>
      <c r="T159" s="6">
        <f>(Капзатраты_Выручка!T32)*(T$36&gt;0)*SUMIF($B$14:$B$18,$B159,T$14:T$18)</f>
        <v>0</v>
      </c>
      <c r="U159" s="6">
        <f>(Капзатраты_Выручка!U32)*(U$36&gt;0)*SUMIF($B$14:$B$18,$B159,U$14:U$18)</f>
        <v>0</v>
      </c>
      <c r="V159" s="6">
        <f>(Капзатраты_Выручка!V32)*(V$36&gt;0)*SUMIF($B$14:$B$18,$B159,V$14:V$18)</f>
        <v>0</v>
      </c>
      <c r="W159" s="6">
        <f>(Капзатраты_Выручка!W32)*(W$36&gt;0)*SUMIF($B$14:$B$18,$B159,W$14:W$18)</f>
        <v>0</v>
      </c>
      <c r="X159" s="6">
        <f>(Капзатраты_Выручка!X32)*(X$36&gt;0)*SUMIF($B$14:$B$18,$B159,X$14:X$18)</f>
        <v>0</v>
      </c>
      <c r="Y159" s="6">
        <f>(Капзатраты_Выручка!Y32)*(Y$36&gt;0)*SUMIF($B$14:$B$18,$B159,Y$14:Y$18)</f>
        <v>0</v>
      </c>
      <c r="Z159" s="6">
        <f>(Капзатраты_Выручка!Z32)*(Z$36&gt;0)*SUMIF($B$14:$B$18,$B159,Z$14:Z$18)</f>
        <v>0</v>
      </c>
      <c r="AA159" s="6">
        <f>(Капзатраты_Выручка!AA32)*(AA$36&gt;0)*SUMIF($B$14:$B$18,$B159,AA$14:AA$18)</f>
        <v>0</v>
      </c>
      <c r="AB159" s="6">
        <f>(Капзатраты_Выручка!AB32)*(AB$36&gt;0)*SUMIF($B$14:$B$18,$B159,AB$14:AB$18)</f>
        <v>0</v>
      </c>
      <c r="AC159" s="6">
        <f>(Капзатраты_Выручка!AC32)*(AC$36&gt;0)*SUMIF($B$14:$B$18,$B159,AC$14:AC$18)</f>
        <v>0</v>
      </c>
      <c r="AD159" s="6">
        <f>(Капзатраты_Выручка!AD32)*(AD$36&gt;0)*SUMIF($B$14:$B$18,$B159,AD$14:AD$18)</f>
        <v>0</v>
      </c>
      <c r="AE159" s="6">
        <f>(Капзатраты_Выручка!AE32)*(AE$36&gt;0)*SUMIF($B$14:$B$18,$B159,AE$14:AE$18)</f>
        <v>0</v>
      </c>
      <c r="AF159" s="6">
        <f>(Капзатраты_Выручка!AF32)*(AF$36&gt;0)*SUMIF($B$14:$B$18,$B159,AF$14:AF$18)</f>
        <v>0</v>
      </c>
      <c r="AG159" s="6">
        <f>(Капзатраты_Выручка!AG32)*(AG$36&gt;0)*SUMIF($B$14:$B$18,$B159,AG$14:AG$18)</f>
        <v>0</v>
      </c>
      <c r="AH159" s="6">
        <f>(Капзатраты_Выручка!AH32)*(AH$36&gt;0)*SUMIF($B$14:$B$18,$B159,AH$14:AH$18)</f>
        <v>0</v>
      </c>
      <c r="AI159" s="6">
        <f>(Капзатраты_Выручка!AI32)*(AI$36&gt;0)*SUMIF($B$14:$B$18,$B159,AI$14:AI$18)</f>
        <v>0</v>
      </c>
      <c r="AJ159" s="6">
        <f>(Капзатраты_Выручка!AJ32)*(AJ$36&gt;0)*SUMIF($B$14:$B$18,$B159,AJ$14:AJ$18)</f>
        <v>0</v>
      </c>
    </row>
    <row r="160" spans="1:124" outlineLevel="2">
      <c r="A160" s="5" t="str">
        <f>Капзатраты_Выручка!A33</f>
        <v>-</v>
      </c>
      <c r="B160" s="391" t="s">
        <v>29</v>
      </c>
      <c r="C160" s="18">
        <f>'Исходные данные'!C105</f>
        <v>1</v>
      </c>
      <c r="D160" s="383">
        <f t="shared" si="35"/>
        <v>0</v>
      </c>
      <c r="E160" s="6">
        <f>(Капзатраты_Выручка!E33)*(E$36&gt;0)*SUMIF($B$14:$B$18,$B160,E$14:E$18)</f>
        <v>0</v>
      </c>
      <c r="F160" s="6">
        <f>(Капзатраты_Выручка!F33)*(F$36&gt;0)*SUMIF($B$14:$B$18,$B160,F$14:F$18)</f>
        <v>0</v>
      </c>
      <c r="G160" s="6">
        <f>(Капзатраты_Выручка!G33)*(G$36&gt;0)*SUMIF($B$14:$B$18,$B160,G$14:G$18)</f>
        <v>0</v>
      </c>
      <c r="H160" s="6">
        <f>(Капзатраты_Выручка!H33)*(H$36&gt;0)*SUMIF($B$14:$B$18,$B160,H$14:H$18)</f>
        <v>0</v>
      </c>
      <c r="I160" s="6">
        <f>(Капзатраты_Выручка!I33)*(I$36&gt;0)*SUMIF($B$14:$B$18,$B160,I$14:I$18)</f>
        <v>0</v>
      </c>
      <c r="J160" s="6">
        <f>(Капзатраты_Выручка!J33)*(J$36&gt;0)*SUMIF($B$14:$B$18,$B160,J$14:J$18)</f>
        <v>0</v>
      </c>
      <c r="K160" s="6">
        <f>(Капзатраты_Выручка!K33)*(K$36&gt;0)*SUMIF($B$14:$B$18,$B160,K$14:K$18)</f>
        <v>0</v>
      </c>
      <c r="L160" s="6">
        <f>(Капзатраты_Выручка!L33)*(L$36&gt;0)*SUMIF($B$14:$B$18,$B160,L$14:L$18)</f>
        <v>0</v>
      </c>
      <c r="M160" s="6">
        <f>(Капзатраты_Выручка!M33)*(M$36&gt;0)*SUMIF($B$14:$B$18,$B160,M$14:M$18)</f>
        <v>0</v>
      </c>
      <c r="N160" s="6">
        <f>(Капзатраты_Выручка!N33)*(N$36&gt;0)*SUMIF($B$14:$B$18,$B160,N$14:N$18)</f>
        <v>0</v>
      </c>
      <c r="O160" s="6">
        <f>(Капзатраты_Выручка!O33)*(O$36&gt;0)*SUMIF($B$14:$B$18,$B160,O$14:O$18)</f>
        <v>0</v>
      </c>
      <c r="P160" s="6">
        <f>(Капзатраты_Выручка!P33)*(P$36&gt;0)*SUMIF($B$14:$B$18,$B160,P$14:P$18)</f>
        <v>0</v>
      </c>
      <c r="Q160" s="6">
        <f>(Капзатраты_Выручка!Q33)*(Q$36&gt;0)*SUMIF($B$14:$B$18,$B160,Q$14:Q$18)</f>
        <v>0</v>
      </c>
      <c r="R160" s="6">
        <f>(Капзатраты_Выручка!R33)*(R$36&gt;0)*SUMIF($B$14:$B$18,$B160,R$14:R$18)</f>
        <v>0</v>
      </c>
      <c r="S160" s="6">
        <f>(Капзатраты_Выручка!S33)*(S$36&gt;0)*SUMIF($B$14:$B$18,$B160,S$14:S$18)</f>
        <v>0</v>
      </c>
      <c r="T160" s="6">
        <f>(Капзатраты_Выручка!T33)*(T$36&gt;0)*SUMIF($B$14:$B$18,$B160,T$14:T$18)</f>
        <v>0</v>
      </c>
      <c r="U160" s="6">
        <f>(Капзатраты_Выручка!U33)*(U$36&gt;0)*SUMIF($B$14:$B$18,$B160,U$14:U$18)</f>
        <v>0</v>
      </c>
      <c r="V160" s="6">
        <f>(Капзатраты_Выручка!V33)*(V$36&gt;0)*SUMIF($B$14:$B$18,$B160,V$14:V$18)</f>
        <v>0</v>
      </c>
      <c r="W160" s="6">
        <f>(Капзатраты_Выручка!W33)*(W$36&gt;0)*SUMIF($B$14:$B$18,$B160,W$14:W$18)</f>
        <v>0</v>
      </c>
      <c r="X160" s="6">
        <f>(Капзатраты_Выручка!X33)*(X$36&gt;0)*SUMIF($B$14:$B$18,$B160,X$14:X$18)</f>
        <v>0</v>
      </c>
      <c r="Y160" s="6">
        <f>(Капзатраты_Выручка!Y33)*(Y$36&gt;0)*SUMIF($B$14:$B$18,$B160,Y$14:Y$18)</f>
        <v>0</v>
      </c>
      <c r="Z160" s="6">
        <f>(Капзатраты_Выручка!Z33)*(Z$36&gt;0)*SUMIF($B$14:$B$18,$B160,Z$14:Z$18)</f>
        <v>0</v>
      </c>
      <c r="AA160" s="6">
        <f>(Капзатраты_Выручка!AA33)*(AA$36&gt;0)*SUMIF($B$14:$B$18,$B160,AA$14:AA$18)</f>
        <v>0</v>
      </c>
      <c r="AB160" s="6">
        <f>(Капзатраты_Выручка!AB33)*(AB$36&gt;0)*SUMIF($B$14:$B$18,$B160,AB$14:AB$18)</f>
        <v>0</v>
      </c>
      <c r="AC160" s="6">
        <f>(Капзатраты_Выручка!AC33)*(AC$36&gt;0)*SUMIF($B$14:$B$18,$B160,AC$14:AC$18)</f>
        <v>0</v>
      </c>
      <c r="AD160" s="6">
        <f>(Капзатраты_Выручка!AD33)*(AD$36&gt;0)*SUMIF($B$14:$B$18,$B160,AD$14:AD$18)</f>
        <v>0</v>
      </c>
      <c r="AE160" s="6">
        <f>(Капзатраты_Выручка!AE33)*(AE$36&gt;0)*SUMIF($B$14:$B$18,$B160,AE$14:AE$18)</f>
        <v>0</v>
      </c>
      <c r="AF160" s="6">
        <f>(Капзатраты_Выручка!AF33)*(AF$36&gt;0)*SUMIF($B$14:$B$18,$B160,AF$14:AF$18)</f>
        <v>0</v>
      </c>
      <c r="AG160" s="6">
        <f>(Капзатраты_Выручка!AG33)*(AG$36&gt;0)*SUMIF($B$14:$B$18,$B160,AG$14:AG$18)</f>
        <v>0</v>
      </c>
      <c r="AH160" s="6">
        <f>(Капзатраты_Выручка!AH33)*(AH$36&gt;0)*SUMIF($B$14:$B$18,$B160,AH$14:AH$18)</f>
        <v>0</v>
      </c>
      <c r="AI160" s="6">
        <f>(Капзатраты_Выручка!AI33)*(AI$36&gt;0)*SUMIF($B$14:$B$18,$B160,AI$14:AI$18)</f>
        <v>0</v>
      </c>
      <c r="AJ160" s="6">
        <f>(Капзатраты_Выручка!AJ33)*(AJ$36&gt;0)*SUMIF($B$14:$B$18,$B160,AJ$14:AJ$18)</f>
        <v>0</v>
      </c>
    </row>
    <row r="161" spans="1:124" outlineLevel="2">
      <c r="A161" s="5" t="str">
        <f>Капзатраты_Выручка!A34</f>
        <v>-</v>
      </c>
      <c r="B161" s="391" t="s">
        <v>29</v>
      </c>
      <c r="C161" s="18">
        <f>'Исходные данные'!C106</f>
        <v>1</v>
      </c>
      <c r="D161" s="383">
        <f t="shared" si="35"/>
        <v>0</v>
      </c>
      <c r="E161" s="6">
        <f>(Капзатраты_Выручка!E34)*(E$36&gt;0)*SUMIF($B$14:$B$18,$B161,E$14:E$18)</f>
        <v>0</v>
      </c>
      <c r="F161" s="6">
        <f>(Капзатраты_Выручка!F34)*(F$36&gt;0)*SUMIF($B$14:$B$18,$B161,F$14:F$18)</f>
        <v>0</v>
      </c>
      <c r="G161" s="6">
        <f>(Капзатраты_Выручка!G34)*(G$36&gt;0)*SUMIF($B$14:$B$18,$B161,G$14:G$18)</f>
        <v>0</v>
      </c>
      <c r="H161" s="6">
        <f>(Капзатраты_Выручка!H34)*(H$36&gt;0)*SUMIF($B$14:$B$18,$B161,H$14:H$18)</f>
        <v>0</v>
      </c>
      <c r="I161" s="6">
        <f>(Капзатраты_Выручка!I34)*(I$36&gt;0)*SUMIF($B$14:$B$18,$B161,I$14:I$18)</f>
        <v>0</v>
      </c>
      <c r="J161" s="6">
        <f>(Капзатраты_Выручка!J34)*(J$36&gt;0)*SUMIF($B$14:$B$18,$B161,J$14:J$18)</f>
        <v>0</v>
      </c>
      <c r="K161" s="6">
        <f>(Капзатраты_Выручка!K34)*(K$36&gt;0)*SUMIF($B$14:$B$18,$B161,K$14:K$18)</f>
        <v>0</v>
      </c>
      <c r="L161" s="6">
        <f>(Капзатраты_Выручка!L34)*(L$36&gt;0)*SUMIF($B$14:$B$18,$B161,L$14:L$18)</f>
        <v>0</v>
      </c>
      <c r="M161" s="6">
        <f>(Капзатраты_Выручка!M34)*(M$36&gt;0)*SUMIF($B$14:$B$18,$B161,M$14:M$18)</f>
        <v>0</v>
      </c>
      <c r="N161" s="6">
        <f>(Капзатраты_Выручка!N34)*(N$36&gt;0)*SUMIF($B$14:$B$18,$B161,N$14:N$18)</f>
        <v>0</v>
      </c>
      <c r="O161" s="6">
        <f>(Капзатраты_Выручка!O34)*(O$36&gt;0)*SUMIF($B$14:$B$18,$B161,O$14:O$18)</f>
        <v>0</v>
      </c>
      <c r="P161" s="6">
        <f>(Капзатраты_Выручка!P34)*(P$36&gt;0)*SUMIF($B$14:$B$18,$B161,P$14:P$18)</f>
        <v>0</v>
      </c>
      <c r="Q161" s="6">
        <f>(Капзатраты_Выручка!Q34)*(Q$36&gt;0)*SUMIF($B$14:$B$18,$B161,Q$14:Q$18)</f>
        <v>0</v>
      </c>
      <c r="R161" s="6">
        <f>(Капзатраты_Выручка!R34)*(R$36&gt;0)*SUMIF($B$14:$B$18,$B161,R$14:R$18)</f>
        <v>0</v>
      </c>
      <c r="S161" s="6">
        <f>(Капзатраты_Выручка!S34)*(S$36&gt;0)*SUMIF($B$14:$B$18,$B161,S$14:S$18)</f>
        <v>0</v>
      </c>
      <c r="T161" s="6">
        <f>(Капзатраты_Выручка!T34)*(T$36&gt;0)*SUMIF($B$14:$B$18,$B161,T$14:T$18)</f>
        <v>0</v>
      </c>
      <c r="U161" s="6">
        <f>(Капзатраты_Выручка!U34)*(U$36&gt;0)*SUMIF($B$14:$B$18,$B161,U$14:U$18)</f>
        <v>0</v>
      </c>
      <c r="V161" s="6">
        <f>(Капзатраты_Выручка!V34)*(V$36&gt;0)*SUMIF($B$14:$B$18,$B161,V$14:V$18)</f>
        <v>0</v>
      </c>
      <c r="W161" s="6">
        <f>(Капзатраты_Выручка!W34)*(W$36&gt;0)*SUMIF($B$14:$B$18,$B161,W$14:W$18)</f>
        <v>0</v>
      </c>
      <c r="X161" s="6">
        <f>(Капзатраты_Выручка!X34)*(X$36&gt;0)*SUMIF($B$14:$B$18,$B161,X$14:X$18)</f>
        <v>0</v>
      </c>
      <c r="Y161" s="6">
        <f>(Капзатраты_Выручка!Y34)*(Y$36&gt;0)*SUMIF($B$14:$B$18,$B161,Y$14:Y$18)</f>
        <v>0</v>
      </c>
      <c r="Z161" s="6">
        <f>(Капзатраты_Выручка!Z34)*(Z$36&gt;0)*SUMIF($B$14:$B$18,$B161,Z$14:Z$18)</f>
        <v>0</v>
      </c>
      <c r="AA161" s="6">
        <f>(Капзатраты_Выручка!AA34)*(AA$36&gt;0)*SUMIF($B$14:$B$18,$B161,AA$14:AA$18)</f>
        <v>0</v>
      </c>
      <c r="AB161" s="6">
        <f>(Капзатраты_Выручка!AB34)*(AB$36&gt;0)*SUMIF($B$14:$B$18,$B161,AB$14:AB$18)</f>
        <v>0</v>
      </c>
      <c r="AC161" s="6">
        <f>(Капзатраты_Выручка!AC34)*(AC$36&gt;0)*SUMIF($B$14:$B$18,$B161,AC$14:AC$18)</f>
        <v>0</v>
      </c>
      <c r="AD161" s="6">
        <f>(Капзатраты_Выручка!AD34)*(AD$36&gt;0)*SUMIF($B$14:$B$18,$B161,AD$14:AD$18)</f>
        <v>0</v>
      </c>
      <c r="AE161" s="6">
        <f>(Капзатраты_Выручка!AE34)*(AE$36&gt;0)*SUMIF($B$14:$B$18,$B161,AE$14:AE$18)</f>
        <v>0</v>
      </c>
      <c r="AF161" s="6">
        <f>(Капзатраты_Выручка!AF34)*(AF$36&gt;0)*SUMIF($B$14:$B$18,$B161,AF$14:AF$18)</f>
        <v>0</v>
      </c>
      <c r="AG161" s="6">
        <f>(Капзатраты_Выручка!AG34)*(AG$36&gt;0)*SUMIF($B$14:$B$18,$B161,AG$14:AG$18)</f>
        <v>0</v>
      </c>
      <c r="AH161" s="6">
        <f>(Капзатраты_Выручка!AH34)*(AH$36&gt;0)*SUMIF($B$14:$B$18,$B161,AH$14:AH$18)</f>
        <v>0</v>
      </c>
      <c r="AI161" s="6">
        <f>(Капзатраты_Выручка!AI34)*(AI$36&gt;0)*SUMIF($B$14:$B$18,$B161,AI$14:AI$18)</f>
        <v>0</v>
      </c>
      <c r="AJ161" s="6">
        <f>(Капзатраты_Выручка!AJ34)*(AJ$36&gt;0)*SUMIF($B$14:$B$18,$B161,AJ$14:AJ$18)</f>
        <v>0</v>
      </c>
    </row>
    <row r="162" spans="1:124" outlineLevel="2">
      <c r="A162" s="5" t="str">
        <f>Капзатраты_Выручка!A35</f>
        <v>-</v>
      </c>
      <c r="B162" s="391" t="s">
        <v>29</v>
      </c>
      <c r="C162" s="18">
        <f>'Исходные данные'!C107</f>
        <v>1</v>
      </c>
      <c r="D162" s="383">
        <f t="shared" si="35"/>
        <v>0</v>
      </c>
      <c r="E162" s="6">
        <f>(Капзатраты_Выручка!E35)*(E$36&gt;0)*SUMIF($B$14:$B$18,$B162,E$14:E$18)</f>
        <v>0</v>
      </c>
      <c r="F162" s="6">
        <f>(Капзатраты_Выручка!F35)*(F$36&gt;0)*SUMIF($B$14:$B$18,$B162,F$14:F$18)</f>
        <v>0</v>
      </c>
      <c r="G162" s="6">
        <f>(Капзатраты_Выручка!G35)*(G$36&gt;0)*SUMIF($B$14:$B$18,$B162,G$14:G$18)</f>
        <v>0</v>
      </c>
      <c r="H162" s="6">
        <f>(Капзатраты_Выручка!H35)*(H$36&gt;0)*SUMIF($B$14:$B$18,$B162,H$14:H$18)</f>
        <v>0</v>
      </c>
      <c r="I162" s="6">
        <f>(Капзатраты_Выручка!I35)*(I$36&gt;0)*SUMIF($B$14:$B$18,$B162,I$14:I$18)</f>
        <v>0</v>
      </c>
      <c r="J162" s="6">
        <f>(Капзатраты_Выручка!J35)*(J$36&gt;0)*SUMIF($B$14:$B$18,$B162,J$14:J$18)</f>
        <v>0</v>
      </c>
      <c r="K162" s="6">
        <f>(Капзатраты_Выручка!K35)*(K$36&gt;0)*SUMIF($B$14:$B$18,$B162,K$14:K$18)</f>
        <v>0</v>
      </c>
      <c r="L162" s="6">
        <f>(Капзатраты_Выручка!L35)*(L$36&gt;0)*SUMIF($B$14:$B$18,$B162,L$14:L$18)</f>
        <v>0</v>
      </c>
      <c r="M162" s="6">
        <f>(Капзатраты_Выручка!M35)*(M$36&gt;0)*SUMIF($B$14:$B$18,$B162,M$14:M$18)</f>
        <v>0</v>
      </c>
      <c r="N162" s="6">
        <f>(Капзатраты_Выручка!N35)*(N$36&gt;0)*SUMIF($B$14:$B$18,$B162,N$14:N$18)</f>
        <v>0</v>
      </c>
      <c r="O162" s="6">
        <f>(Капзатраты_Выручка!O35)*(O$36&gt;0)*SUMIF($B$14:$B$18,$B162,O$14:O$18)</f>
        <v>0</v>
      </c>
      <c r="P162" s="6">
        <f>(Капзатраты_Выручка!P35)*(P$36&gt;0)*SUMIF($B$14:$B$18,$B162,P$14:P$18)</f>
        <v>0</v>
      </c>
      <c r="Q162" s="6">
        <f>(Капзатраты_Выручка!Q35)*(Q$36&gt;0)*SUMIF($B$14:$B$18,$B162,Q$14:Q$18)</f>
        <v>0</v>
      </c>
      <c r="R162" s="6">
        <f>(Капзатраты_Выручка!R35)*(R$36&gt;0)*SUMIF($B$14:$B$18,$B162,R$14:R$18)</f>
        <v>0</v>
      </c>
      <c r="S162" s="6">
        <f>(Капзатраты_Выручка!S35)*(S$36&gt;0)*SUMIF($B$14:$B$18,$B162,S$14:S$18)</f>
        <v>0</v>
      </c>
      <c r="T162" s="6">
        <f>(Капзатраты_Выручка!T35)*(T$36&gt;0)*SUMIF($B$14:$B$18,$B162,T$14:T$18)</f>
        <v>0</v>
      </c>
      <c r="U162" s="6">
        <f>(Капзатраты_Выручка!U35)*(U$36&gt;0)*SUMIF($B$14:$B$18,$B162,U$14:U$18)</f>
        <v>0</v>
      </c>
      <c r="V162" s="6">
        <f>(Капзатраты_Выручка!V35)*(V$36&gt;0)*SUMIF($B$14:$B$18,$B162,V$14:V$18)</f>
        <v>0</v>
      </c>
      <c r="W162" s="6">
        <f>(Капзатраты_Выручка!W35)*(W$36&gt;0)*SUMIF($B$14:$B$18,$B162,W$14:W$18)</f>
        <v>0</v>
      </c>
      <c r="X162" s="6">
        <f>(Капзатраты_Выручка!X35)*(X$36&gt;0)*SUMIF($B$14:$B$18,$B162,X$14:X$18)</f>
        <v>0</v>
      </c>
      <c r="Y162" s="6">
        <f>(Капзатраты_Выручка!Y35)*(Y$36&gt;0)*SUMIF($B$14:$B$18,$B162,Y$14:Y$18)</f>
        <v>0</v>
      </c>
      <c r="Z162" s="6">
        <f>(Капзатраты_Выручка!Z35)*(Z$36&gt;0)*SUMIF($B$14:$B$18,$B162,Z$14:Z$18)</f>
        <v>0</v>
      </c>
      <c r="AA162" s="6">
        <f>(Капзатраты_Выручка!AA35)*(AA$36&gt;0)*SUMIF($B$14:$B$18,$B162,AA$14:AA$18)</f>
        <v>0</v>
      </c>
      <c r="AB162" s="6">
        <f>(Капзатраты_Выручка!AB35)*(AB$36&gt;0)*SUMIF($B$14:$B$18,$B162,AB$14:AB$18)</f>
        <v>0</v>
      </c>
      <c r="AC162" s="6">
        <f>(Капзатраты_Выручка!AC35)*(AC$36&gt;0)*SUMIF($B$14:$B$18,$B162,AC$14:AC$18)</f>
        <v>0</v>
      </c>
      <c r="AD162" s="6">
        <f>(Капзатраты_Выручка!AD35)*(AD$36&gt;0)*SUMIF($B$14:$B$18,$B162,AD$14:AD$18)</f>
        <v>0</v>
      </c>
      <c r="AE162" s="6">
        <f>(Капзатраты_Выручка!AE35)*(AE$36&gt;0)*SUMIF($B$14:$B$18,$B162,AE$14:AE$18)</f>
        <v>0</v>
      </c>
      <c r="AF162" s="6">
        <f>(Капзатраты_Выручка!AF35)*(AF$36&gt;0)*SUMIF($B$14:$B$18,$B162,AF$14:AF$18)</f>
        <v>0</v>
      </c>
      <c r="AG162" s="6">
        <f>(Капзатраты_Выручка!AG35)*(AG$36&gt;0)*SUMIF($B$14:$B$18,$B162,AG$14:AG$18)</f>
        <v>0</v>
      </c>
      <c r="AH162" s="6">
        <f>(Капзатраты_Выручка!AH35)*(AH$36&gt;0)*SUMIF($B$14:$B$18,$B162,AH$14:AH$18)</f>
        <v>0</v>
      </c>
      <c r="AI162" s="6">
        <f>(Капзатраты_Выручка!AI35)*(AI$36&gt;0)*SUMIF($B$14:$B$18,$B162,AI$14:AI$18)</f>
        <v>0</v>
      </c>
      <c r="AJ162" s="6">
        <f>(Капзатраты_Выручка!AJ35)*(AJ$36&gt;0)*SUMIF($B$14:$B$18,$B162,AJ$14:AJ$18)</f>
        <v>0</v>
      </c>
    </row>
    <row r="163" spans="1:124" outlineLevel="2">
      <c r="A163" s="5" t="str">
        <f>Капзатраты_Выручка!A36</f>
        <v>-</v>
      </c>
      <c r="B163" s="391" t="s">
        <v>29</v>
      </c>
      <c r="C163" s="18">
        <f>'Исходные данные'!C108</f>
        <v>1</v>
      </c>
      <c r="D163" s="383">
        <f t="shared" si="35"/>
        <v>0</v>
      </c>
      <c r="E163" s="6">
        <f>(Капзатраты_Выручка!E36)*(E$36&gt;0)*SUMIF($B$14:$B$18,$B163,E$14:E$18)</f>
        <v>0</v>
      </c>
      <c r="F163" s="6">
        <f>(Капзатраты_Выручка!F36)*(F$36&gt;0)*SUMIF($B$14:$B$18,$B163,F$14:F$18)</f>
        <v>0</v>
      </c>
      <c r="G163" s="6">
        <f>(Капзатраты_Выручка!G36)*(G$36&gt;0)*SUMIF($B$14:$B$18,$B163,G$14:G$18)</f>
        <v>0</v>
      </c>
      <c r="H163" s="6">
        <f>(Капзатраты_Выручка!H36)*(H$36&gt;0)*SUMIF($B$14:$B$18,$B163,H$14:H$18)</f>
        <v>0</v>
      </c>
      <c r="I163" s="6">
        <f>(Капзатраты_Выручка!I36)*(I$36&gt;0)*SUMIF($B$14:$B$18,$B163,I$14:I$18)</f>
        <v>0</v>
      </c>
      <c r="J163" s="6">
        <f>(Капзатраты_Выручка!J36)*(J$36&gt;0)*SUMIF($B$14:$B$18,$B163,J$14:J$18)</f>
        <v>0</v>
      </c>
      <c r="K163" s="6">
        <f>(Капзатраты_Выручка!K36)*(K$36&gt;0)*SUMIF($B$14:$B$18,$B163,K$14:K$18)</f>
        <v>0</v>
      </c>
      <c r="L163" s="6">
        <f>(Капзатраты_Выручка!L36)*(L$36&gt;0)*SUMIF($B$14:$B$18,$B163,L$14:L$18)</f>
        <v>0</v>
      </c>
      <c r="M163" s="6">
        <f>(Капзатраты_Выручка!M36)*(M$36&gt;0)*SUMIF($B$14:$B$18,$B163,M$14:M$18)</f>
        <v>0</v>
      </c>
      <c r="N163" s="6">
        <f>(Капзатраты_Выручка!N36)*(N$36&gt;0)*SUMIF($B$14:$B$18,$B163,N$14:N$18)</f>
        <v>0</v>
      </c>
      <c r="O163" s="6">
        <f>(Капзатраты_Выручка!O36)*(O$36&gt;0)*SUMIF($B$14:$B$18,$B163,O$14:O$18)</f>
        <v>0</v>
      </c>
      <c r="P163" s="6">
        <f>(Капзатраты_Выручка!P36)*(P$36&gt;0)*SUMIF($B$14:$B$18,$B163,P$14:P$18)</f>
        <v>0</v>
      </c>
      <c r="Q163" s="6">
        <f>(Капзатраты_Выручка!Q36)*(Q$36&gt;0)*SUMIF($B$14:$B$18,$B163,Q$14:Q$18)</f>
        <v>0</v>
      </c>
      <c r="R163" s="6">
        <f>(Капзатраты_Выручка!R36)*(R$36&gt;0)*SUMIF($B$14:$B$18,$B163,R$14:R$18)</f>
        <v>0</v>
      </c>
      <c r="S163" s="6">
        <f>(Капзатраты_Выручка!S36)*(S$36&gt;0)*SUMIF($B$14:$B$18,$B163,S$14:S$18)</f>
        <v>0</v>
      </c>
      <c r="T163" s="6">
        <f>(Капзатраты_Выручка!T36)*(T$36&gt;0)*SUMIF($B$14:$B$18,$B163,T$14:T$18)</f>
        <v>0</v>
      </c>
      <c r="U163" s="6">
        <f>(Капзатраты_Выручка!U36)*(U$36&gt;0)*SUMIF($B$14:$B$18,$B163,U$14:U$18)</f>
        <v>0</v>
      </c>
      <c r="V163" s="6">
        <f>(Капзатраты_Выручка!V36)*(V$36&gt;0)*SUMIF($B$14:$B$18,$B163,V$14:V$18)</f>
        <v>0</v>
      </c>
      <c r="W163" s="6">
        <f>(Капзатраты_Выручка!W36)*(W$36&gt;0)*SUMIF($B$14:$B$18,$B163,W$14:W$18)</f>
        <v>0</v>
      </c>
      <c r="X163" s="6">
        <f>(Капзатраты_Выручка!X36)*(X$36&gt;0)*SUMIF($B$14:$B$18,$B163,X$14:X$18)</f>
        <v>0</v>
      </c>
      <c r="Y163" s="6">
        <f>(Капзатраты_Выручка!Y36)*(Y$36&gt;0)*SUMIF($B$14:$B$18,$B163,Y$14:Y$18)</f>
        <v>0</v>
      </c>
      <c r="Z163" s="6">
        <f>(Капзатраты_Выручка!Z36)*(Z$36&gt;0)*SUMIF($B$14:$B$18,$B163,Z$14:Z$18)</f>
        <v>0</v>
      </c>
      <c r="AA163" s="6">
        <f>(Капзатраты_Выручка!AA36)*(AA$36&gt;0)*SUMIF($B$14:$B$18,$B163,AA$14:AA$18)</f>
        <v>0</v>
      </c>
      <c r="AB163" s="6">
        <f>(Капзатраты_Выручка!AB36)*(AB$36&gt;0)*SUMIF($B$14:$B$18,$B163,AB$14:AB$18)</f>
        <v>0</v>
      </c>
      <c r="AC163" s="6">
        <f>(Капзатраты_Выручка!AC36)*(AC$36&gt;0)*SUMIF($B$14:$B$18,$B163,AC$14:AC$18)</f>
        <v>0</v>
      </c>
      <c r="AD163" s="6">
        <f>(Капзатраты_Выручка!AD36)*(AD$36&gt;0)*SUMIF($B$14:$B$18,$B163,AD$14:AD$18)</f>
        <v>0</v>
      </c>
      <c r="AE163" s="6">
        <f>(Капзатраты_Выручка!AE36)*(AE$36&gt;0)*SUMIF($B$14:$B$18,$B163,AE$14:AE$18)</f>
        <v>0</v>
      </c>
      <c r="AF163" s="6">
        <f>(Капзатраты_Выручка!AF36)*(AF$36&gt;0)*SUMIF($B$14:$B$18,$B163,AF$14:AF$18)</f>
        <v>0</v>
      </c>
      <c r="AG163" s="6">
        <f>(Капзатраты_Выручка!AG36)*(AG$36&gt;0)*SUMIF($B$14:$B$18,$B163,AG$14:AG$18)</f>
        <v>0</v>
      </c>
      <c r="AH163" s="6">
        <f>(Капзатраты_Выручка!AH36)*(AH$36&gt;0)*SUMIF($B$14:$B$18,$B163,AH$14:AH$18)</f>
        <v>0</v>
      </c>
      <c r="AI163" s="6">
        <f>(Капзатраты_Выручка!AI36)*(AI$36&gt;0)*SUMIF($B$14:$B$18,$B163,AI$14:AI$18)</f>
        <v>0</v>
      </c>
      <c r="AJ163" s="6">
        <f>(Капзатраты_Выручка!AJ36)*(AJ$36&gt;0)*SUMIF($B$14:$B$18,$B163,AJ$14:AJ$18)</f>
        <v>0</v>
      </c>
    </row>
    <row r="164" spans="1:124" outlineLevel="2">
      <c r="A164" s="5" t="str">
        <f>Капзатраты_Выручка!A37</f>
        <v>-</v>
      </c>
      <c r="B164" s="391" t="s">
        <v>29</v>
      </c>
      <c r="C164" s="18">
        <f>'Исходные данные'!C109</f>
        <v>1</v>
      </c>
      <c r="D164" s="383">
        <f t="shared" si="35"/>
        <v>0</v>
      </c>
      <c r="E164" s="6">
        <f>(Капзатраты_Выручка!E37)*(E$36&gt;0)*SUMIF($B$14:$B$18,$B164,E$14:E$18)</f>
        <v>0</v>
      </c>
      <c r="F164" s="6">
        <f>(Капзатраты_Выручка!F37)*(F$36&gt;0)*SUMIF($B$14:$B$18,$B164,F$14:F$18)</f>
        <v>0</v>
      </c>
      <c r="G164" s="6">
        <f>(Капзатраты_Выручка!G37)*(G$36&gt;0)*SUMIF($B$14:$B$18,$B164,G$14:G$18)</f>
        <v>0</v>
      </c>
      <c r="H164" s="6">
        <f>(Капзатраты_Выручка!H37)*(H$36&gt;0)*SUMIF($B$14:$B$18,$B164,H$14:H$18)</f>
        <v>0</v>
      </c>
      <c r="I164" s="6">
        <f>(Капзатраты_Выручка!I37)*(I$36&gt;0)*SUMIF($B$14:$B$18,$B164,I$14:I$18)</f>
        <v>0</v>
      </c>
      <c r="J164" s="6">
        <f>(Капзатраты_Выручка!J37)*(J$36&gt;0)*SUMIF($B$14:$B$18,$B164,J$14:J$18)</f>
        <v>0</v>
      </c>
      <c r="K164" s="6">
        <f>(Капзатраты_Выручка!K37)*(K$36&gt;0)*SUMIF($B$14:$B$18,$B164,K$14:K$18)</f>
        <v>0</v>
      </c>
      <c r="L164" s="6">
        <f>(Капзатраты_Выручка!L37)*(L$36&gt;0)*SUMIF($B$14:$B$18,$B164,L$14:L$18)</f>
        <v>0</v>
      </c>
      <c r="M164" s="6">
        <f>(Капзатраты_Выручка!M37)*(M$36&gt;0)*SUMIF($B$14:$B$18,$B164,M$14:M$18)</f>
        <v>0</v>
      </c>
      <c r="N164" s="6">
        <f>(Капзатраты_Выручка!N37)*(N$36&gt;0)*SUMIF($B$14:$B$18,$B164,N$14:N$18)</f>
        <v>0</v>
      </c>
      <c r="O164" s="6">
        <f>(Капзатраты_Выручка!O37)*(O$36&gt;0)*SUMIF($B$14:$B$18,$B164,O$14:O$18)</f>
        <v>0</v>
      </c>
      <c r="P164" s="6">
        <f>(Капзатраты_Выручка!P37)*(P$36&gt;0)*SUMIF($B$14:$B$18,$B164,P$14:P$18)</f>
        <v>0</v>
      </c>
      <c r="Q164" s="6">
        <f>(Капзатраты_Выручка!Q37)*(Q$36&gt;0)*SUMIF($B$14:$B$18,$B164,Q$14:Q$18)</f>
        <v>0</v>
      </c>
      <c r="R164" s="6">
        <f>(Капзатраты_Выручка!R37)*(R$36&gt;0)*SUMIF($B$14:$B$18,$B164,R$14:R$18)</f>
        <v>0</v>
      </c>
      <c r="S164" s="6">
        <f>(Капзатраты_Выручка!S37)*(S$36&gt;0)*SUMIF($B$14:$B$18,$B164,S$14:S$18)</f>
        <v>0</v>
      </c>
      <c r="T164" s="6">
        <f>(Капзатраты_Выручка!T37)*(T$36&gt;0)*SUMIF($B$14:$B$18,$B164,T$14:T$18)</f>
        <v>0</v>
      </c>
      <c r="U164" s="6">
        <f>(Капзатраты_Выручка!U37)*(U$36&gt;0)*SUMIF($B$14:$B$18,$B164,U$14:U$18)</f>
        <v>0</v>
      </c>
      <c r="V164" s="6">
        <f>(Капзатраты_Выручка!V37)*(V$36&gt;0)*SUMIF($B$14:$B$18,$B164,V$14:V$18)</f>
        <v>0</v>
      </c>
      <c r="W164" s="6">
        <f>(Капзатраты_Выручка!W37)*(W$36&gt;0)*SUMIF($B$14:$B$18,$B164,W$14:W$18)</f>
        <v>0</v>
      </c>
      <c r="X164" s="6">
        <f>(Капзатраты_Выручка!X37)*(X$36&gt;0)*SUMIF($B$14:$B$18,$B164,X$14:X$18)</f>
        <v>0</v>
      </c>
      <c r="Y164" s="6">
        <f>(Капзатраты_Выручка!Y37)*(Y$36&gt;0)*SUMIF($B$14:$B$18,$B164,Y$14:Y$18)</f>
        <v>0</v>
      </c>
      <c r="Z164" s="6">
        <f>(Капзатраты_Выручка!Z37)*(Z$36&gt;0)*SUMIF($B$14:$B$18,$B164,Z$14:Z$18)</f>
        <v>0</v>
      </c>
      <c r="AA164" s="6">
        <f>(Капзатраты_Выручка!AA37)*(AA$36&gt;0)*SUMIF($B$14:$B$18,$B164,AA$14:AA$18)</f>
        <v>0</v>
      </c>
      <c r="AB164" s="6">
        <f>(Капзатраты_Выручка!AB37)*(AB$36&gt;0)*SUMIF($B$14:$B$18,$B164,AB$14:AB$18)</f>
        <v>0</v>
      </c>
      <c r="AC164" s="6">
        <f>(Капзатраты_Выручка!AC37)*(AC$36&gt;0)*SUMIF($B$14:$B$18,$B164,AC$14:AC$18)</f>
        <v>0</v>
      </c>
      <c r="AD164" s="6">
        <f>(Капзатраты_Выручка!AD37)*(AD$36&gt;0)*SUMIF($B$14:$B$18,$B164,AD$14:AD$18)</f>
        <v>0</v>
      </c>
      <c r="AE164" s="6">
        <f>(Капзатраты_Выручка!AE37)*(AE$36&gt;0)*SUMIF($B$14:$B$18,$B164,AE$14:AE$18)</f>
        <v>0</v>
      </c>
      <c r="AF164" s="6">
        <f>(Капзатраты_Выручка!AF37)*(AF$36&gt;0)*SUMIF($B$14:$B$18,$B164,AF$14:AF$18)</f>
        <v>0</v>
      </c>
      <c r="AG164" s="6">
        <f>(Капзатраты_Выручка!AG37)*(AG$36&gt;0)*SUMIF($B$14:$B$18,$B164,AG$14:AG$18)</f>
        <v>0</v>
      </c>
      <c r="AH164" s="6">
        <f>(Капзатраты_Выручка!AH37)*(AH$36&gt;0)*SUMIF($B$14:$B$18,$B164,AH$14:AH$18)</f>
        <v>0</v>
      </c>
      <c r="AI164" s="6">
        <f>(Капзатраты_Выручка!AI37)*(AI$36&gt;0)*SUMIF($B$14:$B$18,$B164,AI$14:AI$18)</f>
        <v>0</v>
      </c>
      <c r="AJ164" s="6">
        <f>(Капзатраты_Выручка!AJ37)*(AJ$36&gt;0)*SUMIF($B$14:$B$18,$B164,AJ$14:AJ$18)</f>
        <v>0</v>
      </c>
    </row>
    <row r="165" spans="1:124" outlineLevel="2">
      <c r="A165" s="5" t="str">
        <f>Капзатраты_Выручка!A38</f>
        <v>-</v>
      </c>
      <c r="B165" s="391" t="s">
        <v>29</v>
      </c>
      <c r="C165" s="18">
        <f>'Исходные данные'!C110</f>
        <v>1</v>
      </c>
      <c r="D165" s="383">
        <f t="shared" si="35"/>
        <v>0</v>
      </c>
      <c r="E165" s="6">
        <f>(Капзатраты_Выручка!E38)*(E$36&gt;0)*SUMIF($B$14:$B$18,$B165,E$14:E$18)</f>
        <v>0</v>
      </c>
      <c r="F165" s="6">
        <f>(Капзатраты_Выручка!F38)*(F$36&gt;0)*SUMIF($B$14:$B$18,$B165,F$14:F$18)</f>
        <v>0</v>
      </c>
      <c r="G165" s="6">
        <f>(Капзатраты_Выручка!G38)*(G$36&gt;0)*SUMIF($B$14:$B$18,$B165,G$14:G$18)</f>
        <v>0</v>
      </c>
      <c r="H165" s="6">
        <f>(Капзатраты_Выручка!H38)*(H$36&gt;0)*SUMIF($B$14:$B$18,$B165,H$14:H$18)</f>
        <v>0</v>
      </c>
      <c r="I165" s="6">
        <f>(Капзатраты_Выручка!I38)*(I$36&gt;0)*SUMIF($B$14:$B$18,$B165,I$14:I$18)</f>
        <v>0</v>
      </c>
      <c r="J165" s="6">
        <f>(Капзатраты_Выручка!J38)*(J$36&gt;0)*SUMIF($B$14:$B$18,$B165,J$14:J$18)</f>
        <v>0</v>
      </c>
      <c r="K165" s="6">
        <f>(Капзатраты_Выручка!K38)*(K$36&gt;0)*SUMIF($B$14:$B$18,$B165,K$14:K$18)</f>
        <v>0</v>
      </c>
      <c r="L165" s="6">
        <f>(Капзатраты_Выручка!L38)*(L$36&gt;0)*SUMIF($B$14:$B$18,$B165,L$14:L$18)</f>
        <v>0</v>
      </c>
      <c r="M165" s="6">
        <f>(Капзатраты_Выручка!M38)*(M$36&gt;0)*SUMIF($B$14:$B$18,$B165,M$14:M$18)</f>
        <v>0</v>
      </c>
      <c r="N165" s="6">
        <f>(Капзатраты_Выручка!N38)*(N$36&gt;0)*SUMIF($B$14:$B$18,$B165,N$14:N$18)</f>
        <v>0</v>
      </c>
      <c r="O165" s="6">
        <f>(Капзатраты_Выручка!O38)*(O$36&gt;0)*SUMIF($B$14:$B$18,$B165,O$14:O$18)</f>
        <v>0</v>
      </c>
      <c r="P165" s="6">
        <f>(Капзатраты_Выручка!P38)*(P$36&gt;0)*SUMIF($B$14:$B$18,$B165,P$14:P$18)</f>
        <v>0</v>
      </c>
      <c r="Q165" s="6">
        <f>(Капзатраты_Выручка!Q38)*(Q$36&gt;0)*SUMIF($B$14:$B$18,$B165,Q$14:Q$18)</f>
        <v>0</v>
      </c>
      <c r="R165" s="6">
        <f>(Капзатраты_Выручка!R38)*(R$36&gt;0)*SUMIF($B$14:$B$18,$B165,R$14:R$18)</f>
        <v>0</v>
      </c>
      <c r="S165" s="6">
        <f>(Капзатраты_Выручка!S38)*(S$36&gt;0)*SUMIF($B$14:$B$18,$B165,S$14:S$18)</f>
        <v>0</v>
      </c>
      <c r="T165" s="6">
        <f>(Капзатраты_Выручка!T38)*(T$36&gt;0)*SUMIF($B$14:$B$18,$B165,T$14:T$18)</f>
        <v>0</v>
      </c>
      <c r="U165" s="6">
        <f>(Капзатраты_Выручка!U38)*(U$36&gt;0)*SUMIF($B$14:$B$18,$B165,U$14:U$18)</f>
        <v>0</v>
      </c>
      <c r="V165" s="6">
        <f>(Капзатраты_Выручка!V38)*(V$36&gt;0)*SUMIF($B$14:$B$18,$B165,V$14:V$18)</f>
        <v>0</v>
      </c>
      <c r="W165" s="6">
        <f>(Капзатраты_Выручка!W38)*(W$36&gt;0)*SUMIF($B$14:$B$18,$B165,W$14:W$18)</f>
        <v>0</v>
      </c>
      <c r="X165" s="6">
        <f>(Капзатраты_Выручка!X38)*(X$36&gt;0)*SUMIF($B$14:$B$18,$B165,X$14:X$18)</f>
        <v>0</v>
      </c>
      <c r="Y165" s="6">
        <f>(Капзатраты_Выручка!Y38)*(Y$36&gt;0)*SUMIF($B$14:$B$18,$B165,Y$14:Y$18)</f>
        <v>0</v>
      </c>
      <c r="Z165" s="6">
        <f>(Капзатраты_Выручка!Z38)*(Z$36&gt;0)*SUMIF($B$14:$B$18,$B165,Z$14:Z$18)</f>
        <v>0</v>
      </c>
      <c r="AA165" s="6">
        <f>(Капзатраты_Выручка!AA38)*(AA$36&gt;0)*SUMIF($B$14:$B$18,$B165,AA$14:AA$18)</f>
        <v>0</v>
      </c>
      <c r="AB165" s="6">
        <f>(Капзатраты_Выручка!AB38)*(AB$36&gt;0)*SUMIF($B$14:$B$18,$B165,AB$14:AB$18)</f>
        <v>0</v>
      </c>
      <c r="AC165" s="6">
        <f>(Капзатраты_Выручка!AC38)*(AC$36&gt;0)*SUMIF($B$14:$B$18,$B165,AC$14:AC$18)</f>
        <v>0</v>
      </c>
      <c r="AD165" s="6">
        <f>(Капзатраты_Выручка!AD38)*(AD$36&gt;0)*SUMIF($B$14:$B$18,$B165,AD$14:AD$18)</f>
        <v>0</v>
      </c>
      <c r="AE165" s="6">
        <f>(Капзатраты_Выручка!AE38)*(AE$36&gt;0)*SUMIF($B$14:$B$18,$B165,AE$14:AE$18)</f>
        <v>0</v>
      </c>
      <c r="AF165" s="6">
        <f>(Капзатраты_Выручка!AF38)*(AF$36&gt;0)*SUMIF($B$14:$B$18,$B165,AF$14:AF$18)</f>
        <v>0</v>
      </c>
      <c r="AG165" s="6">
        <f>(Капзатраты_Выручка!AG38)*(AG$36&gt;0)*SUMIF($B$14:$B$18,$B165,AG$14:AG$18)</f>
        <v>0</v>
      </c>
      <c r="AH165" s="6">
        <f>(Капзатраты_Выручка!AH38)*(AH$36&gt;0)*SUMIF($B$14:$B$18,$B165,AH$14:AH$18)</f>
        <v>0</v>
      </c>
      <c r="AI165" s="6">
        <f>(Капзатраты_Выручка!AI38)*(AI$36&gt;0)*SUMIF($B$14:$B$18,$B165,AI$14:AI$18)</f>
        <v>0</v>
      </c>
      <c r="AJ165" s="6">
        <f>(Капзатраты_Выручка!AJ38)*(AJ$36&gt;0)*SUMIF($B$14:$B$18,$B165,AJ$14:AJ$18)</f>
        <v>0</v>
      </c>
    </row>
    <row r="166" spans="1:124" outlineLevel="2">
      <c r="A166" s="5" t="str">
        <f>Капзатраты_Выручка!A39</f>
        <v>-</v>
      </c>
      <c r="B166" s="391" t="s">
        <v>29</v>
      </c>
      <c r="C166" s="18">
        <f>'Исходные данные'!C111</f>
        <v>1</v>
      </c>
      <c r="D166" s="383">
        <f t="shared" si="35"/>
        <v>0</v>
      </c>
      <c r="E166" s="6">
        <f>(Капзатраты_Выручка!E39)*(E$36&gt;0)*SUMIF($B$14:$B$18,$B166,E$14:E$18)</f>
        <v>0</v>
      </c>
      <c r="F166" s="6">
        <f>(Капзатраты_Выручка!F39)*(F$36&gt;0)*SUMIF($B$14:$B$18,$B166,F$14:F$18)</f>
        <v>0</v>
      </c>
      <c r="G166" s="6">
        <f>(Капзатраты_Выручка!G39)*(G$36&gt;0)*SUMIF($B$14:$B$18,$B166,G$14:G$18)</f>
        <v>0</v>
      </c>
      <c r="H166" s="6">
        <f>(Капзатраты_Выручка!H39)*(H$36&gt;0)*SUMIF($B$14:$B$18,$B166,H$14:H$18)</f>
        <v>0</v>
      </c>
      <c r="I166" s="6">
        <f>(Капзатраты_Выручка!I39)*(I$36&gt;0)*SUMIF($B$14:$B$18,$B166,I$14:I$18)</f>
        <v>0</v>
      </c>
      <c r="J166" s="6">
        <f>(Капзатраты_Выручка!J39)*(J$36&gt;0)*SUMIF($B$14:$B$18,$B166,J$14:J$18)</f>
        <v>0</v>
      </c>
      <c r="K166" s="6">
        <f>(Капзатраты_Выручка!K39)*(K$36&gt;0)*SUMIF($B$14:$B$18,$B166,K$14:K$18)</f>
        <v>0</v>
      </c>
      <c r="L166" s="6">
        <f>(Капзатраты_Выручка!L39)*(L$36&gt;0)*SUMIF($B$14:$B$18,$B166,L$14:L$18)</f>
        <v>0</v>
      </c>
      <c r="M166" s="6">
        <f>(Капзатраты_Выручка!M39)*(M$36&gt;0)*SUMIF($B$14:$B$18,$B166,M$14:M$18)</f>
        <v>0</v>
      </c>
      <c r="N166" s="6">
        <f>(Капзатраты_Выручка!N39)*(N$36&gt;0)*SUMIF($B$14:$B$18,$B166,N$14:N$18)</f>
        <v>0</v>
      </c>
      <c r="O166" s="6">
        <f>(Капзатраты_Выручка!O39)*(O$36&gt;0)*SUMIF($B$14:$B$18,$B166,O$14:O$18)</f>
        <v>0</v>
      </c>
      <c r="P166" s="6">
        <f>(Капзатраты_Выручка!P39)*(P$36&gt;0)*SUMIF($B$14:$B$18,$B166,P$14:P$18)</f>
        <v>0</v>
      </c>
      <c r="Q166" s="6">
        <f>(Капзатраты_Выручка!Q39)*(Q$36&gt;0)*SUMIF($B$14:$B$18,$B166,Q$14:Q$18)</f>
        <v>0</v>
      </c>
      <c r="R166" s="6">
        <f>(Капзатраты_Выручка!R39)*(R$36&gt;0)*SUMIF($B$14:$B$18,$B166,R$14:R$18)</f>
        <v>0</v>
      </c>
      <c r="S166" s="6">
        <f>(Капзатраты_Выручка!S39)*(S$36&gt;0)*SUMIF($B$14:$B$18,$B166,S$14:S$18)</f>
        <v>0</v>
      </c>
      <c r="T166" s="6">
        <f>(Капзатраты_Выручка!T39)*(T$36&gt;0)*SUMIF($B$14:$B$18,$B166,T$14:T$18)</f>
        <v>0</v>
      </c>
      <c r="U166" s="6">
        <f>(Капзатраты_Выручка!U39)*(U$36&gt;0)*SUMIF($B$14:$B$18,$B166,U$14:U$18)</f>
        <v>0</v>
      </c>
      <c r="V166" s="6">
        <f>(Капзатраты_Выручка!V39)*(V$36&gt;0)*SUMIF($B$14:$B$18,$B166,V$14:V$18)</f>
        <v>0</v>
      </c>
      <c r="W166" s="6">
        <f>(Капзатраты_Выручка!W39)*(W$36&gt;0)*SUMIF($B$14:$B$18,$B166,W$14:W$18)</f>
        <v>0</v>
      </c>
      <c r="X166" s="6">
        <f>(Капзатраты_Выручка!X39)*(X$36&gt;0)*SUMIF($B$14:$B$18,$B166,X$14:X$18)</f>
        <v>0</v>
      </c>
      <c r="Y166" s="6">
        <f>(Капзатраты_Выручка!Y39)*(Y$36&gt;0)*SUMIF($B$14:$B$18,$B166,Y$14:Y$18)</f>
        <v>0</v>
      </c>
      <c r="Z166" s="6">
        <f>(Капзатраты_Выручка!Z39)*(Z$36&gt;0)*SUMIF($B$14:$B$18,$B166,Z$14:Z$18)</f>
        <v>0</v>
      </c>
      <c r="AA166" s="6">
        <f>(Капзатраты_Выручка!AA39)*(AA$36&gt;0)*SUMIF($B$14:$B$18,$B166,AA$14:AA$18)</f>
        <v>0</v>
      </c>
      <c r="AB166" s="6">
        <f>(Капзатраты_Выручка!AB39)*(AB$36&gt;0)*SUMIF($B$14:$B$18,$B166,AB$14:AB$18)</f>
        <v>0</v>
      </c>
      <c r="AC166" s="6">
        <f>(Капзатраты_Выручка!AC39)*(AC$36&gt;0)*SUMIF($B$14:$B$18,$B166,AC$14:AC$18)</f>
        <v>0</v>
      </c>
      <c r="AD166" s="6">
        <f>(Капзатраты_Выручка!AD39)*(AD$36&gt;0)*SUMIF($B$14:$B$18,$B166,AD$14:AD$18)</f>
        <v>0</v>
      </c>
      <c r="AE166" s="6">
        <f>(Капзатраты_Выручка!AE39)*(AE$36&gt;0)*SUMIF($B$14:$B$18,$B166,AE$14:AE$18)</f>
        <v>0</v>
      </c>
      <c r="AF166" s="6">
        <f>(Капзатраты_Выручка!AF39)*(AF$36&gt;0)*SUMIF($B$14:$B$18,$B166,AF$14:AF$18)</f>
        <v>0</v>
      </c>
      <c r="AG166" s="6">
        <f>(Капзатраты_Выручка!AG39)*(AG$36&gt;0)*SUMIF($B$14:$B$18,$B166,AG$14:AG$18)</f>
        <v>0</v>
      </c>
      <c r="AH166" s="6">
        <f>(Капзатраты_Выручка!AH39)*(AH$36&gt;0)*SUMIF($B$14:$B$18,$B166,AH$14:AH$18)</f>
        <v>0</v>
      </c>
      <c r="AI166" s="6">
        <f>(Капзатраты_Выручка!AI39)*(AI$36&gt;0)*SUMIF($B$14:$B$18,$B166,AI$14:AI$18)</f>
        <v>0</v>
      </c>
      <c r="AJ166" s="6">
        <f>(Капзатраты_Выручка!AJ39)*(AJ$36&gt;0)*SUMIF($B$14:$B$18,$B166,AJ$14:AJ$18)</f>
        <v>0</v>
      </c>
    </row>
    <row r="167" spans="1:124" outlineLevel="2">
      <c r="A167" s="5" t="str">
        <f>Капзатраты_Выручка!A40</f>
        <v>-</v>
      </c>
      <c r="B167" s="391" t="s">
        <v>29</v>
      </c>
      <c r="C167" s="18">
        <f>'Исходные данные'!C112</f>
        <v>1</v>
      </c>
      <c r="D167" s="383">
        <f t="shared" si="35"/>
        <v>0</v>
      </c>
      <c r="E167" s="6">
        <f>(Капзатраты_Выручка!E40)*(E$36&gt;0)*SUMIF($B$14:$B$18,$B167,E$14:E$18)</f>
        <v>0</v>
      </c>
      <c r="F167" s="6">
        <f>(Капзатраты_Выручка!F40)*(F$36&gt;0)*SUMIF($B$14:$B$18,$B167,F$14:F$18)</f>
        <v>0</v>
      </c>
      <c r="G167" s="6">
        <f>(Капзатраты_Выручка!G40)*(G$36&gt;0)*SUMIF($B$14:$B$18,$B167,G$14:G$18)</f>
        <v>0</v>
      </c>
      <c r="H167" s="6">
        <f>(Капзатраты_Выручка!H40)*(H$36&gt;0)*SUMIF($B$14:$B$18,$B167,H$14:H$18)</f>
        <v>0</v>
      </c>
      <c r="I167" s="6">
        <f>(Капзатраты_Выручка!I40)*(I$36&gt;0)*SUMIF($B$14:$B$18,$B167,I$14:I$18)</f>
        <v>0</v>
      </c>
      <c r="J167" s="6">
        <f>(Капзатраты_Выручка!J40)*(J$36&gt;0)*SUMIF($B$14:$B$18,$B167,J$14:J$18)</f>
        <v>0</v>
      </c>
      <c r="K167" s="6">
        <f>(Капзатраты_Выручка!K40)*(K$36&gt;0)*SUMIF($B$14:$B$18,$B167,K$14:K$18)</f>
        <v>0</v>
      </c>
      <c r="L167" s="6">
        <f>(Капзатраты_Выручка!L40)*(L$36&gt;0)*SUMIF($B$14:$B$18,$B167,L$14:L$18)</f>
        <v>0</v>
      </c>
      <c r="M167" s="6">
        <f>(Капзатраты_Выручка!M40)*(M$36&gt;0)*SUMIF($B$14:$B$18,$B167,M$14:M$18)</f>
        <v>0</v>
      </c>
      <c r="N167" s="6">
        <f>(Капзатраты_Выручка!N40)*(N$36&gt;0)*SUMIF($B$14:$B$18,$B167,N$14:N$18)</f>
        <v>0</v>
      </c>
      <c r="O167" s="6">
        <f>(Капзатраты_Выручка!O40)*(O$36&gt;0)*SUMIF($B$14:$B$18,$B167,O$14:O$18)</f>
        <v>0</v>
      </c>
      <c r="P167" s="6">
        <f>(Капзатраты_Выручка!P40)*(P$36&gt;0)*SUMIF($B$14:$B$18,$B167,P$14:P$18)</f>
        <v>0</v>
      </c>
      <c r="Q167" s="6">
        <f>(Капзатраты_Выручка!Q40)*(Q$36&gt;0)*SUMIF($B$14:$B$18,$B167,Q$14:Q$18)</f>
        <v>0</v>
      </c>
      <c r="R167" s="6">
        <f>(Капзатраты_Выручка!R40)*(R$36&gt;0)*SUMIF($B$14:$B$18,$B167,R$14:R$18)</f>
        <v>0</v>
      </c>
      <c r="S167" s="6">
        <f>(Капзатраты_Выручка!S40)*(S$36&gt;0)*SUMIF($B$14:$B$18,$B167,S$14:S$18)</f>
        <v>0</v>
      </c>
      <c r="T167" s="6">
        <f>(Капзатраты_Выручка!T40)*(T$36&gt;0)*SUMIF($B$14:$B$18,$B167,T$14:T$18)</f>
        <v>0</v>
      </c>
      <c r="U167" s="6">
        <f>(Капзатраты_Выручка!U40)*(U$36&gt;0)*SUMIF($B$14:$B$18,$B167,U$14:U$18)</f>
        <v>0</v>
      </c>
      <c r="V167" s="6">
        <f>(Капзатраты_Выручка!V40)*(V$36&gt;0)*SUMIF($B$14:$B$18,$B167,V$14:V$18)</f>
        <v>0</v>
      </c>
      <c r="W167" s="6">
        <f>(Капзатраты_Выручка!W40)*(W$36&gt;0)*SUMIF($B$14:$B$18,$B167,W$14:W$18)</f>
        <v>0</v>
      </c>
      <c r="X167" s="6">
        <f>(Капзатраты_Выручка!X40)*(X$36&gt;0)*SUMIF($B$14:$B$18,$B167,X$14:X$18)</f>
        <v>0</v>
      </c>
      <c r="Y167" s="6">
        <f>(Капзатраты_Выручка!Y40)*(Y$36&gt;0)*SUMIF($B$14:$B$18,$B167,Y$14:Y$18)</f>
        <v>0</v>
      </c>
      <c r="Z167" s="6">
        <f>(Капзатраты_Выручка!Z40)*(Z$36&gt;0)*SUMIF($B$14:$B$18,$B167,Z$14:Z$18)</f>
        <v>0</v>
      </c>
      <c r="AA167" s="6">
        <f>(Капзатраты_Выручка!AA40)*(AA$36&gt;0)*SUMIF($B$14:$B$18,$B167,AA$14:AA$18)</f>
        <v>0</v>
      </c>
      <c r="AB167" s="6">
        <f>(Капзатраты_Выручка!AB40)*(AB$36&gt;0)*SUMIF($B$14:$B$18,$B167,AB$14:AB$18)</f>
        <v>0</v>
      </c>
      <c r="AC167" s="6">
        <f>(Капзатраты_Выручка!AC40)*(AC$36&gt;0)*SUMIF($B$14:$B$18,$B167,AC$14:AC$18)</f>
        <v>0</v>
      </c>
      <c r="AD167" s="6">
        <f>(Капзатраты_Выручка!AD40)*(AD$36&gt;0)*SUMIF($B$14:$B$18,$B167,AD$14:AD$18)</f>
        <v>0</v>
      </c>
      <c r="AE167" s="6">
        <f>(Капзатраты_Выручка!AE40)*(AE$36&gt;0)*SUMIF($B$14:$B$18,$B167,AE$14:AE$18)</f>
        <v>0</v>
      </c>
      <c r="AF167" s="6">
        <f>(Капзатраты_Выручка!AF40)*(AF$36&gt;0)*SUMIF($B$14:$B$18,$B167,AF$14:AF$18)</f>
        <v>0</v>
      </c>
      <c r="AG167" s="6">
        <f>(Капзатраты_Выручка!AG40)*(AG$36&gt;0)*SUMIF($B$14:$B$18,$B167,AG$14:AG$18)</f>
        <v>0</v>
      </c>
      <c r="AH167" s="6">
        <f>(Капзатраты_Выручка!AH40)*(AH$36&gt;0)*SUMIF($B$14:$B$18,$B167,AH$14:AH$18)</f>
        <v>0</v>
      </c>
      <c r="AI167" s="6">
        <f>(Капзатраты_Выручка!AI40)*(AI$36&gt;0)*SUMIF($B$14:$B$18,$B167,AI$14:AI$18)</f>
        <v>0</v>
      </c>
      <c r="AJ167" s="6">
        <f>(Капзатраты_Выручка!AJ40)*(AJ$36&gt;0)*SUMIF($B$14:$B$18,$B167,AJ$14:AJ$18)</f>
        <v>0</v>
      </c>
    </row>
    <row r="168" spans="1:124" outlineLevel="2">
      <c r="A168" s="5" t="str">
        <f>Капзатраты_Выручка!A41</f>
        <v>-</v>
      </c>
      <c r="B168" s="391" t="s">
        <v>29</v>
      </c>
      <c r="C168" s="18">
        <f>'Исходные данные'!C113</f>
        <v>1</v>
      </c>
      <c r="D168" s="383">
        <f t="shared" si="35"/>
        <v>0</v>
      </c>
      <c r="E168" s="6">
        <f>(Капзатраты_Выручка!E41)*(E$36&gt;0)*SUMIF($B$14:$B$18,$B168,E$14:E$18)</f>
        <v>0</v>
      </c>
      <c r="F168" s="6">
        <f>(Капзатраты_Выручка!F41)*(F$36&gt;0)*SUMIF($B$14:$B$18,$B168,F$14:F$18)</f>
        <v>0</v>
      </c>
      <c r="G168" s="6">
        <f>(Капзатраты_Выручка!G41)*(G$36&gt;0)*SUMIF($B$14:$B$18,$B168,G$14:G$18)</f>
        <v>0</v>
      </c>
      <c r="H168" s="6">
        <f>(Капзатраты_Выручка!H41)*(H$36&gt;0)*SUMIF($B$14:$B$18,$B168,H$14:H$18)</f>
        <v>0</v>
      </c>
      <c r="I168" s="6">
        <f>(Капзатраты_Выручка!I41)*(I$36&gt;0)*SUMIF($B$14:$B$18,$B168,I$14:I$18)</f>
        <v>0</v>
      </c>
      <c r="J168" s="6">
        <f>(Капзатраты_Выручка!J41)*(J$36&gt;0)*SUMIF($B$14:$B$18,$B168,J$14:J$18)</f>
        <v>0</v>
      </c>
      <c r="K168" s="6">
        <f>(Капзатраты_Выручка!K41)*(K$36&gt;0)*SUMIF($B$14:$B$18,$B168,K$14:K$18)</f>
        <v>0</v>
      </c>
      <c r="L168" s="6">
        <f>(Капзатраты_Выручка!L41)*(L$36&gt;0)*SUMIF($B$14:$B$18,$B168,L$14:L$18)</f>
        <v>0</v>
      </c>
      <c r="M168" s="6">
        <f>(Капзатраты_Выручка!M41)*(M$36&gt;0)*SUMIF($B$14:$B$18,$B168,M$14:M$18)</f>
        <v>0</v>
      </c>
      <c r="N168" s="6">
        <f>(Капзатраты_Выручка!N41)*(N$36&gt;0)*SUMIF($B$14:$B$18,$B168,N$14:N$18)</f>
        <v>0</v>
      </c>
      <c r="O168" s="6">
        <f>(Капзатраты_Выручка!O41)*(O$36&gt;0)*SUMIF($B$14:$B$18,$B168,O$14:O$18)</f>
        <v>0</v>
      </c>
      <c r="P168" s="6">
        <f>(Капзатраты_Выручка!P41)*(P$36&gt;0)*SUMIF($B$14:$B$18,$B168,P$14:P$18)</f>
        <v>0</v>
      </c>
      <c r="Q168" s="6">
        <f>(Капзатраты_Выручка!Q41)*(Q$36&gt;0)*SUMIF($B$14:$B$18,$B168,Q$14:Q$18)</f>
        <v>0</v>
      </c>
      <c r="R168" s="6">
        <f>(Капзатраты_Выручка!R41)*(R$36&gt;0)*SUMIF($B$14:$B$18,$B168,R$14:R$18)</f>
        <v>0</v>
      </c>
      <c r="S168" s="6">
        <f>(Капзатраты_Выручка!S41)*(S$36&gt;0)*SUMIF($B$14:$B$18,$B168,S$14:S$18)</f>
        <v>0</v>
      </c>
      <c r="T168" s="6">
        <f>(Капзатраты_Выручка!T41)*(T$36&gt;0)*SUMIF($B$14:$B$18,$B168,T$14:T$18)</f>
        <v>0</v>
      </c>
      <c r="U168" s="6">
        <f>(Капзатраты_Выручка!U41)*(U$36&gt;0)*SUMIF($B$14:$B$18,$B168,U$14:U$18)</f>
        <v>0</v>
      </c>
      <c r="V168" s="6">
        <f>(Капзатраты_Выручка!V41)*(V$36&gt;0)*SUMIF($B$14:$B$18,$B168,V$14:V$18)</f>
        <v>0</v>
      </c>
      <c r="W168" s="6">
        <f>(Капзатраты_Выручка!W41)*(W$36&gt;0)*SUMIF($B$14:$B$18,$B168,W$14:W$18)</f>
        <v>0</v>
      </c>
      <c r="X168" s="6">
        <f>(Капзатраты_Выручка!X41)*(X$36&gt;0)*SUMIF($B$14:$B$18,$B168,X$14:X$18)</f>
        <v>0</v>
      </c>
      <c r="Y168" s="6">
        <f>(Капзатраты_Выручка!Y41)*(Y$36&gt;0)*SUMIF($B$14:$B$18,$B168,Y$14:Y$18)</f>
        <v>0</v>
      </c>
      <c r="Z168" s="6">
        <f>(Капзатраты_Выручка!Z41)*(Z$36&gt;0)*SUMIF($B$14:$B$18,$B168,Z$14:Z$18)</f>
        <v>0</v>
      </c>
      <c r="AA168" s="6">
        <f>(Капзатраты_Выручка!AA41)*(AA$36&gt;0)*SUMIF($B$14:$B$18,$B168,AA$14:AA$18)</f>
        <v>0</v>
      </c>
      <c r="AB168" s="6">
        <f>(Капзатраты_Выручка!AB41)*(AB$36&gt;0)*SUMIF($B$14:$B$18,$B168,AB$14:AB$18)</f>
        <v>0</v>
      </c>
      <c r="AC168" s="6">
        <f>(Капзатраты_Выручка!AC41)*(AC$36&gt;0)*SUMIF($B$14:$B$18,$B168,AC$14:AC$18)</f>
        <v>0</v>
      </c>
      <c r="AD168" s="6">
        <f>(Капзатраты_Выручка!AD41)*(AD$36&gt;0)*SUMIF($B$14:$B$18,$B168,AD$14:AD$18)</f>
        <v>0</v>
      </c>
      <c r="AE168" s="6">
        <f>(Капзатраты_Выручка!AE41)*(AE$36&gt;0)*SUMIF($B$14:$B$18,$B168,AE$14:AE$18)</f>
        <v>0</v>
      </c>
      <c r="AF168" s="6">
        <f>(Капзатраты_Выручка!AF41)*(AF$36&gt;0)*SUMIF($B$14:$B$18,$B168,AF$14:AF$18)</f>
        <v>0</v>
      </c>
      <c r="AG168" s="6">
        <f>(Капзатраты_Выручка!AG41)*(AG$36&gt;0)*SUMIF($B$14:$B$18,$B168,AG$14:AG$18)</f>
        <v>0</v>
      </c>
      <c r="AH168" s="6">
        <f>(Капзатраты_Выручка!AH41)*(AH$36&gt;0)*SUMIF($B$14:$B$18,$B168,AH$14:AH$18)</f>
        <v>0</v>
      </c>
      <c r="AI168" s="6">
        <f>(Капзатраты_Выручка!AI41)*(AI$36&gt;0)*SUMIF($B$14:$B$18,$B168,AI$14:AI$18)</f>
        <v>0</v>
      </c>
      <c r="AJ168" s="6">
        <f>(Капзатраты_Выручка!AJ41)*(AJ$36&gt;0)*SUMIF($B$14:$B$18,$B168,AJ$14:AJ$18)</f>
        <v>0</v>
      </c>
    </row>
    <row r="169" spans="1:124" outlineLevel="2">
      <c r="A169" s="5" t="str">
        <f>Капзатраты_Выручка!A42</f>
        <v>-</v>
      </c>
      <c r="B169" s="391" t="s">
        <v>29</v>
      </c>
      <c r="C169" s="18">
        <f>'Исходные данные'!C114</f>
        <v>1</v>
      </c>
      <c r="D169" s="383">
        <f t="shared" si="35"/>
        <v>0</v>
      </c>
      <c r="E169" s="6">
        <f>(Капзатраты_Выручка!E42)*(E$36&gt;0)*SUMIF($B$14:$B$18,$B169,E$14:E$18)</f>
        <v>0</v>
      </c>
      <c r="F169" s="6">
        <f>(Капзатраты_Выручка!F42)*(F$36&gt;0)*SUMIF($B$14:$B$18,$B169,F$14:F$18)</f>
        <v>0</v>
      </c>
      <c r="G169" s="6">
        <f>(Капзатраты_Выручка!G42)*(G$36&gt;0)*SUMIF($B$14:$B$18,$B169,G$14:G$18)</f>
        <v>0</v>
      </c>
      <c r="H169" s="6">
        <f>(Капзатраты_Выручка!H42)*(H$36&gt;0)*SUMIF($B$14:$B$18,$B169,H$14:H$18)</f>
        <v>0</v>
      </c>
      <c r="I169" s="6">
        <f>(Капзатраты_Выручка!I42)*(I$36&gt;0)*SUMIF($B$14:$B$18,$B169,I$14:I$18)</f>
        <v>0</v>
      </c>
      <c r="J169" s="6">
        <f>(Капзатраты_Выручка!J42)*(J$36&gt;0)*SUMIF($B$14:$B$18,$B169,J$14:J$18)</f>
        <v>0</v>
      </c>
      <c r="K169" s="6">
        <f>(Капзатраты_Выручка!K42)*(K$36&gt;0)*SUMIF($B$14:$B$18,$B169,K$14:K$18)</f>
        <v>0</v>
      </c>
      <c r="L169" s="6">
        <f>(Капзатраты_Выручка!L42)*(L$36&gt;0)*SUMIF($B$14:$B$18,$B169,L$14:L$18)</f>
        <v>0</v>
      </c>
      <c r="M169" s="6">
        <f>(Капзатраты_Выручка!M42)*(M$36&gt;0)*SUMIF($B$14:$B$18,$B169,M$14:M$18)</f>
        <v>0</v>
      </c>
      <c r="N169" s="6">
        <f>(Капзатраты_Выручка!N42)*(N$36&gt;0)*SUMIF($B$14:$B$18,$B169,N$14:N$18)</f>
        <v>0</v>
      </c>
      <c r="O169" s="6">
        <f>(Капзатраты_Выручка!O42)*(O$36&gt;0)*SUMIF($B$14:$B$18,$B169,O$14:O$18)</f>
        <v>0</v>
      </c>
      <c r="P169" s="6">
        <f>(Капзатраты_Выручка!P42)*(P$36&gt;0)*SUMIF($B$14:$B$18,$B169,P$14:P$18)</f>
        <v>0</v>
      </c>
      <c r="Q169" s="6">
        <f>(Капзатраты_Выручка!Q42)*(Q$36&gt;0)*SUMIF($B$14:$B$18,$B169,Q$14:Q$18)</f>
        <v>0</v>
      </c>
      <c r="R169" s="6">
        <f>(Капзатраты_Выручка!R42)*(R$36&gt;0)*SUMIF($B$14:$B$18,$B169,R$14:R$18)</f>
        <v>0</v>
      </c>
      <c r="S169" s="6">
        <f>(Капзатраты_Выручка!S42)*(S$36&gt;0)*SUMIF($B$14:$B$18,$B169,S$14:S$18)</f>
        <v>0</v>
      </c>
      <c r="T169" s="6">
        <f>(Капзатраты_Выручка!T42)*(T$36&gt;0)*SUMIF($B$14:$B$18,$B169,T$14:T$18)</f>
        <v>0</v>
      </c>
      <c r="U169" s="6">
        <f>(Капзатраты_Выручка!U42)*(U$36&gt;0)*SUMIF($B$14:$B$18,$B169,U$14:U$18)</f>
        <v>0</v>
      </c>
      <c r="V169" s="6">
        <f>(Капзатраты_Выручка!V42)*(V$36&gt;0)*SUMIF($B$14:$B$18,$B169,V$14:V$18)</f>
        <v>0</v>
      </c>
      <c r="W169" s="6">
        <f>(Капзатраты_Выручка!W42)*(W$36&gt;0)*SUMIF($B$14:$B$18,$B169,W$14:W$18)</f>
        <v>0</v>
      </c>
      <c r="X169" s="6">
        <f>(Капзатраты_Выручка!X42)*(X$36&gt;0)*SUMIF($B$14:$B$18,$B169,X$14:X$18)</f>
        <v>0</v>
      </c>
      <c r="Y169" s="6">
        <f>(Капзатраты_Выручка!Y42)*(Y$36&gt;0)*SUMIF($B$14:$B$18,$B169,Y$14:Y$18)</f>
        <v>0</v>
      </c>
      <c r="Z169" s="6">
        <f>(Капзатраты_Выручка!Z42)*(Z$36&gt;0)*SUMIF($B$14:$B$18,$B169,Z$14:Z$18)</f>
        <v>0</v>
      </c>
      <c r="AA169" s="6">
        <f>(Капзатраты_Выручка!AA42)*(AA$36&gt;0)*SUMIF($B$14:$B$18,$B169,AA$14:AA$18)</f>
        <v>0</v>
      </c>
      <c r="AB169" s="6">
        <f>(Капзатраты_Выручка!AB42)*(AB$36&gt;0)*SUMIF($B$14:$B$18,$B169,AB$14:AB$18)</f>
        <v>0</v>
      </c>
      <c r="AC169" s="6">
        <f>(Капзатраты_Выручка!AC42)*(AC$36&gt;0)*SUMIF($B$14:$B$18,$B169,AC$14:AC$18)</f>
        <v>0</v>
      </c>
      <c r="AD169" s="6">
        <f>(Капзатраты_Выручка!AD42)*(AD$36&gt;0)*SUMIF($B$14:$B$18,$B169,AD$14:AD$18)</f>
        <v>0</v>
      </c>
      <c r="AE169" s="6">
        <f>(Капзатраты_Выручка!AE42)*(AE$36&gt;0)*SUMIF($B$14:$B$18,$B169,AE$14:AE$18)</f>
        <v>0</v>
      </c>
      <c r="AF169" s="6">
        <f>(Капзатраты_Выручка!AF42)*(AF$36&gt;0)*SUMIF($B$14:$B$18,$B169,AF$14:AF$18)</f>
        <v>0</v>
      </c>
      <c r="AG169" s="6">
        <f>(Капзатраты_Выручка!AG42)*(AG$36&gt;0)*SUMIF($B$14:$B$18,$B169,AG$14:AG$18)</f>
        <v>0</v>
      </c>
      <c r="AH169" s="6">
        <f>(Капзатраты_Выручка!AH42)*(AH$36&gt;0)*SUMIF($B$14:$B$18,$B169,AH$14:AH$18)</f>
        <v>0</v>
      </c>
      <c r="AI169" s="6">
        <f>(Капзатраты_Выручка!AI42)*(AI$36&gt;0)*SUMIF($B$14:$B$18,$B169,AI$14:AI$18)</f>
        <v>0</v>
      </c>
      <c r="AJ169" s="6">
        <f>(Капзатраты_Выручка!AJ42)*(AJ$36&gt;0)*SUMIF($B$14:$B$18,$B169,AJ$14:AJ$18)</f>
        <v>0</v>
      </c>
    </row>
    <row r="170" spans="1:124" outlineLevel="2">
      <c r="A170" s="5" t="str">
        <f>Капзатраты_Выручка!A43</f>
        <v>-</v>
      </c>
      <c r="B170" s="391" t="s">
        <v>29</v>
      </c>
      <c r="C170" s="18">
        <f>'Исходные данные'!C115</f>
        <v>1</v>
      </c>
      <c r="D170" s="383">
        <f t="shared" si="35"/>
        <v>0</v>
      </c>
      <c r="E170" s="6">
        <f>(Капзатраты_Выручка!E43)*(E$36&gt;0)*SUMIF($B$14:$B$18,$B170,E$14:E$18)</f>
        <v>0</v>
      </c>
      <c r="F170" s="6">
        <f>(Капзатраты_Выручка!F43)*(F$36&gt;0)*SUMIF($B$14:$B$18,$B170,F$14:F$18)</f>
        <v>0</v>
      </c>
      <c r="G170" s="6">
        <f>(Капзатраты_Выручка!G43)*(G$36&gt;0)*SUMIF($B$14:$B$18,$B170,G$14:G$18)</f>
        <v>0</v>
      </c>
      <c r="H170" s="6">
        <f>(Капзатраты_Выручка!H43)*(H$36&gt;0)*SUMIF($B$14:$B$18,$B170,H$14:H$18)</f>
        <v>0</v>
      </c>
      <c r="I170" s="6">
        <f>(Капзатраты_Выручка!I43)*(I$36&gt;0)*SUMIF($B$14:$B$18,$B170,I$14:I$18)</f>
        <v>0</v>
      </c>
      <c r="J170" s="6">
        <f>(Капзатраты_Выручка!J43)*(J$36&gt;0)*SUMIF($B$14:$B$18,$B170,J$14:J$18)</f>
        <v>0</v>
      </c>
      <c r="K170" s="6">
        <f>(Капзатраты_Выручка!K43)*(K$36&gt;0)*SUMIF($B$14:$B$18,$B170,K$14:K$18)</f>
        <v>0</v>
      </c>
      <c r="L170" s="6">
        <f>(Капзатраты_Выручка!L43)*(L$36&gt;0)*SUMIF($B$14:$B$18,$B170,L$14:L$18)</f>
        <v>0</v>
      </c>
      <c r="M170" s="6">
        <f>(Капзатраты_Выручка!M43)*(M$36&gt;0)*SUMIF($B$14:$B$18,$B170,M$14:M$18)</f>
        <v>0</v>
      </c>
      <c r="N170" s="6">
        <f>(Капзатраты_Выручка!N43)*(N$36&gt;0)*SUMIF($B$14:$B$18,$B170,N$14:N$18)</f>
        <v>0</v>
      </c>
      <c r="O170" s="6">
        <f>(Капзатраты_Выручка!O43)*(O$36&gt;0)*SUMIF($B$14:$B$18,$B170,O$14:O$18)</f>
        <v>0</v>
      </c>
      <c r="P170" s="6">
        <f>(Капзатраты_Выручка!P43)*(P$36&gt;0)*SUMIF($B$14:$B$18,$B170,P$14:P$18)</f>
        <v>0</v>
      </c>
      <c r="Q170" s="6">
        <f>(Капзатраты_Выручка!Q43)*(Q$36&gt;0)*SUMIF($B$14:$B$18,$B170,Q$14:Q$18)</f>
        <v>0</v>
      </c>
      <c r="R170" s="6">
        <f>(Капзатраты_Выручка!R43)*(R$36&gt;0)*SUMIF($B$14:$B$18,$B170,R$14:R$18)</f>
        <v>0</v>
      </c>
      <c r="S170" s="6">
        <f>(Капзатраты_Выручка!S43)*(S$36&gt;0)*SUMIF($B$14:$B$18,$B170,S$14:S$18)</f>
        <v>0</v>
      </c>
      <c r="T170" s="6">
        <f>(Капзатраты_Выручка!T43)*(T$36&gt;0)*SUMIF($B$14:$B$18,$B170,T$14:T$18)</f>
        <v>0</v>
      </c>
      <c r="U170" s="6">
        <f>(Капзатраты_Выручка!U43)*(U$36&gt;0)*SUMIF($B$14:$B$18,$B170,U$14:U$18)</f>
        <v>0</v>
      </c>
      <c r="V170" s="6">
        <f>(Капзатраты_Выручка!V43)*(V$36&gt;0)*SUMIF($B$14:$B$18,$B170,V$14:V$18)</f>
        <v>0</v>
      </c>
      <c r="W170" s="6">
        <f>(Капзатраты_Выручка!W43)*(W$36&gt;0)*SUMIF($B$14:$B$18,$B170,W$14:W$18)</f>
        <v>0</v>
      </c>
      <c r="X170" s="6">
        <f>(Капзатраты_Выручка!X43)*(X$36&gt;0)*SUMIF($B$14:$B$18,$B170,X$14:X$18)</f>
        <v>0</v>
      </c>
      <c r="Y170" s="6">
        <f>(Капзатраты_Выручка!Y43)*(Y$36&gt;0)*SUMIF($B$14:$B$18,$B170,Y$14:Y$18)</f>
        <v>0</v>
      </c>
      <c r="Z170" s="6">
        <f>(Капзатраты_Выручка!Z43)*(Z$36&gt;0)*SUMIF($B$14:$B$18,$B170,Z$14:Z$18)</f>
        <v>0</v>
      </c>
      <c r="AA170" s="6">
        <f>(Капзатраты_Выручка!AA43)*(AA$36&gt;0)*SUMIF($B$14:$B$18,$B170,AA$14:AA$18)</f>
        <v>0</v>
      </c>
      <c r="AB170" s="6">
        <f>(Капзатраты_Выручка!AB43)*(AB$36&gt;0)*SUMIF($B$14:$B$18,$B170,AB$14:AB$18)</f>
        <v>0</v>
      </c>
      <c r="AC170" s="6">
        <f>(Капзатраты_Выручка!AC43)*(AC$36&gt;0)*SUMIF($B$14:$B$18,$B170,AC$14:AC$18)</f>
        <v>0</v>
      </c>
      <c r="AD170" s="6">
        <f>(Капзатраты_Выручка!AD43)*(AD$36&gt;0)*SUMIF($B$14:$B$18,$B170,AD$14:AD$18)</f>
        <v>0</v>
      </c>
      <c r="AE170" s="6">
        <f>(Капзатраты_Выручка!AE43)*(AE$36&gt;0)*SUMIF($B$14:$B$18,$B170,AE$14:AE$18)</f>
        <v>0</v>
      </c>
      <c r="AF170" s="6">
        <f>(Капзатраты_Выручка!AF43)*(AF$36&gt;0)*SUMIF($B$14:$B$18,$B170,AF$14:AF$18)</f>
        <v>0</v>
      </c>
      <c r="AG170" s="6">
        <f>(Капзатраты_Выручка!AG43)*(AG$36&gt;0)*SUMIF($B$14:$B$18,$B170,AG$14:AG$18)</f>
        <v>0</v>
      </c>
      <c r="AH170" s="6">
        <f>(Капзатраты_Выручка!AH43)*(AH$36&gt;0)*SUMIF($B$14:$B$18,$B170,AH$14:AH$18)</f>
        <v>0</v>
      </c>
      <c r="AI170" s="6">
        <f>(Капзатраты_Выручка!AI43)*(AI$36&gt;0)*SUMIF($B$14:$B$18,$B170,AI$14:AI$18)</f>
        <v>0</v>
      </c>
      <c r="AJ170" s="6">
        <f>(Капзатраты_Выручка!AJ43)*(AJ$36&gt;0)*SUMIF($B$14:$B$18,$B170,AJ$14:AJ$18)</f>
        <v>0</v>
      </c>
    </row>
    <row r="171" spans="1:124" outlineLevel="1">
      <c r="A171" s="14" t="s">
        <v>226</v>
      </c>
      <c r="B171" s="15"/>
      <c r="C171" s="15"/>
      <c r="D171" s="15">
        <f>SUM(E171:DT171)</f>
        <v>610000</v>
      </c>
      <c r="E171" s="16">
        <f>SUM(E155:E170)</f>
        <v>305000</v>
      </c>
      <c r="F171" s="16">
        <f t="shared" ref="F171:AJ171" si="36">SUM(F155:F170)</f>
        <v>305000</v>
      </c>
      <c r="G171" s="16">
        <f t="shared" si="36"/>
        <v>0</v>
      </c>
      <c r="H171" s="16">
        <f t="shared" si="36"/>
        <v>0</v>
      </c>
      <c r="I171" s="16">
        <f t="shared" si="36"/>
        <v>0</v>
      </c>
      <c r="J171" s="16">
        <f t="shared" si="36"/>
        <v>0</v>
      </c>
      <c r="K171" s="16">
        <f t="shared" si="36"/>
        <v>0</v>
      </c>
      <c r="L171" s="16">
        <f t="shared" si="36"/>
        <v>0</v>
      </c>
      <c r="M171" s="16">
        <f t="shared" si="36"/>
        <v>0</v>
      </c>
      <c r="N171" s="16">
        <f t="shared" si="36"/>
        <v>0</v>
      </c>
      <c r="O171" s="16">
        <f t="shared" si="36"/>
        <v>0</v>
      </c>
      <c r="P171" s="16">
        <f t="shared" si="36"/>
        <v>0</v>
      </c>
      <c r="Q171" s="16">
        <f t="shared" si="36"/>
        <v>0</v>
      </c>
      <c r="R171" s="16">
        <f t="shared" si="36"/>
        <v>0</v>
      </c>
      <c r="S171" s="16">
        <f t="shared" si="36"/>
        <v>0</v>
      </c>
      <c r="T171" s="16">
        <f t="shared" si="36"/>
        <v>0</v>
      </c>
      <c r="U171" s="16">
        <f t="shared" si="36"/>
        <v>0</v>
      </c>
      <c r="V171" s="16">
        <f t="shared" si="36"/>
        <v>0</v>
      </c>
      <c r="W171" s="16">
        <f t="shared" si="36"/>
        <v>0</v>
      </c>
      <c r="X171" s="16">
        <f t="shared" si="36"/>
        <v>0</v>
      </c>
      <c r="Y171" s="16">
        <f t="shared" si="36"/>
        <v>0</v>
      </c>
      <c r="Z171" s="16">
        <f t="shared" si="36"/>
        <v>0</v>
      </c>
      <c r="AA171" s="16">
        <f t="shared" si="36"/>
        <v>0</v>
      </c>
      <c r="AB171" s="16">
        <f t="shared" si="36"/>
        <v>0</v>
      </c>
      <c r="AC171" s="16">
        <f t="shared" si="36"/>
        <v>0</v>
      </c>
      <c r="AD171" s="16">
        <f t="shared" si="36"/>
        <v>0</v>
      </c>
      <c r="AE171" s="16">
        <f t="shared" si="36"/>
        <v>0</v>
      </c>
      <c r="AF171" s="16">
        <f t="shared" si="36"/>
        <v>0</v>
      </c>
      <c r="AG171" s="16">
        <f t="shared" si="36"/>
        <v>0</v>
      </c>
      <c r="AH171" s="16">
        <f t="shared" si="36"/>
        <v>0</v>
      </c>
      <c r="AI171" s="16">
        <f t="shared" si="36"/>
        <v>0</v>
      </c>
      <c r="AJ171" s="16">
        <f t="shared" si="36"/>
        <v>0</v>
      </c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  <c r="BC171" s="16"/>
      <c r="BD171" s="16"/>
      <c r="BE171" s="16"/>
      <c r="BF171" s="16"/>
      <c r="BG171" s="16"/>
      <c r="BH171" s="16"/>
      <c r="BI171" s="16"/>
      <c r="BJ171" s="16"/>
      <c r="BK171" s="16"/>
      <c r="BL171" s="16"/>
      <c r="BM171" s="16"/>
      <c r="BN171" s="16"/>
      <c r="BO171" s="16"/>
      <c r="BP171" s="16"/>
      <c r="BQ171" s="16"/>
      <c r="BR171" s="16"/>
      <c r="BS171" s="16"/>
      <c r="BT171" s="16"/>
      <c r="BU171" s="16"/>
      <c r="BV171" s="16"/>
      <c r="BW171" s="16"/>
      <c r="BX171" s="16"/>
      <c r="BY171" s="16"/>
      <c r="BZ171" s="16"/>
      <c r="CA171" s="16"/>
      <c r="CB171" s="16"/>
      <c r="CC171" s="16"/>
      <c r="CD171" s="16"/>
      <c r="CE171" s="16"/>
      <c r="CF171" s="16"/>
      <c r="CG171" s="16"/>
      <c r="CH171" s="16"/>
      <c r="CI171" s="16"/>
      <c r="CJ171" s="16"/>
      <c r="CK171" s="16"/>
      <c r="CL171" s="16"/>
      <c r="CM171" s="16"/>
      <c r="CN171" s="16"/>
      <c r="CO171" s="16"/>
      <c r="CP171" s="16"/>
      <c r="CQ171" s="16"/>
      <c r="CR171" s="16"/>
      <c r="CS171" s="16"/>
      <c r="CT171" s="16"/>
      <c r="CU171" s="16"/>
      <c r="CV171" s="16"/>
      <c r="CW171" s="16"/>
      <c r="CX171" s="16"/>
      <c r="CY171" s="16"/>
      <c r="CZ171" s="16"/>
      <c r="DA171" s="16"/>
      <c r="DB171" s="16"/>
      <c r="DC171" s="16"/>
      <c r="DD171" s="16"/>
      <c r="DE171" s="16"/>
      <c r="DF171" s="16"/>
      <c r="DG171" s="16"/>
      <c r="DH171" s="16"/>
      <c r="DI171" s="16"/>
      <c r="DJ171" s="16"/>
      <c r="DK171" s="16"/>
      <c r="DL171" s="16"/>
      <c r="DM171" s="16"/>
      <c r="DN171" s="16"/>
      <c r="DO171" s="16"/>
      <c r="DP171" s="16"/>
      <c r="DQ171" s="16"/>
      <c r="DR171" s="16"/>
      <c r="DS171" s="16"/>
      <c r="DT171" s="16"/>
    </row>
    <row r="172" spans="1:124" s="292" customFormat="1" outlineLevel="1">
      <c r="A172" s="291" t="s">
        <v>8</v>
      </c>
      <c r="D172" s="293">
        <f>SUM(E172:DT172)</f>
        <v>122000</v>
      </c>
      <c r="E172" s="293">
        <f>(SUMPRODUCT(Расчет_БЕЗ_Фонда!E$155:E$170,Расчет_БЕЗ_Фонда!$C$155:$C$170))*Расчет_БЕЗ_Фонда!E305</f>
        <v>61000</v>
      </c>
      <c r="F172" s="293">
        <f>(SUMPRODUCT(Расчет_БЕЗ_Фонда!F$155:F$170,Расчет_БЕЗ_Фонда!$C$155:$C$170))*Расчет_БЕЗ_Фонда!F305</f>
        <v>61000</v>
      </c>
      <c r="G172" s="293">
        <f>(SUMPRODUCT(Расчет_БЕЗ_Фонда!G$155:G$170,Расчет_БЕЗ_Фонда!$C$155:$C$170))*Расчет_БЕЗ_Фонда!G305</f>
        <v>0</v>
      </c>
      <c r="H172" s="293">
        <f>(SUMPRODUCT(Расчет_БЕЗ_Фонда!H$155:H$170,Расчет_БЕЗ_Фонда!$C$155:$C$170))*Расчет_БЕЗ_Фонда!H305</f>
        <v>0</v>
      </c>
      <c r="I172" s="293">
        <f>(SUMPRODUCT(Расчет_БЕЗ_Фонда!I$155:I$170,Расчет_БЕЗ_Фонда!$C$155:$C$170))*Расчет_БЕЗ_Фонда!I305</f>
        <v>0</v>
      </c>
      <c r="J172" s="293">
        <f>(SUMPRODUCT(Расчет_БЕЗ_Фонда!J$155:J$170,Расчет_БЕЗ_Фонда!$C$155:$C$170))*Расчет_БЕЗ_Фонда!J305</f>
        <v>0</v>
      </c>
      <c r="K172" s="293">
        <f>(SUMPRODUCT(Расчет_БЕЗ_Фонда!K$155:K$170,Расчет_БЕЗ_Фонда!$C$155:$C$170))*Расчет_БЕЗ_Фонда!K305</f>
        <v>0</v>
      </c>
      <c r="L172" s="293">
        <f>(SUMPRODUCT(Расчет_БЕЗ_Фонда!L$155:L$170,Расчет_БЕЗ_Фонда!$C$155:$C$170))*Расчет_БЕЗ_Фонда!L305</f>
        <v>0</v>
      </c>
      <c r="M172" s="293">
        <f>(SUMPRODUCT(Расчет_БЕЗ_Фонда!M$155:M$170,Расчет_БЕЗ_Фонда!$C$155:$C$170))*Расчет_БЕЗ_Фонда!M305</f>
        <v>0</v>
      </c>
      <c r="N172" s="293">
        <f>(SUMPRODUCT(Расчет_БЕЗ_Фонда!N$155:N$170,Расчет_БЕЗ_Фонда!$C$155:$C$170))*Расчет_БЕЗ_Фонда!N305</f>
        <v>0</v>
      </c>
      <c r="O172" s="293">
        <f>(SUMPRODUCT(Расчет_БЕЗ_Фонда!O$155:O$170,Расчет_БЕЗ_Фонда!$C$155:$C$170))*Расчет_БЕЗ_Фонда!O305</f>
        <v>0</v>
      </c>
      <c r="P172" s="293">
        <f>(SUMPRODUCT(Расчет_БЕЗ_Фонда!P$155:P$170,Расчет_БЕЗ_Фонда!$C$155:$C$170))*Расчет_БЕЗ_Фонда!P305</f>
        <v>0</v>
      </c>
      <c r="Q172" s="293">
        <f>(SUMPRODUCT(Расчет_БЕЗ_Фонда!Q$155:Q$170,Расчет_БЕЗ_Фонда!$C$155:$C$170))*Расчет_БЕЗ_Фонда!Q305</f>
        <v>0</v>
      </c>
      <c r="R172" s="293">
        <f>(SUMPRODUCT(Расчет_БЕЗ_Фонда!R$155:R$170,Расчет_БЕЗ_Фонда!$C$155:$C$170))*Расчет_БЕЗ_Фонда!R305</f>
        <v>0</v>
      </c>
      <c r="S172" s="293">
        <f>(SUMPRODUCT(Расчет_БЕЗ_Фонда!S$155:S$170,Расчет_БЕЗ_Фонда!$C$155:$C$170))*Расчет_БЕЗ_Фонда!S305</f>
        <v>0</v>
      </c>
      <c r="T172" s="293">
        <f>(SUMPRODUCT(Расчет_БЕЗ_Фонда!T$155:T$170,Расчет_БЕЗ_Фонда!$C$155:$C$170))*Расчет_БЕЗ_Фонда!T305</f>
        <v>0</v>
      </c>
      <c r="U172" s="293">
        <f>(SUMPRODUCT(Расчет_БЕЗ_Фонда!U$155:U$170,Расчет_БЕЗ_Фонда!$C$155:$C$170))*Расчет_БЕЗ_Фонда!U305</f>
        <v>0</v>
      </c>
      <c r="V172" s="293">
        <f>(SUMPRODUCT(Расчет_БЕЗ_Фонда!V$155:V$170,Расчет_БЕЗ_Фонда!$C$155:$C$170))*Расчет_БЕЗ_Фонда!V305</f>
        <v>0</v>
      </c>
      <c r="W172" s="293">
        <f>(SUMPRODUCT(Расчет_БЕЗ_Фонда!W$155:W$170,Расчет_БЕЗ_Фонда!$C$155:$C$170))*Расчет_БЕЗ_Фонда!W305</f>
        <v>0</v>
      </c>
      <c r="X172" s="293">
        <f>(SUMPRODUCT(Расчет_БЕЗ_Фонда!X$155:X$170,Расчет_БЕЗ_Фонда!$C$155:$C$170))*Расчет_БЕЗ_Фонда!X305</f>
        <v>0</v>
      </c>
      <c r="Y172" s="293">
        <f>(SUMPRODUCT(Расчет_БЕЗ_Фонда!Y$155:Y$170,Расчет_БЕЗ_Фонда!$C$155:$C$170))*Расчет_БЕЗ_Фонда!Y305</f>
        <v>0</v>
      </c>
      <c r="Z172" s="293">
        <f>(SUMPRODUCT(Расчет_БЕЗ_Фонда!Z$155:Z$170,Расчет_БЕЗ_Фонда!$C$155:$C$170))*Расчет_БЕЗ_Фонда!Z305</f>
        <v>0</v>
      </c>
      <c r="AA172" s="293">
        <f>(SUMPRODUCT(Расчет_БЕЗ_Фонда!AA$155:AA$170,Расчет_БЕЗ_Фонда!$C$155:$C$170))*Расчет_БЕЗ_Фонда!AA305</f>
        <v>0</v>
      </c>
      <c r="AB172" s="293">
        <f>(SUMPRODUCT(Расчет_БЕЗ_Фонда!AB$155:AB$170,Расчет_БЕЗ_Фонда!$C$155:$C$170))*Расчет_БЕЗ_Фонда!AB305</f>
        <v>0</v>
      </c>
      <c r="AC172" s="293">
        <f>(SUMPRODUCT(Расчет_БЕЗ_Фонда!AC$155:AC$170,Расчет_БЕЗ_Фонда!$C$155:$C$170))*Расчет_БЕЗ_Фонда!AC305</f>
        <v>0</v>
      </c>
      <c r="AD172" s="293">
        <f>(SUMPRODUCT(Расчет_БЕЗ_Фонда!AD$155:AD$170,Расчет_БЕЗ_Фонда!$C$155:$C$170))*Расчет_БЕЗ_Фонда!AD305</f>
        <v>0</v>
      </c>
      <c r="AE172" s="293">
        <f>(SUMPRODUCT(Расчет_БЕЗ_Фонда!AE$155:AE$170,Расчет_БЕЗ_Фонда!$C$155:$C$170))*Расчет_БЕЗ_Фонда!AE305</f>
        <v>0</v>
      </c>
      <c r="AF172" s="293">
        <f>(SUMPRODUCT(Расчет_БЕЗ_Фонда!AF$155:AF$170,Расчет_БЕЗ_Фонда!$C$155:$C$170))*Расчет_БЕЗ_Фонда!AF305</f>
        <v>0</v>
      </c>
      <c r="AG172" s="293">
        <f>(SUMPRODUCT(Расчет_БЕЗ_Фонда!AG$155:AG$170,Расчет_БЕЗ_Фонда!$C$155:$C$170))*Расчет_БЕЗ_Фонда!AG305</f>
        <v>0</v>
      </c>
      <c r="AH172" s="293">
        <f>(SUMPRODUCT(Расчет_БЕЗ_Фонда!AH$155:AH$170,Расчет_БЕЗ_Фонда!$C$155:$C$170))*Расчет_БЕЗ_Фонда!AH305</f>
        <v>0</v>
      </c>
      <c r="AI172" s="293">
        <f>(SUMPRODUCT(Расчет_БЕЗ_Фонда!AI$155:AI$170,Расчет_БЕЗ_Фонда!$C$155:$C$170))*Расчет_БЕЗ_Фонда!AI305</f>
        <v>0</v>
      </c>
      <c r="AJ172" s="293">
        <f>(SUMPRODUCT(Расчет_БЕЗ_Фонда!AJ$155:AJ$170,Расчет_БЕЗ_Фонда!$C$155:$C$170))*Расчет_БЕЗ_Фонда!AJ305</f>
        <v>0</v>
      </c>
      <c r="AK172" s="293"/>
      <c r="AL172" s="293"/>
      <c r="AM172" s="293"/>
      <c r="AN172" s="293"/>
      <c r="AO172" s="293"/>
      <c r="AP172" s="293"/>
      <c r="AQ172" s="293"/>
      <c r="AR172" s="293"/>
      <c r="AS172" s="293"/>
      <c r="AT172" s="293"/>
      <c r="AU172" s="293"/>
      <c r="AV172" s="293"/>
      <c r="AW172" s="293"/>
      <c r="AX172" s="293"/>
      <c r="AY172" s="293"/>
      <c r="AZ172" s="293"/>
      <c r="BA172" s="293"/>
      <c r="BB172" s="293"/>
      <c r="BC172" s="293"/>
      <c r="BD172" s="293"/>
      <c r="BE172" s="293"/>
      <c r="BF172" s="293"/>
      <c r="BG172" s="293"/>
      <c r="BH172" s="293"/>
      <c r="BI172" s="293"/>
      <c r="BJ172" s="293"/>
      <c r="BK172" s="293"/>
      <c r="BL172" s="293"/>
      <c r="BM172" s="293"/>
      <c r="BN172" s="293"/>
      <c r="BO172" s="293"/>
      <c r="BP172" s="293"/>
      <c r="BQ172" s="293"/>
      <c r="BR172" s="293"/>
      <c r="BS172" s="293"/>
      <c r="BT172" s="293"/>
      <c r="BU172" s="293"/>
      <c r="BV172" s="293"/>
      <c r="BW172" s="293"/>
      <c r="BX172" s="293"/>
      <c r="BY172" s="293"/>
      <c r="BZ172" s="293"/>
      <c r="CA172" s="293"/>
      <c r="CB172" s="293"/>
      <c r="CC172" s="293"/>
      <c r="CD172" s="293"/>
      <c r="CE172" s="293"/>
      <c r="CF172" s="293"/>
      <c r="CG172" s="293"/>
      <c r="CH172" s="293"/>
      <c r="CI172" s="293"/>
      <c r="CJ172" s="293"/>
      <c r="CK172" s="293"/>
      <c r="CL172" s="293"/>
      <c r="CM172" s="293"/>
      <c r="CN172" s="293"/>
      <c r="CO172" s="293"/>
      <c r="CP172" s="293"/>
      <c r="CQ172" s="293"/>
      <c r="CR172" s="293"/>
      <c r="CS172" s="293"/>
      <c r="CT172" s="293"/>
      <c r="CU172" s="293"/>
      <c r="CV172" s="293"/>
      <c r="CW172" s="293"/>
      <c r="CX172" s="293"/>
      <c r="CY172" s="293"/>
      <c r="CZ172" s="293"/>
      <c r="DA172" s="293"/>
      <c r="DB172" s="293"/>
      <c r="DC172" s="293"/>
      <c r="DD172" s="293"/>
      <c r="DE172" s="293"/>
      <c r="DF172" s="293"/>
      <c r="DG172" s="293"/>
      <c r="DH172" s="293"/>
      <c r="DI172" s="293"/>
      <c r="DJ172" s="293"/>
      <c r="DK172" s="293"/>
      <c r="DL172" s="293"/>
      <c r="DM172" s="293"/>
      <c r="DN172" s="293"/>
      <c r="DO172" s="293"/>
      <c r="DP172" s="293"/>
      <c r="DQ172" s="293"/>
      <c r="DR172" s="293"/>
      <c r="DS172" s="293"/>
      <c r="DT172" s="293"/>
    </row>
    <row r="173" spans="1:124" outlineLevel="1">
      <c r="A173" s="74"/>
    </row>
    <row r="174" spans="1:124" outlineLevel="1">
      <c r="A174" s="384"/>
      <c r="B174" s="383"/>
      <c r="C174" s="383"/>
      <c r="D174" s="383"/>
      <c r="E174" s="383"/>
      <c r="F174" s="383"/>
      <c r="G174" s="383"/>
      <c r="H174" s="383"/>
      <c r="I174" s="383"/>
      <c r="J174" s="383"/>
      <c r="K174" s="383"/>
      <c r="L174" s="383"/>
      <c r="M174" s="383"/>
      <c r="N174" s="383"/>
      <c r="O174" s="383"/>
      <c r="P174" s="383"/>
      <c r="Q174" s="383"/>
      <c r="R174" s="383"/>
      <c r="S174" s="383"/>
      <c r="T174" s="383"/>
      <c r="U174" s="383"/>
      <c r="V174" s="383"/>
      <c r="W174" s="383"/>
      <c r="X174" s="383"/>
      <c r="Y174" s="383"/>
      <c r="Z174" s="383"/>
      <c r="AA174" s="383"/>
      <c r="AB174" s="383"/>
      <c r="AC174" s="383"/>
      <c r="AD174" s="383"/>
      <c r="AE174" s="383"/>
      <c r="AF174" s="383"/>
      <c r="AG174" s="383"/>
      <c r="AH174" s="383"/>
      <c r="AI174" s="383"/>
      <c r="AJ174" s="383"/>
      <c r="AK174" s="383"/>
      <c r="AL174" s="383"/>
      <c r="AM174" s="383"/>
      <c r="AN174" s="383"/>
      <c r="AO174" s="383"/>
      <c r="AP174" s="383"/>
      <c r="AQ174" s="383"/>
      <c r="AR174" s="383"/>
      <c r="AS174" s="383"/>
      <c r="AT174" s="383"/>
      <c r="AU174" s="383"/>
      <c r="AV174" s="383"/>
      <c r="AW174" s="383"/>
      <c r="AX174" s="383"/>
      <c r="AY174" s="383"/>
      <c r="AZ174" s="383"/>
      <c r="BA174" s="383"/>
      <c r="BB174" s="383"/>
      <c r="BC174" s="383"/>
      <c r="BD174" s="383"/>
      <c r="BE174" s="383"/>
      <c r="BF174" s="383"/>
      <c r="BG174" s="383"/>
      <c r="BH174" s="383"/>
      <c r="BI174" s="383"/>
      <c r="BJ174" s="383"/>
      <c r="BK174" s="383"/>
      <c r="BL174" s="383"/>
      <c r="BM174" s="383"/>
      <c r="BN174" s="383"/>
      <c r="BO174" s="383"/>
      <c r="BP174" s="383"/>
      <c r="BQ174" s="383"/>
      <c r="BR174" s="383"/>
      <c r="BS174" s="383"/>
      <c r="BT174" s="383"/>
      <c r="BU174" s="383"/>
      <c r="BV174" s="383"/>
      <c r="BW174" s="383"/>
      <c r="BX174" s="383"/>
      <c r="BY174" s="383"/>
      <c r="BZ174" s="383"/>
      <c r="CA174" s="383"/>
      <c r="CB174" s="383"/>
      <c r="CC174" s="383"/>
      <c r="CD174" s="383"/>
      <c r="CE174" s="383"/>
      <c r="CF174" s="383"/>
      <c r="CG174" s="383"/>
      <c r="CH174" s="383"/>
      <c r="CI174" s="383"/>
      <c r="CJ174" s="383"/>
      <c r="CK174" s="383"/>
      <c r="CL174" s="383"/>
      <c r="CM174" s="383"/>
      <c r="CN174" s="383"/>
      <c r="CO174" s="383"/>
      <c r="CP174" s="383"/>
      <c r="CQ174" s="383"/>
      <c r="CR174" s="383"/>
      <c r="CS174" s="383"/>
      <c r="CT174" s="383"/>
      <c r="CU174" s="383"/>
      <c r="CV174" s="383"/>
      <c r="CW174" s="383"/>
      <c r="CX174" s="383"/>
      <c r="CY174" s="383"/>
      <c r="CZ174" s="383"/>
      <c r="DA174" s="383"/>
      <c r="DB174" s="383"/>
      <c r="DC174" s="383"/>
      <c r="DD174" s="383"/>
      <c r="DE174" s="383"/>
      <c r="DF174" s="383"/>
      <c r="DG174" s="383"/>
      <c r="DH174" s="383"/>
      <c r="DI174" s="383"/>
      <c r="DJ174" s="383"/>
      <c r="DK174" s="383"/>
      <c r="DL174" s="383"/>
      <c r="DM174" s="383"/>
      <c r="DN174" s="383"/>
      <c r="DO174" s="383"/>
      <c r="DP174" s="383"/>
      <c r="DQ174" s="383"/>
      <c r="DR174" s="383"/>
      <c r="DS174" s="383"/>
      <c r="DT174" s="383"/>
    </row>
    <row r="175" spans="1:124" s="217" customFormat="1" outlineLevel="1">
      <c r="A175" s="215" t="s">
        <v>122</v>
      </c>
      <c r="B175" s="216"/>
      <c r="C175" s="216"/>
      <c r="D175" s="216"/>
      <c r="E175" s="216"/>
      <c r="F175" s="216"/>
      <c r="G175" s="216"/>
      <c r="H175" s="216"/>
      <c r="I175" s="216"/>
      <c r="J175" s="216"/>
      <c r="K175" s="216"/>
      <c r="L175" s="216"/>
      <c r="M175" s="216"/>
      <c r="N175" s="216"/>
      <c r="O175" s="216"/>
      <c r="P175" s="216"/>
      <c r="Q175" s="216"/>
      <c r="R175" s="216"/>
      <c r="S175" s="216"/>
      <c r="T175" s="216"/>
      <c r="U175" s="216"/>
      <c r="V175" s="216"/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C175" s="216"/>
      <c r="BD175" s="216"/>
      <c r="BE175" s="216"/>
      <c r="BF175" s="216"/>
      <c r="BG175" s="216"/>
      <c r="BH175" s="216"/>
      <c r="BI175" s="216"/>
      <c r="BJ175" s="216"/>
      <c r="BK175" s="216"/>
      <c r="BL175" s="216"/>
      <c r="BM175" s="216"/>
      <c r="BN175" s="216"/>
      <c r="BO175" s="216"/>
      <c r="BP175" s="216"/>
      <c r="BQ175" s="216"/>
      <c r="BR175" s="216"/>
      <c r="BS175" s="216"/>
      <c r="BT175" s="216"/>
      <c r="BU175" s="216"/>
      <c r="BV175" s="216"/>
      <c r="BW175" s="216"/>
      <c r="BX175" s="216"/>
      <c r="BY175" s="216"/>
      <c r="BZ175" s="216"/>
      <c r="CA175" s="216"/>
      <c r="CB175" s="216"/>
      <c r="CC175" s="216"/>
      <c r="CD175" s="216"/>
      <c r="CE175" s="216"/>
      <c r="CF175" s="216"/>
      <c r="CG175" s="216"/>
      <c r="CH175" s="216"/>
      <c r="CI175" s="216"/>
      <c r="CJ175" s="216"/>
      <c r="CK175" s="216"/>
      <c r="CL175" s="216"/>
      <c r="CM175" s="216"/>
      <c r="CN175" s="216"/>
      <c r="CO175" s="216"/>
      <c r="CP175" s="216"/>
      <c r="CQ175" s="216"/>
      <c r="CR175" s="216"/>
      <c r="CS175" s="216"/>
      <c r="CT175" s="216"/>
      <c r="CU175" s="216"/>
      <c r="CV175" s="216"/>
      <c r="CW175" s="216"/>
      <c r="CX175" s="216"/>
      <c r="CY175" s="216"/>
      <c r="CZ175" s="216"/>
      <c r="DA175" s="216"/>
      <c r="DB175" s="216"/>
      <c r="DC175" s="216"/>
      <c r="DD175" s="216"/>
      <c r="DE175" s="216"/>
      <c r="DF175" s="216"/>
      <c r="DG175" s="216"/>
      <c r="DH175" s="216"/>
      <c r="DI175" s="216"/>
      <c r="DJ175" s="216"/>
      <c r="DK175" s="216"/>
      <c r="DL175" s="216"/>
      <c r="DM175" s="216"/>
      <c r="DN175" s="216"/>
      <c r="DO175" s="216"/>
      <c r="DP175" s="216"/>
      <c r="DQ175" s="216"/>
      <c r="DR175" s="216"/>
      <c r="DS175" s="216"/>
      <c r="DT175" s="216"/>
    </row>
    <row r="176" spans="1:124" s="76" customFormat="1" outlineLevel="1">
      <c r="A176" s="72" t="s">
        <v>139</v>
      </c>
      <c r="B176" s="75" t="s">
        <v>26</v>
      </c>
      <c r="C176" s="75" t="s">
        <v>8</v>
      </c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5"/>
      <c r="AE176" s="75"/>
      <c r="AF176" s="75"/>
      <c r="AG176" s="75"/>
      <c r="AH176" s="75"/>
      <c r="AI176" s="75"/>
      <c r="AJ176" s="75"/>
      <c r="AK176" s="75"/>
      <c r="AL176" s="75"/>
      <c r="AM176" s="75"/>
      <c r="AN176" s="75"/>
      <c r="AO176" s="75"/>
      <c r="AP176" s="75"/>
      <c r="AQ176" s="75"/>
      <c r="AR176" s="75"/>
      <c r="AS176" s="75"/>
      <c r="AT176" s="75"/>
      <c r="AU176" s="75"/>
      <c r="AV176" s="75"/>
      <c r="AW176" s="75"/>
      <c r="AX176" s="75"/>
      <c r="AY176" s="75"/>
      <c r="AZ176" s="75"/>
      <c r="BA176" s="75"/>
      <c r="BB176" s="75"/>
      <c r="BC176" s="75"/>
      <c r="BD176" s="75"/>
      <c r="BE176" s="75"/>
      <c r="BF176" s="75"/>
      <c r="BG176" s="75"/>
      <c r="BH176" s="75"/>
      <c r="BI176" s="75"/>
      <c r="BJ176" s="75"/>
      <c r="BK176" s="75"/>
      <c r="BL176" s="75"/>
      <c r="BM176" s="75"/>
      <c r="BN176" s="75"/>
      <c r="BO176" s="75"/>
      <c r="BP176" s="75"/>
      <c r="BQ176" s="75"/>
      <c r="BR176" s="75"/>
      <c r="BS176" s="75"/>
      <c r="BT176" s="75"/>
      <c r="BU176" s="75"/>
      <c r="BV176" s="75"/>
      <c r="BW176" s="75"/>
      <c r="BX176" s="75"/>
      <c r="BY176" s="75"/>
      <c r="BZ176" s="75"/>
      <c r="CA176" s="75"/>
      <c r="CB176" s="75"/>
      <c r="CC176" s="75"/>
      <c r="CD176" s="75"/>
      <c r="CE176" s="75"/>
      <c r="CF176" s="75"/>
      <c r="CG176" s="75"/>
      <c r="CH176" s="75"/>
      <c r="CI176" s="75"/>
      <c r="CJ176" s="75"/>
      <c r="CK176" s="75"/>
      <c r="CL176" s="75"/>
      <c r="CM176" s="75"/>
      <c r="CN176" s="75"/>
      <c r="CO176" s="75"/>
      <c r="CP176" s="75"/>
      <c r="CQ176" s="75"/>
      <c r="CR176" s="75"/>
      <c r="CS176" s="75"/>
      <c r="CT176" s="75"/>
      <c r="CU176" s="75"/>
      <c r="CV176" s="75"/>
      <c r="CW176" s="75"/>
      <c r="CX176" s="75"/>
      <c r="CY176" s="75"/>
      <c r="CZ176" s="75"/>
      <c r="DA176" s="75"/>
      <c r="DB176" s="75"/>
      <c r="DC176" s="75"/>
      <c r="DD176" s="75"/>
      <c r="DE176" s="75"/>
      <c r="DF176" s="75"/>
      <c r="DG176" s="75"/>
      <c r="DH176" s="75"/>
      <c r="DI176" s="75"/>
      <c r="DJ176" s="75"/>
      <c r="DK176" s="75"/>
      <c r="DL176" s="75"/>
      <c r="DM176" s="75"/>
      <c r="DN176" s="75"/>
      <c r="DO176" s="75"/>
      <c r="DP176" s="75"/>
      <c r="DQ176" s="75"/>
      <c r="DR176" s="75"/>
      <c r="DS176" s="75"/>
      <c r="DT176" s="75"/>
    </row>
    <row r="177" spans="1:124" outlineLevel="1">
      <c r="A177" s="5" t="str">
        <f>Капзатраты_Выручка!A48</f>
        <v>статья 1 прочих расходов - указать наименование</v>
      </c>
      <c r="B177" s="17" t="str">
        <f>'Исходные данные'!B134</f>
        <v>ИРЦ</v>
      </c>
      <c r="C177" s="18">
        <f>'Исходные данные'!C134</f>
        <v>0</v>
      </c>
      <c r="D177" s="383">
        <f t="shared" ref="D177:D183" si="37">SUM(E177:DT177)</f>
        <v>0</v>
      </c>
      <c r="E177" s="6">
        <f>Капзатраты_Выручка!E48*SUMIF($B$14:$B$18,$B177,E$14:E$18)</f>
        <v>0</v>
      </c>
      <c r="F177" s="6">
        <f>Капзатраты_Выручка!F48*SUMIF($B$14:$B$18,$B177,F$14:F$18)</f>
        <v>0</v>
      </c>
      <c r="G177" s="6">
        <f>Капзатраты_Выручка!G48*SUMIF($B$14:$B$18,$B177,G$14:G$18)</f>
        <v>0</v>
      </c>
      <c r="H177" s="6">
        <f>Капзатраты_Выручка!H48*SUMIF($B$14:$B$18,$B177,H$14:H$18)</f>
        <v>0</v>
      </c>
      <c r="I177" s="6">
        <f>Капзатраты_Выручка!I48*SUMIF($B$14:$B$18,$B177,I$14:I$18)</f>
        <v>0</v>
      </c>
      <c r="J177" s="6">
        <f>Капзатраты_Выручка!J48*SUMIF($B$14:$B$18,$B177,J$14:J$18)</f>
        <v>0</v>
      </c>
      <c r="K177" s="6">
        <f>Капзатраты_Выручка!K48*SUMIF($B$14:$B$18,$B177,K$14:K$18)</f>
        <v>0</v>
      </c>
      <c r="L177" s="6">
        <f>Капзатраты_Выручка!L48*SUMIF($B$14:$B$18,$B177,L$14:L$18)</f>
        <v>0</v>
      </c>
      <c r="M177" s="6">
        <f>Капзатраты_Выручка!M48*SUMIF($B$14:$B$18,$B177,M$14:M$18)</f>
        <v>0</v>
      </c>
      <c r="N177" s="6">
        <f>Капзатраты_Выручка!N48*SUMIF($B$14:$B$18,$B177,N$14:N$18)</f>
        <v>0</v>
      </c>
      <c r="O177" s="6">
        <f>Капзатраты_Выручка!O48*SUMIF($B$14:$B$18,$B177,O$14:O$18)</f>
        <v>0</v>
      </c>
      <c r="P177" s="6">
        <f>Капзатраты_Выручка!P48*SUMIF($B$14:$B$18,$B177,P$14:P$18)</f>
        <v>0</v>
      </c>
      <c r="Q177" s="6">
        <f>Капзатраты_Выручка!Q48*SUMIF($B$14:$B$18,$B177,Q$14:Q$18)</f>
        <v>0</v>
      </c>
      <c r="R177" s="6">
        <f>Капзатраты_Выручка!R48*SUMIF($B$14:$B$18,$B177,R$14:R$18)</f>
        <v>0</v>
      </c>
      <c r="S177" s="6">
        <f>Капзатраты_Выручка!S48*SUMIF($B$14:$B$18,$B177,S$14:S$18)</f>
        <v>0</v>
      </c>
      <c r="T177" s="6">
        <f>Капзатраты_Выручка!T48*SUMIF($B$14:$B$18,$B177,T$14:T$18)</f>
        <v>0</v>
      </c>
      <c r="U177" s="6">
        <f>Капзатраты_Выручка!U48*SUMIF($B$14:$B$18,$B177,U$14:U$18)</f>
        <v>0</v>
      </c>
      <c r="V177" s="6">
        <f>Капзатраты_Выручка!V48*SUMIF($B$14:$B$18,$B177,V$14:V$18)</f>
        <v>0</v>
      </c>
      <c r="W177" s="6">
        <f>Капзатраты_Выручка!W48*SUMIF($B$14:$B$18,$B177,W$14:W$18)</f>
        <v>0</v>
      </c>
      <c r="X177" s="6">
        <f>Капзатраты_Выручка!X48*SUMIF($B$14:$B$18,$B177,X$14:X$18)</f>
        <v>0</v>
      </c>
      <c r="Y177" s="6">
        <f>Капзатраты_Выручка!Y48*SUMIF($B$14:$B$18,$B177,Y$14:Y$18)</f>
        <v>0</v>
      </c>
      <c r="Z177" s="6">
        <f>Капзатраты_Выручка!Z48*SUMIF($B$14:$B$18,$B177,Z$14:Z$18)</f>
        <v>0</v>
      </c>
      <c r="AA177" s="6">
        <f>Капзатраты_Выручка!AA48*SUMIF($B$14:$B$18,$B177,AA$14:AA$18)</f>
        <v>0</v>
      </c>
      <c r="AB177" s="6">
        <f>Капзатраты_Выручка!AB48*SUMIF($B$14:$B$18,$B177,AB$14:AB$18)</f>
        <v>0</v>
      </c>
      <c r="AC177" s="6">
        <f>Капзатраты_Выручка!AC48*SUMIF($B$14:$B$18,$B177,AC$14:AC$18)</f>
        <v>0</v>
      </c>
      <c r="AD177" s="6">
        <f>Капзатраты_Выручка!AD48*SUMIF($B$14:$B$18,$B177,AD$14:AD$18)</f>
        <v>0</v>
      </c>
      <c r="AE177" s="6">
        <f>Капзатраты_Выручка!AE48*SUMIF($B$14:$B$18,$B177,AE$14:AE$18)</f>
        <v>0</v>
      </c>
      <c r="AF177" s="6">
        <f>Капзатраты_Выручка!AF48*SUMIF($B$14:$B$18,$B177,AF$14:AF$18)</f>
        <v>0</v>
      </c>
      <c r="AG177" s="6">
        <f>Капзатраты_Выручка!AG48*SUMIF($B$14:$B$18,$B177,AG$14:AG$18)</f>
        <v>0</v>
      </c>
      <c r="AH177" s="6">
        <f>Капзатраты_Выручка!AH48*SUMIF($B$14:$B$18,$B177,AH$14:AH$18)</f>
        <v>0</v>
      </c>
      <c r="AI177" s="6">
        <f>Капзатраты_Выручка!AI48*SUMIF($B$14:$B$18,$B177,AI$14:AI$18)</f>
        <v>0</v>
      </c>
      <c r="AJ177" s="6">
        <f>Капзатраты_Выручка!AJ48*SUMIF($B$14:$B$18,$B177,AJ$14:AJ$18)</f>
        <v>0</v>
      </c>
    </row>
    <row r="178" spans="1:124" outlineLevel="1">
      <c r="A178" s="5" t="str">
        <f>Капзатраты_Выручка!A49</f>
        <v>статья 2 прочих расходов</v>
      </c>
      <c r="B178" s="17" t="str">
        <f>'Исходные данные'!B135</f>
        <v>ИРЦ</v>
      </c>
      <c r="C178" s="18">
        <f>'Исходные данные'!C135</f>
        <v>1</v>
      </c>
      <c r="D178" s="383">
        <f t="shared" si="37"/>
        <v>0</v>
      </c>
      <c r="E178" s="6">
        <f>Капзатраты_Выручка!E49*SUMIF($B$14:$B$18,$B178,E$14:E$18)</f>
        <v>0</v>
      </c>
      <c r="F178" s="6">
        <f>Капзатраты_Выручка!F49*SUMIF($B$14:$B$18,$B178,F$14:F$18)</f>
        <v>0</v>
      </c>
      <c r="G178" s="6">
        <f>Капзатраты_Выручка!G49*SUMIF($B$14:$B$18,$B178,G$14:G$18)</f>
        <v>0</v>
      </c>
      <c r="H178" s="6">
        <f>Капзатраты_Выручка!H49*SUMIF($B$14:$B$18,$B178,H$14:H$18)</f>
        <v>0</v>
      </c>
      <c r="I178" s="6">
        <f>Капзатраты_Выручка!I49*SUMIF($B$14:$B$18,$B178,I$14:I$18)</f>
        <v>0</v>
      </c>
      <c r="J178" s="6">
        <f>Капзатраты_Выручка!J49*SUMIF($B$14:$B$18,$B178,J$14:J$18)</f>
        <v>0</v>
      </c>
      <c r="K178" s="6">
        <f>Капзатраты_Выручка!K49*SUMIF($B$14:$B$18,$B178,K$14:K$18)</f>
        <v>0</v>
      </c>
      <c r="L178" s="6">
        <f>Капзатраты_Выручка!L49*SUMIF($B$14:$B$18,$B178,L$14:L$18)</f>
        <v>0</v>
      </c>
      <c r="M178" s="6">
        <f>Капзатраты_Выручка!M49*SUMIF($B$14:$B$18,$B178,M$14:M$18)</f>
        <v>0</v>
      </c>
      <c r="N178" s="6">
        <f>Капзатраты_Выручка!N49*SUMIF($B$14:$B$18,$B178,N$14:N$18)</f>
        <v>0</v>
      </c>
      <c r="O178" s="6">
        <f>Капзатраты_Выручка!O49*SUMIF($B$14:$B$18,$B178,O$14:O$18)</f>
        <v>0</v>
      </c>
      <c r="P178" s="6">
        <f>Капзатраты_Выручка!P49*SUMIF($B$14:$B$18,$B178,P$14:P$18)</f>
        <v>0</v>
      </c>
      <c r="Q178" s="6">
        <f>Капзатраты_Выручка!Q49*SUMIF($B$14:$B$18,$B178,Q$14:Q$18)</f>
        <v>0</v>
      </c>
      <c r="R178" s="6">
        <f>Капзатраты_Выручка!R49*SUMIF($B$14:$B$18,$B178,R$14:R$18)</f>
        <v>0</v>
      </c>
      <c r="S178" s="6">
        <f>Капзатраты_Выручка!S49*SUMIF($B$14:$B$18,$B178,S$14:S$18)</f>
        <v>0</v>
      </c>
      <c r="T178" s="6">
        <f>Капзатраты_Выручка!T49*SUMIF($B$14:$B$18,$B178,T$14:T$18)</f>
        <v>0</v>
      </c>
      <c r="U178" s="6">
        <f>Капзатраты_Выручка!U49*SUMIF($B$14:$B$18,$B178,U$14:U$18)</f>
        <v>0</v>
      </c>
      <c r="V178" s="6">
        <f>Капзатраты_Выручка!V49*SUMIF($B$14:$B$18,$B178,V$14:V$18)</f>
        <v>0</v>
      </c>
      <c r="W178" s="6">
        <f>Капзатраты_Выручка!W49*SUMIF($B$14:$B$18,$B178,W$14:W$18)</f>
        <v>0</v>
      </c>
      <c r="X178" s="6">
        <f>Капзатраты_Выручка!X49*SUMIF($B$14:$B$18,$B178,X$14:X$18)</f>
        <v>0</v>
      </c>
      <c r="Y178" s="6">
        <f>Капзатраты_Выручка!Y49*SUMIF($B$14:$B$18,$B178,Y$14:Y$18)</f>
        <v>0</v>
      </c>
      <c r="Z178" s="6">
        <f>Капзатраты_Выручка!Z49*SUMIF($B$14:$B$18,$B178,Z$14:Z$18)</f>
        <v>0</v>
      </c>
      <c r="AA178" s="6">
        <f>Капзатраты_Выручка!AA49*SUMIF($B$14:$B$18,$B178,AA$14:AA$18)</f>
        <v>0</v>
      </c>
      <c r="AB178" s="6">
        <f>Капзатраты_Выручка!AB49*SUMIF($B$14:$B$18,$B178,AB$14:AB$18)</f>
        <v>0</v>
      </c>
      <c r="AC178" s="6">
        <f>Капзатраты_Выручка!AC49*SUMIF($B$14:$B$18,$B178,AC$14:AC$18)</f>
        <v>0</v>
      </c>
      <c r="AD178" s="6">
        <f>Капзатраты_Выручка!AD49*SUMIF($B$14:$B$18,$B178,AD$14:AD$18)</f>
        <v>0</v>
      </c>
      <c r="AE178" s="6">
        <f>Капзатраты_Выручка!AE49*SUMIF($B$14:$B$18,$B178,AE$14:AE$18)</f>
        <v>0</v>
      </c>
      <c r="AF178" s="6">
        <f>Капзатраты_Выручка!AF49*SUMIF($B$14:$B$18,$B178,AF$14:AF$18)</f>
        <v>0</v>
      </c>
      <c r="AG178" s="6">
        <f>Капзатраты_Выручка!AG49*SUMIF($B$14:$B$18,$B178,AG$14:AG$18)</f>
        <v>0</v>
      </c>
      <c r="AH178" s="6">
        <f>Капзатраты_Выручка!AH49*SUMIF($B$14:$B$18,$B178,AH$14:AH$18)</f>
        <v>0</v>
      </c>
      <c r="AI178" s="6">
        <f>Капзатраты_Выручка!AI49*SUMIF($B$14:$B$18,$B178,AI$14:AI$18)</f>
        <v>0</v>
      </c>
      <c r="AJ178" s="6">
        <f>Капзатраты_Выручка!AJ49*SUMIF($B$14:$B$18,$B178,AJ$14:AJ$18)</f>
        <v>0</v>
      </c>
    </row>
    <row r="179" spans="1:124" outlineLevel="2">
      <c r="A179" s="5" t="str">
        <f>Капзатраты_Выручка!A50</f>
        <v>статья 3 прочих расходов</v>
      </c>
      <c r="B179" s="17" t="str">
        <f>'Исходные данные'!B136</f>
        <v>ИРЦ</v>
      </c>
      <c r="C179" s="18">
        <f>'Исходные данные'!C136</f>
        <v>1</v>
      </c>
      <c r="D179" s="383">
        <f t="shared" si="37"/>
        <v>0</v>
      </c>
      <c r="E179" s="6">
        <f>Капзатраты_Выручка!E50*SUMIF($B$14:$B$18,$B179,E$14:E$18)</f>
        <v>0</v>
      </c>
      <c r="F179" s="6">
        <f>Капзатраты_Выручка!F50*SUMIF($B$14:$B$18,$B179,F$14:F$18)</f>
        <v>0</v>
      </c>
      <c r="G179" s="6">
        <f>Капзатраты_Выручка!G50*SUMIF($B$14:$B$18,$B179,G$14:G$18)</f>
        <v>0</v>
      </c>
      <c r="H179" s="6">
        <f>Капзатраты_Выручка!H50*SUMIF($B$14:$B$18,$B179,H$14:H$18)</f>
        <v>0</v>
      </c>
      <c r="I179" s="6">
        <f>Капзатраты_Выручка!I50*SUMIF($B$14:$B$18,$B179,I$14:I$18)</f>
        <v>0</v>
      </c>
      <c r="J179" s="6">
        <f>Капзатраты_Выручка!J50*SUMIF($B$14:$B$18,$B179,J$14:J$18)</f>
        <v>0</v>
      </c>
      <c r="K179" s="6">
        <f>Капзатраты_Выручка!K50*SUMIF($B$14:$B$18,$B179,K$14:K$18)</f>
        <v>0</v>
      </c>
      <c r="L179" s="6">
        <f>Капзатраты_Выручка!L50*SUMIF($B$14:$B$18,$B179,L$14:L$18)</f>
        <v>0</v>
      </c>
      <c r="M179" s="6">
        <f>Капзатраты_Выручка!M50*SUMIF($B$14:$B$18,$B179,M$14:M$18)</f>
        <v>0</v>
      </c>
      <c r="N179" s="6">
        <f>Капзатраты_Выручка!N50*SUMIF($B$14:$B$18,$B179,N$14:N$18)</f>
        <v>0</v>
      </c>
      <c r="O179" s="6">
        <f>Капзатраты_Выручка!O50*SUMIF($B$14:$B$18,$B179,O$14:O$18)</f>
        <v>0</v>
      </c>
      <c r="P179" s="6">
        <f>Капзатраты_Выручка!P50*SUMIF($B$14:$B$18,$B179,P$14:P$18)</f>
        <v>0</v>
      </c>
      <c r="Q179" s="6">
        <f>Капзатраты_Выручка!Q50*SUMIF($B$14:$B$18,$B179,Q$14:Q$18)</f>
        <v>0</v>
      </c>
      <c r="R179" s="6">
        <f>Капзатраты_Выручка!R50*SUMIF($B$14:$B$18,$B179,R$14:R$18)</f>
        <v>0</v>
      </c>
      <c r="S179" s="6">
        <f>Капзатраты_Выручка!S50*SUMIF($B$14:$B$18,$B179,S$14:S$18)</f>
        <v>0</v>
      </c>
      <c r="T179" s="6">
        <f>Капзатраты_Выручка!T50*SUMIF($B$14:$B$18,$B179,T$14:T$18)</f>
        <v>0</v>
      </c>
      <c r="U179" s="6">
        <f>Капзатраты_Выручка!U50*SUMIF($B$14:$B$18,$B179,U$14:U$18)</f>
        <v>0</v>
      </c>
      <c r="V179" s="6">
        <f>Капзатраты_Выручка!V50*SUMIF($B$14:$B$18,$B179,V$14:V$18)</f>
        <v>0</v>
      </c>
      <c r="W179" s="6">
        <f>Капзатраты_Выручка!W50*SUMIF($B$14:$B$18,$B179,W$14:W$18)</f>
        <v>0</v>
      </c>
      <c r="X179" s="6">
        <f>Капзатраты_Выручка!X50*SUMIF($B$14:$B$18,$B179,X$14:X$18)</f>
        <v>0</v>
      </c>
      <c r="Y179" s="6">
        <f>Капзатраты_Выручка!Y50*SUMIF($B$14:$B$18,$B179,Y$14:Y$18)</f>
        <v>0</v>
      </c>
      <c r="Z179" s="6">
        <f>Капзатраты_Выручка!Z50*SUMIF($B$14:$B$18,$B179,Z$14:Z$18)</f>
        <v>0</v>
      </c>
      <c r="AA179" s="6">
        <f>Капзатраты_Выручка!AA50*SUMIF($B$14:$B$18,$B179,AA$14:AA$18)</f>
        <v>0</v>
      </c>
      <c r="AB179" s="6">
        <f>Капзатраты_Выручка!AB50*SUMIF($B$14:$B$18,$B179,AB$14:AB$18)</f>
        <v>0</v>
      </c>
      <c r="AC179" s="6">
        <f>Капзатраты_Выручка!AC50*SUMIF($B$14:$B$18,$B179,AC$14:AC$18)</f>
        <v>0</v>
      </c>
      <c r="AD179" s="6">
        <f>Капзатраты_Выручка!AD50*SUMIF($B$14:$B$18,$B179,AD$14:AD$18)</f>
        <v>0</v>
      </c>
      <c r="AE179" s="6">
        <f>Капзатраты_Выручка!AE50*SUMIF($B$14:$B$18,$B179,AE$14:AE$18)</f>
        <v>0</v>
      </c>
      <c r="AF179" s="6">
        <f>Капзатраты_Выручка!AF50*SUMIF($B$14:$B$18,$B179,AF$14:AF$18)</f>
        <v>0</v>
      </c>
      <c r="AG179" s="6">
        <f>Капзатраты_Выручка!AG50*SUMIF($B$14:$B$18,$B179,AG$14:AG$18)</f>
        <v>0</v>
      </c>
      <c r="AH179" s="6">
        <f>Капзатраты_Выручка!AH50*SUMIF($B$14:$B$18,$B179,AH$14:AH$18)</f>
        <v>0</v>
      </c>
      <c r="AI179" s="6">
        <f>Капзатраты_Выручка!AI50*SUMIF($B$14:$B$18,$B179,AI$14:AI$18)</f>
        <v>0</v>
      </c>
      <c r="AJ179" s="6">
        <f>Капзатраты_Выручка!AJ50*SUMIF($B$14:$B$18,$B179,AJ$14:AJ$18)</f>
        <v>0</v>
      </c>
    </row>
    <row r="180" spans="1:124" outlineLevel="2">
      <c r="A180" s="5" t="str">
        <f>Капзатраты_Выручка!A51</f>
        <v>статья 4 прочих расходов</v>
      </c>
      <c r="B180" s="17" t="str">
        <f>'Исходные данные'!B137</f>
        <v>ИРЦ</v>
      </c>
      <c r="C180" s="18">
        <f>'Исходные данные'!C137</f>
        <v>1</v>
      </c>
      <c r="D180" s="383">
        <f t="shared" si="37"/>
        <v>0</v>
      </c>
      <c r="E180" s="6">
        <f>Капзатраты_Выручка!E51*SUMIF($B$14:$B$18,$B180,E$14:E$18)</f>
        <v>0</v>
      </c>
      <c r="F180" s="6">
        <f>Капзатраты_Выручка!F51*SUMIF($B$14:$B$18,$B180,F$14:F$18)</f>
        <v>0</v>
      </c>
      <c r="G180" s="6">
        <f>Капзатраты_Выручка!G51*SUMIF($B$14:$B$18,$B180,G$14:G$18)</f>
        <v>0</v>
      </c>
      <c r="H180" s="6">
        <f>Капзатраты_Выручка!H51*SUMIF($B$14:$B$18,$B180,H$14:H$18)</f>
        <v>0</v>
      </c>
      <c r="I180" s="6">
        <f>Капзатраты_Выручка!I51*SUMIF($B$14:$B$18,$B180,I$14:I$18)</f>
        <v>0</v>
      </c>
      <c r="J180" s="6">
        <f>Капзатраты_Выручка!J51*SUMIF($B$14:$B$18,$B180,J$14:J$18)</f>
        <v>0</v>
      </c>
      <c r="K180" s="6">
        <f>Капзатраты_Выручка!K51*SUMIF($B$14:$B$18,$B180,K$14:K$18)</f>
        <v>0</v>
      </c>
      <c r="L180" s="6">
        <f>Капзатраты_Выручка!L51*SUMIF($B$14:$B$18,$B180,L$14:L$18)</f>
        <v>0</v>
      </c>
      <c r="M180" s="6">
        <f>Капзатраты_Выручка!M51*SUMIF($B$14:$B$18,$B180,M$14:M$18)</f>
        <v>0</v>
      </c>
      <c r="N180" s="6">
        <f>Капзатраты_Выручка!N51*SUMIF($B$14:$B$18,$B180,N$14:N$18)</f>
        <v>0</v>
      </c>
      <c r="O180" s="6">
        <f>Капзатраты_Выручка!O51*SUMIF($B$14:$B$18,$B180,O$14:O$18)</f>
        <v>0</v>
      </c>
      <c r="P180" s="6">
        <f>Капзатраты_Выручка!P51*SUMIF($B$14:$B$18,$B180,P$14:P$18)</f>
        <v>0</v>
      </c>
      <c r="Q180" s="6">
        <f>Капзатраты_Выручка!Q51*SUMIF($B$14:$B$18,$B180,Q$14:Q$18)</f>
        <v>0</v>
      </c>
      <c r="R180" s="6">
        <f>Капзатраты_Выручка!R51*SUMIF($B$14:$B$18,$B180,R$14:R$18)</f>
        <v>0</v>
      </c>
      <c r="S180" s="6">
        <f>Капзатраты_Выручка!S51*SUMIF($B$14:$B$18,$B180,S$14:S$18)</f>
        <v>0</v>
      </c>
      <c r="T180" s="6">
        <f>Капзатраты_Выручка!T51*SUMIF($B$14:$B$18,$B180,T$14:T$18)</f>
        <v>0</v>
      </c>
      <c r="U180" s="6">
        <f>Капзатраты_Выручка!U51*SUMIF($B$14:$B$18,$B180,U$14:U$18)</f>
        <v>0</v>
      </c>
      <c r="V180" s="6">
        <f>Капзатраты_Выручка!V51*SUMIF($B$14:$B$18,$B180,V$14:V$18)</f>
        <v>0</v>
      </c>
      <c r="W180" s="6">
        <f>Капзатраты_Выручка!W51*SUMIF($B$14:$B$18,$B180,W$14:W$18)</f>
        <v>0</v>
      </c>
      <c r="X180" s="6">
        <f>Капзатраты_Выручка!X51*SUMIF($B$14:$B$18,$B180,X$14:X$18)</f>
        <v>0</v>
      </c>
      <c r="Y180" s="6">
        <f>Капзатраты_Выручка!Y51*SUMIF($B$14:$B$18,$B180,Y$14:Y$18)</f>
        <v>0</v>
      </c>
      <c r="Z180" s="6">
        <f>Капзатраты_Выручка!Z51*SUMIF($B$14:$B$18,$B180,Z$14:Z$18)</f>
        <v>0</v>
      </c>
      <c r="AA180" s="6">
        <f>Капзатраты_Выручка!AA51*SUMIF($B$14:$B$18,$B180,AA$14:AA$18)</f>
        <v>0</v>
      </c>
      <c r="AB180" s="6">
        <f>Капзатраты_Выручка!AB51*SUMIF($B$14:$B$18,$B180,AB$14:AB$18)</f>
        <v>0</v>
      </c>
      <c r="AC180" s="6">
        <f>Капзатраты_Выручка!AC51*SUMIF($B$14:$B$18,$B180,AC$14:AC$18)</f>
        <v>0</v>
      </c>
      <c r="AD180" s="6">
        <f>Капзатраты_Выручка!AD51*SUMIF($B$14:$B$18,$B180,AD$14:AD$18)</f>
        <v>0</v>
      </c>
      <c r="AE180" s="6">
        <f>Капзатраты_Выручка!AE51*SUMIF($B$14:$B$18,$B180,AE$14:AE$18)</f>
        <v>0</v>
      </c>
      <c r="AF180" s="6">
        <f>Капзатраты_Выручка!AF51*SUMIF($B$14:$B$18,$B180,AF$14:AF$18)</f>
        <v>0</v>
      </c>
      <c r="AG180" s="6">
        <f>Капзатраты_Выручка!AG51*SUMIF($B$14:$B$18,$B180,AG$14:AG$18)</f>
        <v>0</v>
      </c>
      <c r="AH180" s="6">
        <f>Капзатраты_Выручка!AH51*SUMIF($B$14:$B$18,$B180,AH$14:AH$18)</f>
        <v>0</v>
      </c>
      <c r="AI180" s="6">
        <f>Капзатраты_Выручка!AI51*SUMIF($B$14:$B$18,$B180,AI$14:AI$18)</f>
        <v>0</v>
      </c>
      <c r="AJ180" s="6">
        <f>Капзатраты_Выручка!AJ51*SUMIF($B$14:$B$18,$B180,AJ$14:AJ$18)</f>
        <v>0</v>
      </c>
    </row>
    <row r="181" spans="1:124" outlineLevel="2">
      <c r="A181" s="5" t="str">
        <f>Капзатраты_Выручка!A52</f>
        <v>статья 5 прочих расходов</v>
      </c>
      <c r="B181" s="17" t="str">
        <f>'Исходные данные'!B138</f>
        <v>ИРЦ</v>
      </c>
      <c r="C181" s="18">
        <f>'Исходные данные'!C138</f>
        <v>1</v>
      </c>
      <c r="D181" s="383">
        <f t="shared" si="37"/>
        <v>0</v>
      </c>
      <c r="E181" s="6">
        <f>Капзатраты_Выручка!E52*SUMIF($B$14:$B$18,$B181,E$14:E$18)</f>
        <v>0</v>
      </c>
      <c r="F181" s="6">
        <f>Капзатраты_Выручка!F52*SUMIF($B$14:$B$18,$B181,F$14:F$18)</f>
        <v>0</v>
      </c>
      <c r="G181" s="6">
        <f>Капзатраты_Выручка!G52*SUMIF($B$14:$B$18,$B181,G$14:G$18)</f>
        <v>0</v>
      </c>
      <c r="H181" s="6">
        <f>Капзатраты_Выручка!H52*SUMIF($B$14:$B$18,$B181,H$14:H$18)</f>
        <v>0</v>
      </c>
      <c r="I181" s="6">
        <f>Капзатраты_Выручка!I52*SUMIF($B$14:$B$18,$B181,I$14:I$18)</f>
        <v>0</v>
      </c>
      <c r="J181" s="6">
        <f>Капзатраты_Выручка!J52*SUMIF($B$14:$B$18,$B181,J$14:J$18)</f>
        <v>0</v>
      </c>
      <c r="K181" s="6">
        <f>Капзатраты_Выручка!K52*SUMIF($B$14:$B$18,$B181,K$14:K$18)</f>
        <v>0</v>
      </c>
      <c r="L181" s="6">
        <f>Капзатраты_Выручка!L52*SUMIF($B$14:$B$18,$B181,L$14:L$18)</f>
        <v>0</v>
      </c>
      <c r="M181" s="6">
        <f>Капзатраты_Выручка!M52*SUMIF($B$14:$B$18,$B181,M$14:M$18)</f>
        <v>0</v>
      </c>
      <c r="N181" s="6">
        <f>Капзатраты_Выручка!N52*SUMIF($B$14:$B$18,$B181,N$14:N$18)</f>
        <v>0</v>
      </c>
      <c r="O181" s="6">
        <f>Капзатраты_Выручка!O52*SUMIF($B$14:$B$18,$B181,O$14:O$18)</f>
        <v>0</v>
      </c>
      <c r="P181" s="6">
        <f>Капзатраты_Выручка!P52*SUMIF($B$14:$B$18,$B181,P$14:P$18)</f>
        <v>0</v>
      </c>
      <c r="Q181" s="6">
        <f>Капзатраты_Выручка!Q52*SUMIF($B$14:$B$18,$B181,Q$14:Q$18)</f>
        <v>0</v>
      </c>
      <c r="R181" s="6">
        <f>Капзатраты_Выручка!R52*SUMIF($B$14:$B$18,$B181,R$14:R$18)</f>
        <v>0</v>
      </c>
      <c r="S181" s="6">
        <f>Капзатраты_Выручка!S52*SUMIF($B$14:$B$18,$B181,S$14:S$18)</f>
        <v>0</v>
      </c>
      <c r="T181" s="6">
        <f>Капзатраты_Выручка!T52*SUMIF($B$14:$B$18,$B181,T$14:T$18)</f>
        <v>0</v>
      </c>
      <c r="U181" s="6">
        <f>Капзатраты_Выручка!U52*SUMIF($B$14:$B$18,$B181,U$14:U$18)</f>
        <v>0</v>
      </c>
      <c r="V181" s="6">
        <f>Капзатраты_Выручка!V52*SUMIF($B$14:$B$18,$B181,V$14:V$18)</f>
        <v>0</v>
      </c>
      <c r="W181" s="6">
        <f>Капзатраты_Выручка!W52*SUMIF($B$14:$B$18,$B181,W$14:W$18)</f>
        <v>0</v>
      </c>
      <c r="X181" s="6">
        <f>Капзатраты_Выручка!X52*SUMIF($B$14:$B$18,$B181,X$14:X$18)</f>
        <v>0</v>
      </c>
      <c r="Y181" s="6">
        <f>Капзатраты_Выручка!Y52*SUMIF($B$14:$B$18,$B181,Y$14:Y$18)</f>
        <v>0</v>
      </c>
      <c r="Z181" s="6">
        <f>Капзатраты_Выручка!Z52*SUMIF($B$14:$B$18,$B181,Z$14:Z$18)</f>
        <v>0</v>
      </c>
      <c r="AA181" s="6">
        <f>Капзатраты_Выручка!AA52*SUMIF($B$14:$B$18,$B181,AA$14:AA$18)</f>
        <v>0</v>
      </c>
      <c r="AB181" s="6">
        <f>Капзатраты_Выручка!AB52*SUMIF($B$14:$B$18,$B181,AB$14:AB$18)</f>
        <v>0</v>
      </c>
      <c r="AC181" s="6">
        <f>Капзатраты_Выручка!AC52*SUMIF($B$14:$B$18,$B181,AC$14:AC$18)</f>
        <v>0</v>
      </c>
      <c r="AD181" s="6">
        <f>Капзатраты_Выручка!AD52*SUMIF($B$14:$B$18,$B181,AD$14:AD$18)</f>
        <v>0</v>
      </c>
      <c r="AE181" s="6">
        <f>Капзатраты_Выручка!AE52*SUMIF($B$14:$B$18,$B181,AE$14:AE$18)</f>
        <v>0</v>
      </c>
      <c r="AF181" s="6">
        <f>Капзатраты_Выручка!AF52*SUMIF($B$14:$B$18,$B181,AF$14:AF$18)</f>
        <v>0</v>
      </c>
      <c r="AG181" s="6">
        <f>Капзатраты_Выручка!AG52*SUMIF($B$14:$B$18,$B181,AG$14:AG$18)</f>
        <v>0</v>
      </c>
      <c r="AH181" s="6">
        <f>Капзатраты_Выручка!AH52*SUMIF($B$14:$B$18,$B181,AH$14:AH$18)</f>
        <v>0</v>
      </c>
      <c r="AI181" s="6">
        <f>Капзатраты_Выручка!AI52*SUMIF($B$14:$B$18,$B181,AI$14:AI$18)</f>
        <v>0</v>
      </c>
      <c r="AJ181" s="6">
        <f>Капзатраты_Выручка!AJ52*SUMIF($B$14:$B$18,$B181,AJ$14:AJ$18)</f>
        <v>0</v>
      </c>
    </row>
    <row r="182" spans="1:124" outlineLevel="2">
      <c r="A182" s="5" t="str">
        <f>Капзатраты_Выручка!A53</f>
        <v>статья 6 прочих расходов</v>
      </c>
      <c r="B182" s="17" t="str">
        <f>'Исходные данные'!B139</f>
        <v>ИРЦ</v>
      </c>
      <c r="C182" s="18">
        <f>'Исходные данные'!C139</f>
        <v>1</v>
      </c>
      <c r="D182" s="383">
        <f t="shared" si="37"/>
        <v>0</v>
      </c>
      <c r="E182" s="6">
        <f>Капзатраты_Выручка!E53*SUMIF($B$14:$B$18,$B182,E$14:E$18)</f>
        <v>0</v>
      </c>
      <c r="F182" s="6">
        <f>Капзатраты_Выручка!F53*SUMIF($B$14:$B$18,$B182,F$14:F$18)</f>
        <v>0</v>
      </c>
      <c r="G182" s="6">
        <f>Капзатраты_Выручка!G53*SUMIF($B$14:$B$18,$B182,G$14:G$18)</f>
        <v>0</v>
      </c>
      <c r="H182" s="6">
        <f>Капзатраты_Выручка!H53*SUMIF($B$14:$B$18,$B182,H$14:H$18)</f>
        <v>0</v>
      </c>
      <c r="I182" s="6">
        <f>Капзатраты_Выручка!I53*SUMIF($B$14:$B$18,$B182,I$14:I$18)</f>
        <v>0</v>
      </c>
      <c r="J182" s="6">
        <f>Капзатраты_Выручка!J53*SUMIF($B$14:$B$18,$B182,J$14:J$18)</f>
        <v>0</v>
      </c>
      <c r="K182" s="6">
        <f>Капзатраты_Выручка!K53*SUMIF($B$14:$B$18,$B182,K$14:K$18)</f>
        <v>0</v>
      </c>
      <c r="L182" s="6">
        <f>Капзатраты_Выручка!L53*SUMIF($B$14:$B$18,$B182,L$14:L$18)</f>
        <v>0</v>
      </c>
      <c r="M182" s="6">
        <f>Капзатраты_Выручка!M53*SUMIF($B$14:$B$18,$B182,M$14:M$18)</f>
        <v>0</v>
      </c>
      <c r="N182" s="6">
        <f>Капзатраты_Выручка!N53*SUMIF($B$14:$B$18,$B182,N$14:N$18)</f>
        <v>0</v>
      </c>
      <c r="O182" s="6">
        <f>Капзатраты_Выручка!O53*SUMIF($B$14:$B$18,$B182,O$14:O$18)</f>
        <v>0</v>
      </c>
      <c r="P182" s="6">
        <f>Капзатраты_Выручка!P53*SUMIF($B$14:$B$18,$B182,P$14:P$18)</f>
        <v>0</v>
      </c>
      <c r="Q182" s="6">
        <f>Капзатраты_Выручка!Q53*SUMIF($B$14:$B$18,$B182,Q$14:Q$18)</f>
        <v>0</v>
      </c>
      <c r="R182" s="6">
        <f>Капзатраты_Выручка!R53*SUMIF($B$14:$B$18,$B182,R$14:R$18)</f>
        <v>0</v>
      </c>
      <c r="S182" s="6">
        <f>Капзатраты_Выручка!S53*SUMIF($B$14:$B$18,$B182,S$14:S$18)</f>
        <v>0</v>
      </c>
      <c r="T182" s="6">
        <f>Капзатраты_Выручка!T53*SUMIF($B$14:$B$18,$B182,T$14:T$18)</f>
        <v>0</v>
      </c>
      <c r="U182" s="6">
        <f>Капзатраты_Выручка!U53*SUMIF($B$14:$B$18,$B182,U$14:U$18)</f>
        <v>0</v>
      </c>
      <c r="V182" s="6">
        <f>Капзатраты_Выручка!V53*SUMIF($B$14:$B$18,$B182,V$14:V$18)</f>
        <v>0</v>
      </c>
      <c r="W182" s="6">
        <f>Капзатраты_Выручка!W53*SUMIF($B$14:$B$18,$B182,W$14:W$18)</f>
        <v>0</v>
      </c>
      <c r="X182" s="6">
        <f>Капзатраты_Выручка!X53*SUMIF($B$14:$B$18,$B182,X$14:X$18)</f>
        <v>0</v>
      </c>
      <c r="Y182" s="6">
        <f>Капзатраты_Выручка!Y53*SUMIF($B$14:$B$18,$B182,Y$14:Y$18)</f>
        <v>0</v>
      </c>
      <c r="Z182" s="6">
        <f>Капзатраты_Выручка!Z53*SUMIF($B$14:$B$18,$B182,Z$14:Z$18)</f>
        <v>0</v>
      </c>
      <c r="AA182" s="6">
        <f>Капзатраты_Выручка!AA53*SUMIF($B$14:$B$18,$B182,AA$14:AA$18)</f>
        <v>0</v>
      </c>
      <c r="AB182" s="6">
        <f>Капзатраты_Выручка!AB53*SUMIF($B$14:$B$18,$B182,AB$14:AB$18)</f>
        <v>0</v>
      </c>
      <c r="AC182" s="6">
        <f>Капзатраты_Выручка!AC53*SUMIF($B$14:$B$18,$B182,AC$14:AC$18)</f>
        <v>0</v>
      </c>
      <c r="AD182" s="6">
        <f>Капзатраты_Выручка!AD53*SUMIF($B$14:$B$18,$B182,AD$14:AD$18)</f>
        <v>0</v>
      </c>
      <c r="AE182" s="6">
        <f>Капзатраты_Выручка!AE53*SUMIF($B$14:$B$18,$B182,AE$14:AE$18)</f>
        <v>0</v>
      </c>
      <c r="AF182" s="6">
        <f>Капзатраты_Выручка!AF53*SUMIF($B$14:$B$18,$B182,AF$14:AF$18)</f>
        <v>0</v>
      </c>
      <c r="AG182" s="6">
        <f>Капзатраты_Выручка!AG53*SUMIF($B$14:$B$18,$B182,AG$14:AG$18)</f>
        <v>0</v>
      </c>
      <c r="AH182" s="6">
        <f>Капзатраты_Выручка!AH53*SUMIF($B$14:$B$18,$B182,AH$14:AH$18)</f>
        <v>0</v>
      </c>
      <c r="AI182" s="6">
        <f>Капзатраты_Выручка!AI53*SUMIF($B$14:$B$18,$B182,AI$14:AI$18)</f>
        <v>0</v>
      </c>
      <c r="AJ182" s="6">
        <f>Капзатраты_Выручка!AJ53*SUMIF($B$14:$B$18,$B182,AJ$14:AJ$18)</f>
        <v>0</v>
      </c>
    </row>
    <row r="183" spans="1:124" outlineLevel="1">
      <c r="A183" s="14" t="s">
        <v>141</v>
      </c>
      <c r="B183" s="15"/>
      <c r="C183" s="15"/>
      <c r="D183" s="15">
        <f t="shared" si="37"/>
        <v>0</v>
      </c>
      <c r="E183" s="16">
        <f t="shared" ref="E183:AJ183" si="38">SUM(E177:E182)</f>
        <v>0</v>
      </c>
      <c r="F183" s="16">
        <f t="shared" si="38"/>
        <v>0</v>
      </c>
      <c r="G183" s="16">
        <f t="shared" si="38"/>
        <v>0</v>
      </c>
      <c r="H183" s="16">
        <f t="shared" si="38"/>
        <v>0</v>
      </c>
      <c r="I183" s="16">
        <f t="shared" si="38"/>
        <v>0</v>
      </c>
      <c r="J183" s="16">
        <f t="shared" si="38"/>
        <v>0</v>
      </c>
      <c r="K183" s="16">
        <f t="shared" si="38"/>
        <v>0</v>
      </c>
      <c r="L183" s="16">
        <f t="shared" si="38"/>
        <v>0</v>
      </c>
      <c r="M183" s="16">
        <f t="shared" si="38"/>
        <v>0</v>
      </c>
      <c r="N183" s="16">
        <f t="shared" si="38"/>
        <v>0</v>
      </c>
      <c r="O183" s="16">
        <f t="shared" si="38"/>
        <v>0</v>
      </c>
      <c r="P183" s="16">
        <f t="shared" si="38"/>
        <v>0</v>
      </c>
      <c r="Q183" s="16">
        <f t="shared" si="38"/>
        <v>0</v>
      </c>
      <c r="R183" s="16">
        <f t="shared" si="38"/>
        <v>0</v>
      </c>
      <c r="S183" s="16">
        <f t="shared" si="38"/>
        <v>0</v>
      </c>
      <c r="T183" s="16">
        <f t="shared" si="38"/>
        <v>0</v>
      </c>
      <c r="U183" s="16">
        <f t="shared" si="38"/>
        <v>0</v>
      </c>
      <c r="V183" s="16">
        <f t="shared" si="38"/>
        <v>0</v>
      </c>
      <c r="W183" s="16">
        <f t="shared" si="38"/>
        <v>0</v>
      </c>
      <c r="X183" s="16">
        <f t="shared" si="38"/>
        <v>0</v>
      </c>
      <c r="Y183" s="16">
        <f t="shared" si="38"/>
        <v>0</v>
      </c>
      <c r="Z183" s="16">
        <f t="shared" si="38"/>
        <v>0</v>
      </c>
      <c r="AA183" s="16">
        <f t="shared" si="38"/>
        <v>0</v>
      </c>
      <c r="AB183" s="16">
        <f t="shared" si="38"/>
        <v>0</v>
      </c>
      <c r="AC183" s="16">
        <f t="shared" si="38"/>
        <v>0</v>
      </c>
      <c r="AD183" s="16">
        <f t="shared" si="38"/>
        <v>0</v>
      </c>
      <c r="AE183" s="16">
        <f t="shared" si="38"/>
        <v>0</v>
      </c>
      <c r="AF183" s="16">
        <f t="shared" si="38"/>
        <v>0</v>
      </c>
      <c r="AG183" s="16">
        <f t="shared" si="38"/>
        <v>0</v>
      </c>
      <c r="AH183" s="16">
        <f t="shared" si="38"/>
        <v>0</v>
      </c>
      <c r="AI183" s="16">
        <f t="shared" si="38"/>
        <v>0</v>
      </c>
      <c r="AJ183" s="16">
        <f t="shared" si="38"/>
        <v>0</v>
      </c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  <c r="BC183" s="16"/>
      <c r="BD183" s="16"/>
      <c r="BE183" s="16"/>
      <c r="BF183" s="16"/>
      <c r="BG183" s="16"/>
      <c r="BH183" s="16"/>
      <c r="BI183" s="16"/>
      <c r="BJ183" s="16"/>
      <c r="BK183" s="16"/>
      <c r="BL183" s="16"/>
      <c r="BM183" s="16"/>
      <c r="BN183" s="16"/>
      <c r="BO183" s="16"/>
      <c r="BP183" s="16"/>
      <c r="BQ183" s="16"/>
      <c r="BR183" s="16"/>
      <c r="BS183" s="16"/>
      <c r="BT183" s="16"/>
      <c r="BU183" s="16"/>
      <c r="BV183" s="16"/>
      <c r="BW183" s="16"/>
      <c r="BX183" s="16"/>
      <c r="BY183" s="16"/>
      <c r="BZ183" s="16"/>
      <c r="CA183" s="16"/>
      <c r="CB183" s="16"/>
      <c r="CC183" s="16"/>
      <c r="CD183" s="16"/>
      <c r="CE183" s="16"/>
      <c r="CF183" s="16"/>
      <c r="CG183" s="16"/>
      <c r="CH183" s="16"/>
      <c r="CI183" s="16"/>
      <c r="CJ183" s="16"/>
      <c r="CK183" s="16"/>
      <c r="CL183" s="16"/>
      <c r="CM183" s="16"/>
      <c r="CN183" s="16"/>
      <c r="CO183" s="16"/>
      <c r="CP183" s="16"/>
      <c r="CQ183" s="16"/>
      <c r="CR183" s="16"/>
      <c r="CS183" s="16"/>
      <c r="CT183" s="16"/>
      <c r="CU183" s="16"/>
      <c r="CV183" s="16"/>
      <c r="CW183" s="16"/>
      <c r="CX183" s="16"/>
      <c r="CY183" s="16"/>
      <c r="CZ183" s="16"/>
      <c r="DA183" s="16"/>
      <c r="DB183" s="16"/>
      <c r="DC183" s="16"/>
      <c r="DD183" s="16"/>
      <c r="DE183" s="16"/>
      <c r="DF183" s="16"/>
      <c r="DG183" s="16"/>
      <c r="DH183" s="16"/>
      <c r="DI183" s="16"/>
      <c r="DJ183" s="16"/>
      <c r="DK183" s="16"/>
      <c r="DL183" s="16"/>
      <c r="DM183" s="16"/>
      <c r="DN183" s="16"/>
      <c r="DO183" s="16"/>
      <c r="DP183" s="16"/>
      <c r="DQ183" s="16"/>
      <c r="DR183" s="16"/>
      <c r="DS183" s="16"/>
      <c r="DT183" s="16"/>
    </row>
    <row r="184" spans="1:124" s="292" customFormat="1" outlineLevel="1">
      <c r="A184" s="291" t="s">
        <v>8</v>
      </c>
      <c r="D184" s="15">
        <f>SUM(E184:DT184)</f>
        <v>0</v>
      </c>
      <c r="E184" s="293">
        <f>+SUMPRODUCT(Расчет_БЕЗ_Фонда!E177:E182,Расчет_БЕЗ_Фонда!$C$177:$C$182*Расчет_БЕЗ_Фонда!E$305)</f>
        <v>0</v>
      </c>
      <c r="F184" s="293">
        <f>+SUMPRODUCT(Расчет_БЕЗ_Фонда!F177:F182,Расчет_БЕЗ_Фонда!$C$177:$C$182*Расчет_БЕЗ_Фонда!F$305)</f>
        <v>0</v>
      </c>
      <c r="G184" s="293">
        <f>+SUMPRODUCT(Расчет_БЕЗ_Фонда!G177:G182,Расчет_БЕЗ_Фонда!$C$177:$C$182*Расчет_БЕЗ_Фонда!G$305)</f>
        <v>0</v>
      </c>
      <c r="H184" s="293">
        <f>+SUMPRODUCT(Расчет_БЕЗ_Фонда!H177:H182,Расчет_БЕЗ_Фонда!$C$177:$C$182*Расчет_БЕЗ_Фонда!H$305)</f>
        <v>0</v>
      </c>
      <c r="I184" s="293">
        <f>+SUMPRODUCT(Расчет_БЕЗ_Фонда!I177:I182,Расчет_БЕЗ_Фонда!$C$177:$C$182*Расчет_БЕЗ_Фонда!I$305)</f>
        <v>0</v>
      </c>
      <c r="J184" s="293">
        <f>+SUMPRODUCT(Расчет_БЕЗ_Фонда!J177:J182,Расчет_БЕЗ_Фонда!$C$177:$C$182*Расчет_БЕЗ_Фонда!J$305)</f>
        <v>0</v>
      </c>
      <c r="K184" s="293">
        <f>+SUMPRODUCT(Расчет_БЕЗ_Фонда!K177:K182,Расчет_БЕЗ_Фонда!$C$177:$C$182*Расчет_БЕЗ_Фонда!K$305)</f>
        <v>0</v>
      </c>
      <c r="L184" s="293">
        <f>+SUMPRODUCT(Расчет_БЕЗ_Фонда!L177:L182,Расчет_БЕЗ_Фонда!$C$177:$C$182*Расчет_БЕЗ_Фонда!L$305)</f>
        <v>0</v>
      </c>
      <c r="M184" s="293">
        <f>+SUMPRODUCT(Расчет_БЕЗ_Фонда!M177:M182,Расчет_БЕЗ_Фонда!$C$177:$C$182*Расчет_БЕЗ_Фонда!M$305)</f>
        <v>0</v>
      </c>
      <c r="N184" s="293">
        <f>+SUMPRODUCT(Расчет_БЕЗ_Фонда!N177:N182,Расчет_БЕЗ_Фонда!$C$177:$C$182*Расчет_БЕЗ_Фонда!N$305)</f>
        <v>0</v>
      </c>
      <c r="O184" s="293">
        <f>+SUMPRODUCT(Расчет_БЕЗ_Фонда!O177:O182,Расчет_БЕЗ_Фонда!$C$177:$C$182*Расчет_БЕЗ_Фонда!O$305)</f>
        <v>0</v>
      </c>
      <c r="P184" s="293">
        <f>+SUMPRODUCT(Расчет_БЕЗ_Фонда!P177:P182,Расчет_БЕЗ_Фонда!$C$177:$C$182*Расчет_БЕЗ_Фонда!P$305)</f>
        <v>0</v>
      </c>
      <c r="Q184" s="293">
        <f>+SUMPRODUCT(Расчет_БЕЗ_Фонда!Q177:Q182,Расчет_БЕЗ_Фонда!$C$177:$C$182*Расчет_БЕЗ_Фонда!Q$305)</f>
        <v>0</v>
      </c>
      <c r="R184" s="293">
        <f>+SUMPRODUCT(Расчет_БЕЗ_Фонда!R177:R182,Расчет_БЕЗ_Фонда!$C$177:$C$182*Расчет_БЕЗ_Фонда!R$305)</f>
        <v>0</v>
      </c>
      <c r="S184" s="293">
        <f>+SUMPRODUCT(Расчет_БЕЗ_Фонда!S177:S182,Расчет_БЕЗ_Фонда!$C$177:$C$182*Расчет_БЕЗ_Фонда!S$305)</f>
        <v>0</v>
      </c>
      <c r="T184" s="293">
        <f>+SUMPRODUCT(Расчет_БЕЗ_Фонда!T177:T182,Расчет_БЕЗ_Фонда!$C$177:$C$182*Расчет_БЕЗ_Фонда!T$305)</f>
        <v>0</v>
      </c>
      <c r="U184" s="293">
        <f>+SUMPRODUCT(Расчет_БЕЗ_Фонда!U177:U182,Расчет_БЕЗ_Фонда!$C$177:$C$182*Расчет_БЕЗ_Фонда!U$305)</f>
        <v>0</v>
      </c>
      <c r="V184" s="293">
        <f>+SUMPRODUCT(Расчет_БЕЗ_Фонда!V177:V182,Расчет_БЕЗ_Фонда!$C$177:$C$182*Расчет_БЕЗ_Фонда!V$305)</f>
        <v>0</v>
      </c>
      <c r="W184" s="293">
        <f>+SUMPRODUCT(Расчет_БЕЗ_Фонда!W177:W182,Расчет_БЕЗ_Фонда!$C$177:$C$182*Расчет_БЕЗ_Фонда!W$305)</f>
        <v>0</v>
      </c>
      <c r="X184" s="293">
        <f>+SUMPRODUCT(Расчет_БЕЗ_Фонда!X177:X182,Расчет_БЕЗ_Фонда!$C$177:$C$182*Расчет_БЕЗ_Фонда!X$305)</f>
        <v>0</v>
      </c>
      <c r="Y184" s="293">
        <f>+SUMPRODUCT(Расчет_БЕЗ_Фонда!Y177:Y182,Расчет_БЕЗ_Фонда!$C$177:$C$182*Расчет_БЕЗ_Фонда!Y$305)</f>
        <v>0</v>
      </c>
      <c r="Z184" s="293">
        <f>+SUMPRODUCT(Расчет_БЕЗ_Фонда!Z177:Z182,Расчет_БЕЗ_Фонда!$C$177:$C$182*Расчет_БЕЗ_Фонда!Z$305)</f>
        <v>0</v>
      </c>
      <c r="AA184" s="293">
        <f>+SUMPRODUCT(Расчет_БЕЗ_Фонда!AA177:AA182,Расчет_БЕЗ_Фонда!$C$177:$C$182*Расчет_БЕЗ_Фонда!AA$305)</f>
        <v>0</v>
      </c>
      <c r="AB184" s="293">
        <f>+SUMPRODUCT(Расчет_БЕЗ_Фонда!AB177:AB182,Расчет_БЕЗ_Фонда!$C$177:$C$182*Расчет_БЕЗ_Фонда!AB$305)</f>
        <v>0</v>
      </c>
      <c r="AC184" s="293">
        <f>+SUMPRODUCT(Расчет_БЕЗ_Фонда!AC177:AC182,Расчет_БЕЗ_Фонда!$C$177:$C$182*Расчет_БЕЗ_Фонда!AC$305)</f>
        <v>0</v>
      </c>
      <c r="AD184" s="293">
        <f>+SUMPRODUCT(Расчет_БЕЗ_Фонда!AD177:AD182,Расчет_БЕЗ_Фонда!$C$177:$C$182*Расчет_БЕЗ_Фонда!AD$305)</f>
        <v>0</v>
      </c>
      <c r="AE184" s="293">
        <f>+SUMPRODUCT(Расчет_БЕЗ_Фонда!AE177:AE182,Расчет_БЕЗ_Фонда!$C$177:$C$182*Расчет_БЕЗ_Фонда!AE$305)</f>
        <v>0</v>
      </c>
      <c r="AF184" s="293">
        <f>+SUMPRODUCT(Расчет_БЕЗ_Фонда!AF177:AF182,Расчет_БЕЗ_Фонда!$C$177:$C$182*Расчет_БЕЗ_Фонда!AF$305)</f>
        <v>0</v>
      </c>
      <c r="AG184" s="293">
        <f>+SUMPRODUCT(Расчет_БЕЗ_Фонда!AG177:AG182,Расчет_БЕЗ_Фонда!$C$177:$C$182*Расчет_БЕЗ_Фонда!AG$305)</f>
        <v>0</v>
      </c>
      <c r="AH184" s="293">
        <f>+SUMPRODUCT(Расчет_БЕЗ_Фонда!AH177:AH182,Расчет_БЕЗ_Фонда!$C$177:$C$182*Расчет_БЕЗ_Фонда!AH$305)</f>
        <v>0</v>
      </c>
      <c r="AI184" s="293">
        <f>+SUMPRODUCT(Расчет_БЕЗ_Фонда!AI177:AI182,Расчет_БЕЗ_Фонда!$C$177:$C$182*Расчет_БЕЗ_Фонда!AI$305)</f>
        <v>0</v>
      </c>
      <c r="AJ184" s="293">
        <f>+SUMPRODUCT(Расчет_БЕЗ_Фонда!AJ177:AJ182,Расчет_БЕЗ_Фонда!$C$177:$C$182*Расчет_БЕЗ_Фонда!AJ$305)</f>
        <v>0</v>
      </c>
      <c r="AK184" s="293"/>
      <c r="AL184" s="293"/>
      <c r="AM184" s="293"/>
      <c r="AN184" s="293"/>
      <c r="AO184" s="293"/>
      <c r="AP184" s="293"/>
      <c r="AQ184" s="293"/>
      <c r="AR184" s="293"/>
      <c r="AS184" s="293"/>
      <c r="AT184" s="293"/>
      <c r="AU184" s="293"/>
      <c r="AV184" s="293"/>
      <c r="AW184" s="293"/>
      <c r="AX184" s="293"/>
      <c r="AY184" s="293"/>
      <c r="AZ184" s="293"/>
      <c r="BA184" s="293"/>
      <c r="BB184" s="293"/>
      <c r="BC184" s="293"/>
      <c r="BD184" s="293"/>
      <c r="BE184" s="293"/>
      <c r="BF184" s="293"/>
      <c r="BG184" s="293"/>
      <c r="BH184" s="293"/>
      <c r="BI184" s="293"/>
      <c r="BJ184" s="293"/>
      <c r="BK184" s="293"/>
      <c r="BL184" s="293"/>
      <c r="BM184" s="293"/>
      <c r="BN184" s="293"/>
      <c r="BO184" s="293"/>
      <c r="BP184" s="293"/>
      <c r="BQ184" s="293"/>
      <c r="BR184" s="293"/>
      <c r="BS184" s="293"/>
      <c r="BT184" s="293"/>
      <c r="BU184" s="293"/>
      <c r="BV184" s="293"/>
      <c r="BW184" s="293"/>
      <c r="BX184" s="293"/>
      <c r="BY184" s="293"/>
      <c r="BZ184" s="293"/>
      <c r="CA184" s="293"/>
      <c r="CB184" s="293"/>
      <c r="CC184" s="293"/>
      <c r="CD184" s="293"/>
      <c r="CE184" s="293"/>
      <c r="CF184" s="293"/>
      <c r="CG184" s="293"/>
      <c r="CH184" s="293"/>
      <c r="CI184" s="293"/>
      <c r="CJ184" s="293"/>
      <c r="CK184" s="293"/>
      <c r="CL184" s="293"/>
      <c r="CM184" s="293"/>
      <c r="CN184" s="293"/>
      <c r="CO184" s="293"/>
      <c r="CP184" s="293"/>
      <c r="CQ184" s="293"/>
      <c r="CR184" s="293"/>
      <c r="CS184" s="293"/>
      <c r="CT184" s="293"/>
      <c r="CU184" s="293"/>
      <c r="CV184" s="293"/>
      <c r="CW184" s="293"/>
      <c r="CX184" s="293"/>
      <c r="CY184" s="293"/>
      <c r="CZ184" s="293"/>
      <c r="DA184" s="293"/>
      <c r="DB184" s="293"/>
      <c r="DC184" s="293"/>
      <c r="DD184" s="293"/>
      <c r="DE184" s="293"/>
      <c r="DF184" s="293"/>
      <c r="DG184" s="293"/>
      <c r="DH184" s="293"/>
      <c r="DI184" s="293"/>
      <c r="DJ184" s="293"/>
      <c r="DK184" s="293"/>
      <c r="DL184" s="293"/>
      <c r="DM184" s="293"/>
      <c r="DN184" s="293"/>
      <c r="DO184" s="293"/>
      <c r="DP184" s="293"/>
      <c r="DQ184" s="293"/>
      <c r="DR184" s="293"/>
      <c r="DS184" s="293"/>
      <c r="DT184" s="293"/>
    </row>
    <row r="185" spans="1:124" outlineLevel="1"/>
    <row r="186" spans="1:124" outlineLevel="1"/>
    <row r="187" spans="1:124" outlineLevel="1"/>
    <row r="188" spans="1:124" outlineLevel="1"/>
    <row r="189" spans="1:124" s="217" customFormat="1" outlineLevel="1">
      <c r="A189" s="215" t="s">
        <v>123</v>
      </c>
      <c r="B189" s="216"/>
      <c r="C189" s="216"/>
      <c r="D189" s="216"/>
      <c r="E189" s="216"/>
      <c r="F189" s="216"/>
      <c r="G189" s="216"/>
      <c r="H189" s="216"/>
      <c r="I189" s="216"/>
      <c r="J189" s="216"/>
      <c r="K189" s="216"/>
      <c r="L189" s="216"/>
      <c r="M189" s="216"/>
      <c r="N189" s="216"/>
      <c r="O189" s="216"/>
      <c r="P189" s="216"/>
      <c r="Q189" s="216"/>
      <c r="R189" s="216"/>
      <c r="S189" s="216"/>
      <c r="T189" s="216"/>
      <c r="U189" s="216"/>
      <c r="V189" s="216"/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C189" s="216"/>
      <c r="BD189" s="216"/>
      <c r="BE189" s="216"/>
      <c r="BF189" s="216"/>
      <c r="BG189" s="216"/>
      <c r="BH189" s="216"/>
      <c r="BI189" s="216"/>
      <c r="BJ189" s="216"/>
      <c r="BK189" s="216"/>
      <c r="BL189" s="216"/>
      <c r="BM189" s="216"/>
      <c r="BN189" s="216"/>
      <c r="BO189" s="216"/>
      <c r="BP189" s="216"/>
      <c r="BQ189" s="216"/>
      <c r="BR189" s="216"/>
      <c r="BS189" s="216"/>
      <c r="BT189" s="216"/>
      <c r="BU189" s="216"/>
      <c r="BV189" s="216"/>
      <c r="BW189" s="216"/>
      <c r="BX189" s="216"/>
      <c r="BY189" s="216"/>
      <c r="BZ189" s="216"/>
      <c r="CA189" s="216"/>
      <c r="CB189" s="216"/>
      <c r="CC189" s="216"/>
      <c r="CD189" s="216"/>
      <c r="CE189" s="216"/>
      <c r="CF189" s="216"/>
      <c r="CG189" s="216"/>
      <c r="CH189" s="216"/>
      <c r="CI189" s="216"/>
      <c r="CJ189" s="216"/>
      <c r="CK189" s="216"/>
      <c r="CL189" s="216"/>
      <c r="CM189" s="216"/>
      <c r="CN189" s="216"/>
      <c r="CO189" s="216"/>
      <c r="CP189" s="216"/>
      <c r="CQ189" s="216"/>
      <c r="CR189" s="216"/>
      <c r="CS189" s="216"/>
      <c r="CT189" s="216"/>
      <c r="CU189" s="216"/>
      <c r="CV189" s="216"/>
      <c r="CW189" s="216"/>
      <c r="CX189" s="216"/>
      <c r="CY189" s="216"/>
      <c r="CZ189" s="216"/>
      <c r="DA189" s="216"/>
      <c r="DB189" s="216"/>
      <c r="DC189" s="216"/>
      <c r="DD189" s="216"/>
      <c r="DE189" s="216"/>
      <c r="DF189" s="216"/>
      <c r="DG189" s="216"/>
      <c r="DH189" s="216"/>
      <c r="DI189" s="216"/>
      <c r="DJ189" s="216"/>
      <c r="DK189" s="216"/>
      <c r="DL189" s="216"/>
      <c r="DM189" s="216"/>
      <c r="DN189" s="216"/>
      <c r="DO189" s="216"/>
      <c r="DP189" s="216"/>
      <c r="DQ189" s="216"/>
      <c r="DR189" s="216"/>
      <c r="DS189" s="216"/>
      <c r="DT189" s="216"/>
    </row>
    <row r="190" spans="1:124" s="76" customFormat="1" outlineLevel="1">
      <c r="A190" s="72" t="s">
        <v>41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5"/>
      <c r="AE190" s="75"/>
      <c r="AF190" s="75"/>
      <c r="AG190" s="75"/>
      <c r="AH190" s="75"/>
      <c r="AI190" s="75"/>
      <c r="AJ190" s="75"/>
      <c r="AK190" s="75"/>
      <c r="AL190" s="75"/>
      <c r="AM190" s="75"/>
      <c r="AN190" s="75"/>
      <c r="AO190" s="75"/>
      <c r="AP190" s="75"/>
      <c r="AQ190" s="75"/>
      <c r="AR190" s="75"/>
      <c r="AS190" s="75"/>
      <c r="AT190" s="75"/>
      <c r="AU190" s="75"/>
      <c r="AV190" s="75"/>
      <c r="AW190" s="75"/>
      <c r="AX190" s="75"/>
      <c r="AY190" s="75"/>
      <c r="AZ190" s="75"/>
      <c r="BA190" s="75"/>
      <c r="BB190" s="75"/>
      <c r="BC190" s="75"/>
      <c r="BD190" s="75"/>
      <c r="BE190" s="75"/>
      <c r="BF190" s="75"/>
      <c r="BG190" s="75"/>
      <c r="BH190" s="75"/>
      <c r="BI190" s="75"/>
      <c r="BJ190" s="75"/>
      <c r="BK190" s="75"/>
      <c r="BL190" s="75"/>
      <c r="BM190" s="75"/>
      <c r="BN190" s="75"/>
      <c r="BO190" s="75"/>
      <c r="BP190" s="75"/>
      <c r="BQ190" s="75"/>
      <c r="BR190" s="75"/>
      <c r="BS190" s="75"/>
      <c r="BT190" s="75"/>
      <c r="BU190" s="75"/>
      <c r="BV190" s="75"/>
      <c r="BW190" s="75"/>
      <c r="BX190" s="75"/>
      <c r="BY190" s="75"/>
      <c r="BZ190" s="75"/>
      <c r="CA190" s="75"/>
      <c r="CB190" s="75"/>
      <c r="CC190" s="75"/>
      <c r="CD190" s="75"/>
      <c r="CE190" s="75"/>
      <c r="CF190" s="75"/>
      <c r="CG190" s="75"/>
      <c r="CH190" s="75"/>
      <c r="CI190" s="75"/>
      <c r="CJ190" s="75"/>
      <c r="CK190" s="75"/>
      <c r="CL190" s="75"/>
      <c r="CM190" s="75"/>
      <c r="CN190" s="75"/>
      <c r="CO190" s="75"/>
      <c r="CP190" s="75"/>
      <c r="CQ190" s="75"/>
      <c r="CR190" s="75"/>
      <c r="CS190" s="75"/>
      <c r="CT190" s="75"/>
      <c r="CU190" s="75"/>
      <c r="CV190" s="75"/>
      <c r="CW190" s="75"/>
      <c r="CX190" s="75"/>
      <c r="CY190" s="75"/>
      <c r="CZ190" s="75"/>
      <c r="DA190" s="75"/>
      <c r="DB190" s="75"/>
      <c r="DC190" s="75"/>
      <c r="DD190" s="75"/>
      <c r="DE190" s="75"/>
      <c r="DF190" s="75"/>
      <c r="DG190" s="75"/>
      <c r="DH190" s="75"/>
      <c r="DI190" s="75"/>
      <c r="DJ190" s="75"/>
      <c r="DK190" s="75"/>
      <c r="DL190" s="75"/>
      <c r="DM190" s="75"/>
      <c r="DN190" s="75"/>
      <c r="DO190" s="75"/>
      <c r="DP190" s="75"/>
      <c r="DQ190" s="75"/>
      <c r="DR190" s="75"/>
      <c r="DS190" s="75"/>
      <c r="DT190" s="75"/>
    </row>
    <row r="191" spans="1:124" outlineLevel="1">
      <c r="A191" s="5" t="s">
        <v>37</v>
      </c>
      <c r="D191" s="383"/>
      <c r="E191" s="6">
        <f ca="1">(Расчет_БЕЗ_Фонда!E104)</f>
        <v>14091.000000000011</v>
      </c>
      <c r="F191" s="6">
        <f ca="1">(Расчет_БЕЗ_Фонда!F104)</f>
        <v>42273.000000000029</v>
      </c>
      <c r="G191" s="6">
        <f ca="1">(Расчет_БЕЗ_Фонда!G104)</f>
        <v>56364.000000000044</v>
      </c>
      <c r="H191" s="6">
        <f ca="1">(Расчет_БЕЗ_Фонда!H104)</f>
        <v>52384.607789869107</v>
      </c>
      <c r="I191" s="6">
        <f ca="1">(Расчет_БЕЗ_Фонда!I104)</f>
        <v>47967.482436623766</v>
      </c>
      <c r="J191" s="6">
        <f ca="1">(Расчет_БЕЗ_Фонда!J104)</f>
        <v>43064.473294521442</v>
      </c>
      <c r="K191" s="6">
        <f ca="1">(Расчет_БЕЗ_Фонда!K104)</f>
        <v>37622.133146787863</v>
      </c>
      <c r="L191" s="6">
        <f ca="1">(Расчет_БЕЗ_Фонда!L104)</f>
        <v>31581.135582803581</v>
      </c>
      <c r="M191" s="6">
        <f ca="1">(Расчет_БЕЗ_Фонда!M104)</f>
        <v>24875.628286781033</v>
      </c>
      <c r="N191" s="6">
        <f ca="1">(Расчет_БЕЗ_Фонда!N104)</f>
        <v>17432.515188196001</v>
      </c>
      <c r="O191" s="6">
        <f ca="1">(Расчет_БЕЗ_Фонда!O104)</f>
        <v>9170.6596487666156</v>
      </c>
      <c r="P191" s="6">
        <f ca="1">(Расчет_БЕЗ_Фонда!P104)</f>
        <v>0</v>
      </c>
      <c r="Q191" s="6">
        <f ca="1">(Расчет_БЕЗ_Фонда!Q104)</f>
        <v>0</v>
      </c>
      <c r="R191" s="6">
        <f ca="1">(Расчет_БЕЗ_Фонда!R104)</f>
        <v>0</v>
      </c>
      <c r="S191" s="6">
        <f ca="1">(Расчет_БЕЗ_Фонда!S104)</f>
        <v>0</v>
      </c>
      <c r="T191" s="6">
        <f ca="1">(Расчет_БЕЗ_Фонда!T104)</f>
        <v>0</v>
      </c>
      <c r="U191" s="6">
        <f ca="1">(Расчет_БЕЗ_Фонда!U104)</f>
        <v>0</v>
      </c>
      <c r="V191" s="6">
        <f ca="1">(Расчет_БЕЗ_Фонда!V104)</f>
        <v>0</v>
      </c>
      <c r="W191" s="6">
        <f ca="1">(Расчет_БЕЗ_Фонда!W104)</f>
        <v>0</v>
      </c>
      <c r="X191" s="6">
        <f ca="1">(Расчет_БЕЗ_Фонда!X104)</f>
        <v>0</v>
      </c>
      <c r="Y191" s="6">
        <f ca="1">(Расчет_БЕЗ_Фонда!Y104)</f>
        <v>0</v>
      </c>
      <c r="Z191" s="6">
        <f ca="1">(Расчет_БЕЗ_Фонда!Z104)</f>
        <v>0</v>
      </c>
      <c r="AA191" s="6">
        <f ca="1">(Расчет_БЕЗ_Фонда!AA104)</f>
        <v>0</v>
      </c>
      <c r="AB191" s="6">
        <f ca="1">(Расчет_БЕЗ_Фонда!AB104)</f>
        <v>0</v>
      </c>
      <c r="AC191" s="6">
        <f ca="1">(Расчет_БЕЗ_Фонда!AC104)</f>
        <v>0</v>
      </c>
      <c r="AD191" s="6">
        <f ca="1">(Расчет_БЕЗ_Фонда!AD104)</f>
        <v>0</v>
      </c>
      <c r="AE191" s="6">
        <f ca="1">(Расчет_БЕЗ_Фонда!AE104)</f>
        <v>0</v>
      </c>
      <c r="AF191" s="6">
        <f ca="1">(Расчет_БЕЗ_Фонда!AF104)</f>
        <v>0</v>
      </c>
      <c r="AG191" s="6">
        <f ca="1">(Расчет_БЕЗ_Фонда!AG104)</f>
        <v>0</v>
      </c>
      <c r="AH191" s="6">
        <f ca="1">(Расчет_БЕЗ_Фонда!AH104)</f>
        <v>0</v>
      </c>
      <c r="AI191" s="6">
        <f ca="1">(Расчет_БЕЗ_Фонда!AI104)</f>
        <v>0</v>
      </c>
      <c r="AJ191" s="6">
        <f ca="1">(Расчет_БЕЗ_Фонда!AJ104)</f>
        <v>0</v>
      </c>
    </row>
    <row r="192" spans="1:124" outlineLevel="1">
      <c r="A192" s="5" t="s">
        <v>111</v>
      </c>
      <c r="D192" s="383"/>
      <c r="E192" s="6">
        <f ca="1">Расчет_БЕЗ_Фонда!E118</f>
        <v>0</v>
      </c>
      <c r="F192" s="6">
        <f ca="1">Расчет_БЕЗ_Фонда!F118</f>
        <v>0</v>
      </c>
      <c r="G192" s="6">
        <f ca="1">Расчет_БЕЗ_Фонда!G118</f>
        <v>0</v>
      </c>
      <c r="H192" s="6">
        <f ca="1">Расчет_БЕЗ_Фонда!H118</f>
        <v>0</v>
      </c>
      <c r="I192" s="6">
        <f ca="1">Расчет_БЕЗ_Фонда!I118</f>
        <v>0</v>
      </c>
      <c r="J192" s="6">
        <f ca="1">Расчет_БЕЗ_Фонда!J118</f>
        <v>0</v>
      </c>
      <c r="K192" s="6">
        <f ca="1">Расчет_БЕЗ_Фонда!K118</f>
        <v>0</v>
      </c>
      <c r="L192" s="6">
        <f ca="1">Расчет_БЕЗ_Фонда!L118</f>
        <v>0</v>
      </c>
      <c r="M192" s="6">
        <f ca="1">Расчет_БЕЗ_Фонда!M118</f>
        <v>0</v>
      </c>
      <c r="N192" s="6">
        <f ca="1">Расчет_БЕЗ_Фонда!N118</f>
        <v>0</v>
      </c>
      <c r="O192" s="6">
        <f ca="1">Расчет_БЕЗ_Фонда!O118</f>
        <v>0</v>
      </c>
      <c r="P192" s="6">
        <f ca="1">Расчет_БЕЗ_Фонда!P118</f>
        <v>0</v>
      </c>
      <c r="Q192" s="6">
        <f ca="1">Расчет_БЕЗ_Фонда!Q118</f>
        <v>0</v>
      </c>
      <c r="R192" s="6">
        <f ca="1">Расчет_БЕЗ_Фонда!R118</f>
        <v>0</v>
      </c>
      <c r="S192" s="6">
        <f ca="1">Расчет_БЕЗ_Фонда!S118</f>
        <v>0</v>
      </c>
      <c r="T192" s="6">
        <f ca="1">Расчет_БЕЗ_Фонда!T118</f>
        <v>0</v>
      </c>
      <c r="U192" s="6">
        <f ca="1">Расчет_БЕЗ_Фонда!U118</f>
        <v>0</v>
      </c>
      <c r="V192" s="6">
        <f ca="1">Расчет_БЕЗ_Фонда!V118</f>
        <v>0</v>
      </c>
      <c r="W192" s="6">
        <f ca="1">Расчет_БЕЗ_Фонда!W118</f>
        <v>0</v>
      </c>
      <c r="X192" s="6">
        <f ca="1">Расчет_БЕЗ_Фонда!X118</f>
        <v>0</v>
      </c>
      <c r="Y192" s="6">
        <f ca="1">Расчет_БЕЗ_Фонда!Y118</f>
        <v>0</v>
      </c>
      <c r="Z192" s="6">
        <f ca="1">Расчет_БЕЗ_Фонда!Z118</f>
        <v>0</v>
      </c>
      <c r="AA192" s="6">
        <f ca="1">Расчет_БЕЗ_Фонда!AA118</f>
        <v>0</v>
      </c>
      <c r="AB192" s="6">
        <f ca="1">Расчет_БЕЗ_Фонда!AB118</f>
        <v>0</v>
      </c>
      <c r="AC192" s="6">
        <f ca="1">Расчет_БЕЗ_Фонда!AC118</f>
        <v>0</v>
      </c>
      <c r="AD192" s="6">
        <f ca="1">Расчет_БЕЗ_Фонда!AD118</f>
        <v>0</v>
      </c>
      <c r="AE192" s="6">
        <f ca="1">Расчет_БЕЗ_Фонда!AE118</f>
        <v>0</v>
      </c>
      <c r="AF192" s="6">
        <f ca="1">Расчет_БЕЗ_Фонда!AF118</f>
        <v>0</v>
      </c>
      <c r="AG192" s="6">
        <f ca="1">Расчет_БЕЗ_Фонда!AG118</f>
        <v>0</v>
      </c>
      <c r="AH192" s="6">
        <f ca="1">Расчет_БЕЗ_Фонда!AH118</f>
        <v>0</v>
      </c>
      <c r="AI192" s="6">
        <f ca="1">Расчет_БЕЗ_Фонда!AI118</f>
        <v>0</v>
      </c>
      <c r="AJ192" s="6">
        <f ca="1">Расчет_БЕЗ_Фонда!AJ118</f>
        <v>0</v>
      </c>
    </row>
    <row r="193" spans="1:124" outlineLevel="1">
      <c r="D193" s="383"/>
    </row>
    <row r="194" spans="1:124" outlineLevel="1">
      <c r="A194" s="5" t="str">
        <f>A175</f>
        <v>Прочие затраты на Инвестиционной стадии</v>
      </c>
      <c r="D194" s="383"/>
      <c r="E194" s="6">
        <f t="shared" ref="E194:AJ194" si="39">E183</f>
        <v>0</v>
      </c>
      <c r="F194" s="6">
        <f t="shared" si="39"/>
        <v>0</v>
      </c>
      <c r="G194" s="6">
        <f t="shared" si="39"/>
        <v>0</v>
      </c>
      <c r="H194" s="6">
        <f t="shared" si="39"/>
        <v>0</v>
      </c>
      <c r="I194" s="6">
        <f t="shared" si="39"/>
        <v>0</v>
      </c>
      <c r="J194" s="6">
        <f t="shared" si="39"/>
        <v>0</v>
      </c>
      <c r="K194" s="6">
        <f t="shared" si="39"/>
        <v>0</v>
      </c>
      <c r="L194" s="6">
        <f t="shared" si="39"/>
        <v>0</v>
      </c>
      <c r="M194" s="6">
        <f t="shared" si="39"/>
        <v>0</v>
      </c>
      <c r="N194" s="6">
        <f t="shared" si="39"/>
        <v>0</v>
      </c>
      <c r="O194" s="6">
        <f t="shared" si="39"/>
        <v>0</v>
      </c>
      <c r="P194" s="6">
        <f t="shared" si="39"/>
        <v>0</v>
      </c>
      <c r="Q194" s="6">
        <f t="shared" si="39"/>
        <v>0</v>
      </c>
      <c r="R194" s="6">
        <f t="shared" si="39"/>
        <v>0</v>
      </c>
      <c r="S194" s="6">
        <f t="shared" si="39"/>
        <v>0</v>
      </c>
      <c r="T194" s="6">
        <f t="shared" si="39"/>
        <v>0</v>
      </c>
      <c r="U194" s="6">
        <f t="shared" si="39"/>
        <v>0</v>
      </c>
      <c r="V194" s="6">
        <f t="shared" si="39"/>
        <v>0</v>
      </c>
      <c r="W194" s="6">
        <f t="shared" si="39"/>
        <v>0</v>
      </c>
      <c r="X194" s="6">
        <f t="shared" si="39"/>
        <v>0</v>
      </c>
      <c r="Y194" s="6">
        <f t="shared" si="39"/>
        <v>0</v>
      </c>
      <c r="Z194" s="6">
        <f t="shared" si="39"/>
        <v>0</v>
      </c>
      <c r="AA194" s="6">
        <f t="shared" si="39"/>
        <v>0</v>
      </c>
      <c r="AB194" s="6">
        <f t="shared" si="39"/>
        <v>0</v>
      </c>
      <c r="AC194" s="6">
        <f t="shared" si="39"/>
        <v>0</v>
      </c>
      <c r="AD194" s="6">
        <f t="shared" si="39"/>
        <v>0</v>
      </c>
      <c r="AE194" s="6">
        <f t="shared" si="39"/>
        <v>0</v>
      </c>
      <c r="AF194" s="6">
        <f t="shared" si="39"/>
        <v>0</v>
      </c>
      <c r="AG194" s="6">
        <f t="shared" si="39"/>
        <v>0</v>
      </c>
      <c r="AH194" s="6">
        <f t="shared" si="39"/>
        <v>0</v>
      </c>
      <c r="AI194" s="6">
        <f t="shared" si="39"/>
        <v>0</v>
      </c>
      <c r="AJ194" s="6">
        <f t="shared" si="39"/>
        <v>0</v>
      </c>
    </row>
    <row r="195" spans="1:124" s="76" customFormat="1" outlineLevel="1">
      <c r="A195" s="72" t="s">
        <v>123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5"/>
      <c r="AE195" s="75"/>
      <c r="AF195" s="75"/>
      <c r="AG195" s="75"/>
      <c r="AH195" s="75"/>
      <c r="AI195" s="75"/>
      <c r="AJ195" s="75"/>
      <c r="AK195" s="75"/>
      <c r="AL195" s="75"/>
      <c r="AM195" s="75"/>
      <c r="AN195" s="75"/>
      <c r="AO195" s="75"/>
      <c r="AP195" s="75"/>
      <c r="AQ195" s="75"/>
      <c r="AR195" s="75"/>
      <c r="AS195" s="75"/>
      <c r="AT195" s="75"/>
      <c r="AU195" s="75"/>
      <c r="AV195" s="75"/>
      <c r="AW195" s="75"/>
      <c r="AX195" s="75"/>
      <c r="AY195" s="75"/>
      <c r="AZ195" s="75"/>
      <c r="BA195" s="75"/>
      <c r="BB195" s="75"/>
      <c r="BC195" s="75"/>
      <c r="BD195" s="75"/>
      <c r="BE195" s="75"/>
      <c r="BF195" s="75"/>
      <c r="BG195" s="75"/>
      <c r="BH195" s="75"/>
      <c r="BI195" s="75"/>
      <c r="BJ195" s="75"/>
      <c r="BK195" s="75"/>
      <c r="BL195" s="75"/>
      <c r="BM195" s="75"/>
      <c r="BN195" s="75"/>
      <c r="BO195" s="75"/>
      <c r="BP195" s="75"/>
      <c r="BQ195" s="75"/>
      <c r="BR195" s="75"/>
      <c r="BS195" s="75"/>
      <c r="BT195" s="75"/>
      <c r="BU195" s="75"/>
      <c r="BV195" s="75"/>
      <c r="BW195" s="75"/>
      <c r="BX195" s="75"/>
      <c r="BY195" s="75"/>
      <c r="BZ195" s="75"/>
      <c r="CA195" s="75"/>
      <c r="CB195" s="75"/>
      <c r="CC195" s="75"/>
      <c r="CD195" s="75"/>
      <c r="CE195" s="75"/>
      <c r="CF195" s="75"/>
      <c r="CG195" s="75"/>
      <c r="CH195" s="75"/>
      <c r="CI195" s="75"/>
      <c r="CJ195" s="75"/>
      <c r="CK195" s="75"/>
      <c r="CL195" s="75"/>
      <c r="CM195" s="75"/>
      <c r="CN195" s="75"/>
      <c r="CO195" s="75"/>
      <c r="CP195" s="75"/>
      <c r="CQ195" s="75"/>
      <c r="CR195" s="75"/>
      <c r="CS195" s="75"/>
      <c r="CT195" s="75"/>
      <c r="CU195" s="75"/>
      <c r="CV195" s="75"/>
      <c r="CW195" s="75"/>
      <c r="CX195" s="75"/>
      <c r="CY195" s="75"/>
      <c r="CZ195" s="75"/>
      <c r="DA195" s="75"/>
      <c r="DB195" s="75"/>
      <c r="DC195" s="75"/>
      <c r="DD195" s="75"/>
      <c r="DE195" s="75"/>
      <c r="DF195" s="75"/>
      <c r="DG195" s="75"/>
      <c r="DH195" s="75"/>
      <c r="DI195" s="75"/>
      <c r="DJ195" s="75"/>
      <c r="DK195" s="75"/>
      <c r="DL195" s="75"/>
      <c r="DM195" s="75"/>
      <c r="DN195" s="75"/>
      <c r="DO195" s="75"/>
      <c r="DP195" s="75"/>
      <c r="DQ195" s="75"/>
      <c r="DR195" s="75"/>
      <c r="DS195" s="75"/>
      <c r="DT195" s="75"/>
    </row>
    <row r="196" spans="1:124" outlineLevel="1">
      <c r="A196" s="5" t="s">
        <v>31</v>
      </c>
      <c r="B196" s="10">
        <f>'Исходные данные'!$E$10</f>
        <v>43466</v>
      </c>
      <c r="C196" s="10">
        <f>'Исходные данные'!$E$12</f>
        <v>44196</v>
      </c>
      <c r="D196" s="383">
        <f ca="1">SUM(E196:DT196)</f>
        <v>56364.000000000044</v>
      </c>
      <c r="E196" s="6">
        <f t="shared" ref="E196:AJ197" ca="1" si="40">($B196&lt;=E$2)*(E$1&lt;=$C196)*E191</f>
        <v>14091.000000000011</v>
      </c>
      <c r="F196" s="6">
        <f t="shared" ca="1" si="40"/>
        <v>42273.000000000029</v>
      </c>
      <c r="G196" s="6">
        <f t="shared" ca="1" si="40"/>
        <v>0</v>
      </c>
      <c r="H196" s="6">
        <f t="shared" ca="1" si="40"/>
        <v>0</v>
      </c>
      <c r="I196" s="6">
        <f t="shared" ca="1" si="40"/>
        <v>0</v>
      </c>
      <c r="J196" s="6">
        <f t="shared" ca="1" si="40"/>
        <v>0</v>
      </c>
      <c r="K196" s="6">
        <f t="shared" ca="1" si="40"/>
        <v>0</v>
      </c>
      <c r="L196" s="6">
        <f t="shared" ca="1" si="40"/>
        <v>0</v>
      </c>
      <c r="M196" s="6">
        <f t="shared" ca="1" si="40"/>
        <v>0</v>
      </c>
      <c r="N196" s="6">
        <f t="shared" ca="1" si="40"/>
        <v>0</v>
      </c>
      <c r="O196" s="6">
        <f t="shared" ca="1" si="40"/>
        <v>0</v>
      </c>
      <c r="P196" s="6">
        <f t="shared" ca="1" si="40"/>
        <v>0</v>
      </c>
      <c r="Q196" s="6">
        <f t="shared" ca="1" si="40"/>
        <v>0</v>
      </c>
      <c r="R196" s="6">
        <f t="shared" ca="1" si="40"/>
        <v>0</v>
      </c>
      <c r="S196" s="6">
        <f t="shared" ca="1" si="40"/>
        <v>0</v>
      </c>
      <c r="T196" s="6">
        <f t="shared" ca="1" si="40"/>
        <v>0</v>
      </c>
      <c r="U196" s="6">
        <f t="shared" ca="1" si="40"/>
        <v>0</v>
      </c>
      <c r="V196" s="6">
        <f t="shared" ca="1" si="40"/>
        <v>0</v>
      </c>
      <c r="W196" s="6">
        <f t="shared" ca="1" si="40"/>
        <v>0</v>
      </c>
      <c r="X196" s="6">
        <f t="shared" ca="1" si="40"/>
        <v>0</v>
      </c>
      <c r="Y196" s="6">
        <f t="shared" ca="1" si="40"/>
        <v>0</v>
      </c>
      <c r="Z196" s="6">
        <f t="shared" ca="1" si="40"/>
        <v>0</v>
      </c>
      <c r="AA196" s="6">
        <f t="shared" ca="1" si="40"/>
        <v>0</v>
      </c>
      <c r="AB196" s="6">
        <f t="shared" ca="1" si="40"/>
        <v>0</v>
      </c>
      <c r="AC196" s="6">
        <f t="shared" ca="1" si="40"/>
        <v>0</v>
      </c>
      <c r="AD196" s="6">
        <f t="shared" ca="1" si="40"/>
        <v>0</v>
      </c>
      <c r="AE196" s="6">
        <f t="shared" ca="1" si="40"/>
        <v>0</v>
      </c>
      <c r="AF196" s="6">
        <f t="shared" ca="1" si="40"/>
        <v>0</v>
      </c>
      <c r="AG196" s="6">
        <f t="shared" ca="1" si="40"/>
        <v>0</v>
      </c>
      <c r="AH196" s="6">
        <f t="shared" ca="1" si="40"/>
        <v>0</v>
      </c>
      <c r="AI196" s="6">
        <f t="shared" ca="1" si="40"/>
        <v>0</v>
      </c>
      <c r="AJ196" s="6">
        <f t="shared" ca="1" si="40"/>
        <v>0</v>
      </c>
    </row>
    <row r="197" spans="1:124" outlineLevel="1">
      <c r="A197" s="5" t="s">
        <v>38</v>
      </c>
      <c r="B197" s="10">
        <f>'Исходные данные'!$E$10</f>
        <v>43466</v>
      </c>
      <c r="C197" s="10">
        <f>'Исходные данные'!$E$12</f>
        <v>44196</v>
      </c>
      <c r="D197" s="383">
        <f ca="1">SUM(E197:DT197)</f>
        <v>0</v>
      </c>
      <c r="E197" s="6">
        <f t="shared" ca="1" si="40"/>
        <v>0</v>
      </c>
      <c r="F197" s="6">
        <f t="shared" ca="1" si="40"/>
        <v>0</v>
      </c>
      <c r="G197" s="6">
        <f t="shared" ca="1" si="40"/>
        <v>0</v>
      </c>
      <c r="H197" s="6">
        <f t="shared" ca="1" si="40"/>
        <v>0</v>
      </c>
      <c r="I197" s="6">
        <f t="shared" ca="1" si="40"/>
        <v>0</v>
      </c>
      <c r="J197" s="6">
        <f t="shared" ca="1" si="40"/>
        <v>0</v>
      </c>
      <c r="K197" s="6">
        <f t="shared" ca="1" si="40"/>
        <v>0</v>
      </c>
      <c r="L197" s="6">
        <f t="shared" ca="1" si="40"/>
        <v>0</v>
      </c>
      <c r="M197" s="6">
        <f t="shared" ca="1" si="40"/>
        <v>0</v>
      </c>
      <c r="N197" s="6">
        <f t="shared" ca="1" si="40"/>
        <v>0</v>
      </c>
      <c r="O197" s="6">
        <f t="shared" ca="1" si="40"/>
        <v>0</v>
      </c>
      <c r="P197" s="6">
        <f t="shared" ca="1" si="40"/>
        <v>0</v>
      </c>
      <c r="Q197" s="6">
        <f t="shared" ca="1" si="40"/>
        <v>0</v>
      </c>
      <c r="R197" s="6">
        <f t="shared" ca="1" si="40"/>
        <v>0</v>
      </c>
      <c r="S197" s="6">
        <f t="shared" ca="1" si="40"/>
        <v>0</v>
      </c>
      <c r="T197" s="6">
        <f t="shared" ca="1" si="40"/>
        <v>0</v>
      </c>
      <c r="U197" s="6">
        <f t="shared" ca="1" si="40"/>
        <v>0</v>
      </c>
      <c r="V197" s="6">
        <f t="shared" ca="1" si="40"/>
        <v>0</v>
      </c>
      <c r="W197" s="6">
        <f t="shared" ca="1" si="40"/>
        <v>0</v>
      </c>
      <c r="X197" s="6">
        <f t="shared" ca="1" si="40"/>
        <v>0</v>
      </c>
      <c r="Y197" s="6">
        <f t="shared" ca="1" si="40"/>
        <v>0</v>
      </c>
      <c r="Z197" s="6">
        <f t="shared" ca="1" si="40"/>
        <v>0</v>
      </c>
      <c r="AA197" s="6">
        <f t="shared" ca="1" si="40"/>
        <v>0</v>
      </c>
      <c r="AB197" s="6">
        <f t="shared" ca="1" si="40"/>
        <v>0</v>
      </c>
      <c r="AC197" s="6">
        <f t="shared" ca="1" si="40"/>
        <v>0</v>
      </c>
      <c r="AD197" s="6">
        <f t="shared" ca="1" si="40"/>
        <v>0</v>
      </c>
      <c r="AE197" s="6">
        <f t="shared" ca="1" si="40"/>
        <v>0</v>
      </c>
      <c r="AF197" s="6">
        <f t="shared" ca="1" si="40"/>
        <v>0</v>
      </c>
      <c r="AG197" s="6">
        <f t="shared" ca="1" si="40"/>
        <v>0</v>
      </c>
      <c r="AH197" s="6">
        <f t="shared" ca="1" si="40"/>
        <v>0</v>
      </c>
      <c r="AI197" s="6">
        <f t="shared" ca="1" si="40"/>
        <v>0</v>
      </c>
      <c r="AJ197" s="6">
        <f t="shared" ca="1" si="40"/>
        <v>0</v>
      </c>
    </row>
    <row r="198" spans="1:124" outlineLevel="1">
      <c r="B198" s="10">
        <f>'Исходные данные'!$E$10</f>
        <v>43466</v>
      </c>
      <c r="C198" s="10">
        <f>'Исходные данные'!$E$12</f>
        <v>44196</v>
      </c>
      <c r="D198" s="383">
        <f>SUM(E198:DT198)</f>
        <v>0</v>
      </c>
    </row>
    <row r="199" spans="1:124" outlineLevel="1">
      <c r="A199" s="5" t="s">
        <v>30</v>
      </c>
      <c r="B199" s="10">
        <f>'Исходные данные'!$E$10</f>
        <v>43466</v>
      </c>
      <c r="C199" s="10">
        <f>'Исходные данные'!$E$12</f>
        <v>44196</v>
      </c>
      <c r="D199" s="383">
        <f>SUM(E199:DT199)</f>
        <v>0</v>
      </c>
      <c r="E199" s="6">
        <f t="shared" ref="E199:AJ199" si="41">($B199&lt;=E$2)*(E$1&lt;=$C199)*E194</f>
        <v>0</v>
      </c>
      <c r="F199" s="6">
        <f t="shared" si="41"/>
        <v>0</v>
      </c>
      <c r="G199" s="6">
        <f t="shared" si="41"/>
        <v>0</v>
      </c>
      <c r="H199" s="6">
        <f t="shared" si="41"/>
        <v>0</v>
      </c>
      <c r="I199" s="6">
        <f t="shared" si="41"/>
        <v>0</v>
      </c>
      <c r="J199" s="6">
        <f t="shared" si="41"/>
        <v>0</v>
      </c>
      <c r="K199" s="6">
        <f t="shared" si="41"/>
        <v>0</v>
      </c>
      <c r="L199" s="6">
        <f t="shared" si="41"/>
        <v>0</v>
      </c>
      <c r="M199" s="6">
        <f t="shared" si="41"/>
        <v>0</v>
      </c>
      <c r="N199" s="6">
        <f t="shared" si="41"/>
        <v>0</v>
      </c>
      <c r="O199" s="6">
        <f t="shared" si="41"/>
        <v>0</v>
      </c>
      <c r="P199" s="6">
        <f t="shared" si="41"/>
        <v>0</v>
      </c>
      <c r="Q199" s="6">
        <f t="shared" si="41"/>
        <v>0</v>
      </c>
      <c r="R199" s="6">
        <f t="shared" si="41"/>
        <v>0</v>
      </c>
      <c r="S199" s="6">
        <f t="shared" si="41"/>
        <v>0</v>
      </c>
      <c r="T199" s="6">
        <f t="shared" si="41"/>
        <v>0</v>
      </c>
      <c r="U199" s="6">
        <f t="shared" si="41"/>
        <v>0</v>
      </c>
      <c r="V199" s="6">
        <f t="shared" si="41"/>
        <v>0</v>
      </c>
      <c r="W199" s="6">
        <f t="shared" si="41"/>
        <v>0</v>
      </c>
      <c r="X199" s="6">
        <f t="shared" si="41"/>
        <v>0</v>
      </c>
      <c r="Y199" s="6">
        <f t="shared" si="41"/>
        <v>0</v>
      </c>
      <c r="Z199" s="6">
        <f t="shared" si="41"/>
        <v>0</v>
      </c>
      <c r="AA199" s="6">
        <f t="shared" si="41"/>
        <v>0</v>
      </c>
      <c r="AB199" s="6">
        <f t="shared" si="41"/>
        <v>0</v>
      </c>
      <c r="AC199" s="6">
        <f t="shared" si="41"/>
        <v>0</v>
      </c>
      <c r="AD199" s="6">
        <f t="shared" si="41"/>
        <v>0</v>
      </c>
      <c r="AE199" s="6">
        <f t="shared" si="41"/>
        <v>0</v>
      </c>
      <c r="AF199" s="6">
        <f t="shared" si="41"/>
        <v>0</v>
      </c>
      <c r="AG199" s="6">
        <f t="shared" si="41"/>
        <v>0</v>
      </c>
      <c r="AH199" s="6">
        <f t="shared" si="41"/>
        <v>0</v>
      </c>
      <c r="AI199" s="6">
        <f t="shared" si="41"/>
        <v>0</v>
      </c>
      <c r="AJ199" s="6">
        <f t="shared" si="41"/>
        <v>0</v>
      </c>
    </row>
    <row r="200" spans="1:124" outlineLevel="1">
      <c r="A200" s="14" t="s">
        <v>18</v>
      </c>
      <c r="B200" s="15"/>
      <c r="C200" s="15"/>
      <c r="D200" s="15">
        <f ca="1">SUM(D196:D199)</f>
        <v>56364.000000000044</v>
      </c>
      <c r="E200" s="16">
        <f t="shared" ref="E200:AJ200" ca="1" si="42">SUM(E196:E199)</f>
        <v>14091.000000000011</v>
      </c>
      <c r="F200" s="16">
        <f t="shared" ca="1" si="42"/>
        <v>42273.000000000029</v>
      </c>
      <c r="G200" s="16">
        <f t="shared" ca="1" si="42"/>
        <v>0</v>
      </c>
      <c r="H200" s="16">
        <f t="shared" ca="1" si="42"/>
        <v>0</v>
      </c>
      <c r="I200" s="16">
        <f t="shared" ca="1" si="42"/>
        <v>0</v>
      </c>
      <c r="J200" s="16">
        <f t="shared" ca="1" si="42"/>
        <v>0</v>
      </c>
      <c r="K200" s="16">
        <f t="shared" ca="1" si="42"/>
        <v>0</v>
      </c>
      <c r="L200" s="16">
        <f t="shared" ca="1" si="42"/>
        <v>0</v>
      </c>
      <c r="M200" s="16">
        <f t="shared" ca="1" si="42"/>
        <v>0</v>
      </c>
      <c r="N200" s="16">
        <f t="shared" ca="1" si="42"/>
        <v>0</v>
      </c>
      <c r="O200" s="16">
        <f t="shared" ca="1" si="42"/>
        <v>0</v>
      </c>
      <c r="P200" s="16">
        <f t="shared" ca="1" si="42"/>
        <v>0</v>
      </c>
      <c r="Q200" s="16">
        <f t="shared" ca="1" si="42"/>
        <v>0</v>
      </c>
      <c r="R200" s="16">
        <f t="shared" ca="1" si="42"/>
        <v>0</v>
      </c>
      <c r="S200" s="16">
        <f t="shared" ca="1" si="42"/>
        <v>0</v>
      </c>
      <c r="T200" s="16">
        <f t="shared" ca="1" si="42"/>
        <v>0</v>
      </c>
      <c r="U200" s="16">
        <f t="shared" ca="1" si="42"/>
        <v>0</v>
      </c>
      <c r="V200" s="16">
        <f t="shared" ca="1" si="42"/>
        <v>0</v>
      </c>
      <c r="W200" s="16">
        <f t="shared" ca="1" si="42"/>
        <v>0</v>
      </c>
      <c r="X200" s="16">
        <f t="shared" ca="1" si="42"/>
        <v>0</v>
      </c>
      <c r="Y200" s="16">
        <f t="shared" ca="1" si="42"/>
        <v>0</v>
      </c>
      <c r="Z200" s="16">
        <f t="shared" ca="1" si="42"/>
        <v>0</v>
      </c>
      <c r="AA200" s="16">
        <f t="shared" ca="1" si="42"/>
        <v>0</v>
      </c>
      <c r="AB200" s="16">
        <f t="shared" ca="1" si="42"/>
        <v>0</v>
      </c>
      <c r="AC200" s="16">
        <f t="shared" ca="1" si="42"/>
        <v>0</v>
      </c>
      <c r="AD200" s="16">
        <f t="shared" ca="1" si="42"/>
        <v>0</v>
      </c>
      <c r="AE200" s="16">
        <f t="shared" ca="1" si="42"/>
        <v>0</v>
      </c>
      <c r="AF200" s="16">
        <f t="shared" ca="1" si="42"/>
        <v>0</v>
      </c>
      <c r="AG200" s="16">
        <f t="shared" ca="1" si="42"/>
        <v>0</v>
      </c>
      <c r="AH200" s="16">
        <f t="shared" ca="1" si="42"/>
        <v>0</v>
      </c>
      <c r="AI200" s="16">
        <f t="shared" ca="1" si="42"/>
        <v>0</v>
      </c>
      <c r="AJ200" s="16">
        <f t="shared" ca="1" si="42"/>
        <v>0</v>
      </c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  <c r="BC200" s="16"/>
      <c r="BD200" s="16"/>
      <c r="BE200" s="16"/>
      <c r="BF200" s="16"/>
      <c r="BG200" s="16"/>
      <c r="BH200" s="16"/>
      <c r="BI200" s="16"/>
      <c r="BJ200" s="16"/>
      <c r="BK200" s="16"/>
      <c r="BL200" s="16"/>
      <c r="BM200" s="16"/>
      <c r="BN200" s="16"/>
      <c r="BO200" s="16"/>
      <c r="BP200" s="16"/>
      <c r="BQ200" s="16"/>
      <c r="BR200" s="16"/>
      <c r="BS200" s="16"/>
      <c r="BT200" s="16"/>
      <c r="BU200" s="16"/>
      <c r="BV200" s="16"/>
      <c r="BW200" s="16"/>
      <c r="BX200" s="16"/>
      <c r="BY200" s="16"/>
      <c r="BZ200" s="16"/>
      <c r="CA200" s="16"/>
      <c r="CB200" s="16"/>
      <c r="CC200" s="16"/>
      <c r="CD200" s="16"/>
      <c r="CE200" s="16"/>
      <c r="CF200" s="16"/>
      <c r="CG200" s="16"/>
      <c r="CH200" s="16"/>
      <c r="CI200" s="16"/>
      <c r="CJ200" s="16"/>
      <c r="CK200" s="16"/>
      <c r="CL200" s="16"/>
      <c r="CM200" s="16"/>
      <c r="CN200" s="16"/>
      <c r="CO200" s="16"/>
      <c r="CP200" s="16"/>
      <c r="CQ200" s="16"/>
      <c r="CR200" s="16"/>
      <c r="CS200" s="16"/>
      <c r="CT200" s="16"/>
      <c r="CU200" s="16"/>
      <c r="CV200" s="16"/>
      <c r="CW200" s="16"/>
      <c r="CX200" s="16"/>
      <c r="CY200" s="16"/>
      <c r="CZ200" s="16"/>
      <c r="DA200" s="16"/>
      <c r="DB200" s="16"/>
      <c r="DC200" s="16"/>
      <c r="DD200" s="16"/>
      <c r="DE200" s="16"/>
      <c r="DF200" s="16"/>
      <c r="DG200" s="16"/>
      <c r="DH200" s="16"/>
      <c r="DI200" s="16"/>
      <c r="DJ200" s="16"/>
      <c r="DK200" s="16"/>
      <c r="DL200" s="16"/>
      <c r="DM200" s="16"/>
      <c r="DN200" s="16"/>
      <c r="DO200" s="16"/>
      <c r="DP200" s="16"/>
      <c r="DQ200" s="16"/>
      <c r="DR200" s="16"/>
      <c r="DS200" s="16"/>
      <c r="DT200" s="16"/>
    </row>
    <row r="201" spans="1:124" outlineLevel="1"/>
    <row r="202" spans="1:124" s="76" customFormat="1" outlineLevel="1">
      <c r="A202" s="77" t="s">
        <v>136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5"/>
      <c r="AE202" s="75"/>
      <c r="AF202" s="75"/>
      <c r="AG202" s="75"/>
      <c r="AH202" s="75"/>
      <c r="AI202" s="75"/>
      <c r="AJ202" s="75"/>
      <c r="AK202" s="75"/>
      <c r="AL202" s="75"/>
      <c r="AM202" s="75"/>
      <c r="AN202" s="75"/>
      <c r="AO202" s="75"/>
      <c r="AP202" s="75"/>
      <c r="AQ202" s="75"/>
      <c r="AR202" s="75"/>
      <c r="AS202" s="75"/>
      <c r="AT202" s="75"/>
      <c r="AU202" s="75"/>
      <c r="AV202" s="75"/>
      <c r="AW202" s="75"/>
      <c r="AX202" s="75"/>
      <c r="AY202" s="75"/>
      <c r="AZ202" s="75"/>
      <c r="BA202" s="75"/>
      <c r="BB202" s="75"/>
      <c r="BC202" s="75"/>
      <c r="BD202" s="75"/>
      <c r="BE202" s="75"/>
      <c r="BF202" s="75"/>
      <c r="BG202" s="75"/>
      <c r="BH202" s="75"/>
      <c r="BI202" s="75"/>
      <c r="BJ202" s="75"/>
      <c r="BK202" s="75"/>
      <c r="BL202" s="75"/>
      <c r="BM202" s="75"/>
      <c r="BN202" s="75"/>
      <c r="BO202" s="75"/>
      <c r="BP202" s="75"/>
      <c r="BQ202" s="75"/>
      <c r="BR202" s="75"/>
      <c r="BS202" s="75"/>
      <c r="BT202" s="75"/>
      <c r="BU202" s="75"/>
      <c r="BV202" s="75"/>
      <c r="BW202" s="75"/>
      <c r="BX202" s="75"/>
      <c r="BY202" s="75"/>
      <c r="BZ202" s="75"/>
      <c r="CA202" s="75"/>
      <c r="CB202" s="75"/>
      <c r="CC202" s="75"/>
      <c r="CD202" s="75"/>
      <c r="CE202" s="75"/>
      <c r="CF202" s="75"/>
      <c r="CG202" s="75"/>
      <c r="CH202" s="75"/>
      <c r="CI202" s="75"/>
      <c r="CJ202" s="75"/>
      <c r="CK202" s="75"/>
      <c r="CL202" s="75"/>
      <c r="CM202" s="75"/>
      <c r="CN202" s="75"/>
      <c r="CO202" s="75"/>
      <c r="CP202" s="75"/>
      <c r="CQ202" s="75"/>
      <c r="CR202" s="75"/>
      <c r="CS202" s="75"/>
      <c r="CT202" s="75"/>
      <c r="CU202" s="75"/>
      <c r="CV202" s="75"/>
      <c r="CW202" s="75"/>
      <c r="CX202" s="75"/>
      <c r="CY202" s="75"/>
      <c r="CZ202" s="75"/>
      <c r="DA202" s="75"/>
      <c r="DB202" s="75"/>
      <c r="DC202" s="75"/>
      <c r="DD202" s="75"/>
      <c r="DE202" s="75"/>
      <c r="DF202" s="75"/>
      <c r="DG202" s="75"/>
      <c r="DH202" s="75"/>
      <c r="DI202" s="75"/>
      <c r="DJ202" s="75"/>
      <c r="DK202" s="75"/>
      <c r="DL202" s="75"/>
      <c r="DM202" s="75"/>
      <c r="DN202" s="75"/>
      <c r="DO202" s="75"/>
      <c r="DP202" s="75"/>
      <c r="DQ202" s="75"/>
      <c r="DR202" s="75"/>
      <c r="DS202" s="75"/>
      <c r="DT202" s="75"/>
    </row>
    <row r="203" spans="1:124" outlineLevel="1">
      <c r="A203" s="5" t="str">
        <f t="shared" ref="A203:A219" si="43">A155</f>
        <v>Реконструкция Объекта №1</v>
      </c>
      <c r="D203" s="120">
        <f t="shared" ref="D203:D218" ca="1" si="44">IFERROR(D$200/D$171,0)</f>
        <v>9.2400000000000065E-2</v>
      </c>
      <c r="E203" s="6">
        <f t="shared" ref="E203:AJ210" ca="1" si="45">E155*$D203</f>
        <v>28182.000000000018</v>
      </c>
      <c r="F203" s="6">
        <f t="shared" ca="1" si="45"/>
        <v>28182.000000000018</v>
      </c>
      <c r="G203" s="6">
        <f t="shared" ca="1" si="45"/>
        <v>0</v>
      </c>
      <c r="H203" s="6">
        <f t="shared" ca="1" si="45"/>
        <v>0</v>
      </c>
      <c r="I203" s="6">
        <f t="shared" ca="1" si="45"/>
        <v>0</v>
      </c>
      <c r="J203" s="6">
        <f t="shared" ca="1" si="45"/>
        <v>0</v>
      </c>
      <c r="K203" s="6">
        <f t="shared" ca="1" si="45"/>
        <v>0</v>
      </c>
      <c r="L203" s="6">
        <f t="shared" ca="1" si="45"/>
        <v>0</v>
      </c>
      <c r="M203" s="6">
        <f t="shared" ca="1" si="45"/>
        <v>0</v>
      </c>
      <c r="N203" s="6">
        <f t="shared" ca="1" si="45"/>
        <v>0</v>
      </c>
      <c r="O203" s="6">
        <f t="shared" ca="1" si="45"/>
        <v>0</v>
      </c>
      <c r="P203" s="6">
        <f t="shared" ca="1" si="45"/>
        <v>0</v>
      </c>
      <c r="Q203" s="6">
        <f t="shared" ca="1" si="45"/>
        <v>0</v>
      </c>
      <c r="R203" s="6">
        <f t="shared" ca="1" si="45"/>
        <v>0</v>
      </c>
      <c r="S203" s="6">
        <f t="shared" ca="1" si="45"/>
        <v>0</v>
      </c>
      <c r="T203" s="6">
        <f t="shared" ca="1" si="45"/>
        <v>0</v>
      </c>
      <c r="U203" s="6">
        <f t="shared" ca="1" si="45"/>
        <v>0</v>
      </c>
      <c r="V203" s="6">
        <f t="shared" ca="1" si="45"/>
        <v>0</v>
      </c>
      <c r="W203" s="6">
        <f t="shared" ca="1" si="45"/>
        <v>0</v>
      </c>
      <c r="X203" s="6">
        <f t="shared" ca="1" si="45"/>
        <v>0</v>
      </c>
      <c r="Y203" s="6">
        <f t="shared" ca="1" si="45"/>
        <v>0</v>
      </c>
      <c r="Z203" s="6">
        <f t="shared" ca="1" si="45"/>
        <v>0</v>
      </c>
      <c r="AA203" s="6">
        <f t="shared" ca="1" si="45"/>
        <v>0</v>
      </c>
      <c r="AB203" s="6">
        <f t="shared" ca="1" si="45"/>
        <v>0</v>
      </c>
      <c r="AC203" s="6">
        <f t="shared" ca="1" si="45"/>
        <v>0</v>
      </c>
      <c r="AD203" s="6">
        <f t="shared" ca="1" si="45"/>
        <v>0</v>
      </c>
      <c r="AE203" s="6">
        <f t="shared" ca="1" si="45"/>
        <v>0</v>
      </c>
      <c r="AF203" s="6">
        <f t="shared" ca="1" si="45"/>
        <v>0</v>
      </c>
      <c r="AG203" s="6">
        <f t="shared" ca="1" si="45"/>
        <v>0</v>
      </c>
      <c r="AH203" s="6">
        <f t="shared" ca="1" si="45"/>
        <v>0</v>
      </c>
      <c r="AI203" s="6">
        <f t="shared" ca="1" si="45"/>
        <v>0</v>
      </c>
      <c r="AJ203" s="6">
        <f t="shared" ca="1" si="45"/>
        <v>0</v>
      </c>
    </row>
    <row r="204" spans="1:124" outlineLevel="1">
      <c r="A204" s="5" t="str">
        <f t="shared" si="43"/>
        <v>-</v>
      </c>
      <c r="D204" s="120">
        <f t="shared" ca="1" si="44"/>
        <v>9.2400000000000065E-2</v>
      </c>
      <c r="E204" s="6">
        <f t="shared" ca="1" si="45"/>
        <v>0</v>
      </c>
      <c r="F204" s="6">
        <f t="shared" ca="1" si="45"/>
        <v>0</v>
      </c>
      <c r="G204" s="6">
        <f t="shared" ca="1" si="45"/>
        <v>0</v>
      </c>
      <c r="H204" s="6">
        <f t="shared" ca="1" si="45"/>
        <v>0</v>
      </c>
      <c r="I204" s="6">
        <f t="shared" ca="1" si="45"/>
        <v>0</v>
      </c>
      <c r="J204" s="6">
        <f t="shared" ca="1" si="45"/>
        <v>0</v>
      </c>
      <c r="K204" s="6">
        <f t="shared" ca="1" si="45"/>
        <v>0</v>
      </c>
      <c r="L204" s="6">
        <f t="shared" ca="1" si="45"/>
        <v>0</v>
      </c>
      <c r="M204" s="6">
        <f t="shared" ca="1" si="45"/>
        <v>0</v>
      </c>
      <c r="N204" s="6">
        <f t="shared" ca="1" si="45"/>
        <v>0</v>
      </c>
      <c r="O204" s="6">
        <f t="shared" ca="1" si="45"/>
        <v>0</v>
      </c>
      <c r="P204" s="6">
        <f t="shared" ca="1" si="45"/>
        <v>0</v>
      </c>
      <c r="Q204" s="6">
        <f t="shared" ca="1" si="45"/>
        <v>0</v>
      </c>
      <c r="R204" s="6">
        <f t="shared" ca="1" si="45"/>
        <v>0</v>
      </c>
      <c r="S204" s="6">
        <f t="shared" ca="1" si="45"/>
        <v>0</v>
      </c>
      <c r="T204" s="6">
        <f t="shared" ca="1" si="45"/>
        <v>0</v>
      </c>
      <c r="U204" s="6">
        <f t="shared" ca="1" si="45"/>
        <v>0</v>
      </c>
      <c r="V204" s="6">
        <f t="shared" ca="1" si="45"/>
        <v>0</v>
      </c>
      <c r="W204" s="6">
        <f t="shared" ca="1" si="45"/>
        <v>0</v>
      </c>
      <c r="X204" s="6">
        <f t="shared" ca="1" si="45"/>
        <v>0</v>
      </c>
      <c r="Y204" s="6">
        <f t="shared" ca="1" si="45"/>
        <v>0</v>
      </c>
      <c r="Z204" s="6">
        <f t="shared" ca="1" si="45"/>
        <v>0</v>
      </c>
      <c r="AA204" s="6">
        <f t="shared" ca="1" si="45"/>
        <v>0</v>
      </c>
      <c r="AB204" s="6">
        <f t="shared" ca="1" si="45"/>
        <v>0</v>
      </c>
      <c r="AC204" s="6">
        <f t="shared" ca="1" si="45"/>
        <v>0</v>
      </c>
      <c r="AD204" s="6">
        <f t="shared" ca="1" si="45"/>
        <v>0</v>
      </c>
      <c r="AE204" s="6">
        <f t="shared" ca="1" si="45"/>
        <v>0</v>
      </c>
      <c r="AF204" s="6">
        <f t="shared" ca="1" si="45"/>
        <v>0</v>
      </c>
      <c r="AG204" s="6">
        <f t="shared" ca="1" si="45"/>
        <v>0</v>
      </c>
      <c r="AH204" s="6">
        <f t="shared" ca="1" si="45"/>
        <v>0</v>
      </c>
      <c r="AI204" s="6">
        <f t="shared" ca="1" si="45"/>
        <v>0</v>
      </c>
      <c r="AJ204" s="6">
        <f t="shared" ca="1" si="45"/>
        <v>0</v>
      </c>
    </row>
    <row r="205" spans="1:124" outlineLevel="2">
      <c r="A205" s="5" t="str">
        <f t="shared" si="43"/>
        <v>-</v>
      </c>
      <c r="D205" s="120">
        <f t="shared" ca="1" si="44"/>
        <v>9.2400000000000065E-2</v>
      </c>
      <c r="E205" s="6">
        <f t="shared" ca="1" si="45"/>
        <v>0</v>
      </c>
      <c r="F205" s="6">
        <f t="shared" ca="1" si="45"/>
        <v>0</v>
      </c>
      <c r="G205" s="6">
        <f t="shared" ca="1" si="45"/>
        <v>0</v>
      </c>
      <c r="H205" s="6">
        <f t="shared" ca="1" si="45"/>
        <v>0</v>
      </c>
      <c r="I205" s="6">
        <f t="shared" ca="1" si="45"/>
        <v>0</v>
      </c>
      <c r="J205" s="6">
        <f t="shared" ca="1" si="45"/>
        <v>0</v>
      </c>
      <c r="K205" s="6">
        <f t="shared" ca="1" si="45"/>
        <v>0</v>
      </c>
      <c r="L205" s="6">
        <f t="shared" ca="1" si="45"/>
        <v>0</v>
      </c>
      <c r="M205" s="6">
        <f t="shared" ca="1" si="45"/>
        <v>0</v>
      </c>
      <c r="N205" s="6">
        <f t="shared" ca="1" si="45"/>
        <v>0</v>
      </c>
      <c r="O205" s="6">
        <f t="shared" ca="1" si="45"/>
        <v>0</v>
      </c>
      <c r="P205" s="6">
        <f t="shared" ca="1" si="45"/>
        <v>0</v>
      </c>
      <c r="Q205" s="6">
        <f t="shared" ca="1" si="45"/>
        <v>0</v>
      </c>
      <c r="R205" s="6">
        <f t="shared" ca="1" si="45"/>
        <v>0</v>
      </c>
      <c r="S205" s="6">
        <f t="shared" ca="1" si="45"/>
        <v>0</v>
      </c>
      <c r="T205" s="6">
        <f t="shared" ca="1" si="45"/>
        <v>0</v>
      </c>
      <c r="U205" s="6">
        <f t="shared" ca="1" si="45"/>
        <v>0</v>
      </c>
      <c r="V205" s="6">
        <f t="shared" ca="1" si="45"/>
        <v>0</v>
      </c>
      <c r="W205" s="6">
        <f t="shared" ca="1" si="45"/>
        <v>0</v>
      </c>
      <c r="X205" s="6">
        <f t="shared" ca="1" si="45"/>
        <v>0</v>
      </c>
      <c r="Y205" s="6">
        <f t="shared" ca="1" si="45"/>
        <v>0</v>
      </c>
      <c r="Z205" s="6">
        <f t="shared" ca="1" si="45"/>
        <v>0</v>
      </c>
      <c r="AA205" s="6">
        <f t="shared" ca="1" si="45"/>
        <v>0</v>
      </c>
      <c r="AB205" s="6">
        <f t="shared" ca="1" si="45"/>
        <v>0</v>
      </c>
      <c r="AC205" s="6">
        <f t="shared" ca="1" si="45"/>
        <v>0</v>
      </c>
      <c r="AD205" s="6">
        <f t="shared" ca="1" si="45"/>
        <v>0</v>
      </c>
      <c r="AE205" s="6">
        <f t="shared" ca="1" si="45"/>
        <v>0</v>
      </c>
      <c r="AF205" s="6">
        <f t="shared" ca="1" si="45"/>
        <v>0</v>
      </c>
      <c r="AG205" s="6">
        <f t="shared" ca="1" si="45"/>
        <v>0</v>
      </c>
      <c r="AH205" s="6">
        <f t="shared" ca="1" si="45"/>
        <v>0</v>
      </c>
      <c r="AI205" s="6">
        <f t="shared" ca="1" si="45"/>
        <v>0</v>
      </c>
      <c r="AJ205" s="6">
        <f t="shared" ca="1" si="45"/>
        <v>0</v>
      </c>
    </row>
    <row r="206" spans="1:124" outlineLevel="2">
      <c r="A206" s="5" t="str">
        <f t="shared" si="43"/>
        <v>-</v>
      </c>
      <c r="D206" s="120">
        <f t="shared" ca="1" si="44"/>
        <v>9.2400000000000065E-2</v>
      </c>
      <c r="E206" s="6">
        <f t="shared" ca="1" si="45"/>
        <v>0</v>
      </c>
      <c r="F206" s="6">
        <f t="shared" ca="1" si="45"/>
        <v>0</v>
      </c>
      <c r="G206" s="6">
        <f t="shared" ca="1" si="45"/>
        <v>0</v>
      </c>
      <c r="H206" s="6">
        <f t="shared" ca="1" si="45"/>
        <v>0</v>
      </c>
      <c r="I206" s="6">
        <f t="shared" ca="1" si="45"/>
        <v>0</v>
      </c>
      <c r="J206" s="6">
        <f t="shared" ca="1" si="45"/>
        <v>0</v>
      </c>
      <c r="K206" s="6">
        <f t="shared" ca="1" si="45"/>
        <v>0</v>
      </c>
      <c r="L206" s="6">
        <f t="shared" ca="1" si="45"/>
        <v>0</v>
      </c>
      <c r="M206" s="6">
        <f t="shared" ca="1" si="45"/>
        <v>0</v>
      </c>
      <c r="N206" s="6">
        <f t="shared" ca="1" si="45"/>
        <v>0</v>
      </c>
      <c r="O206" s="6">
        <f t="shared" ca="1" si="45"/>
        <v>0</v>
      </c>
      <c r="P206" s="6">
        <f t="shared" ca="1" si="45"/>
        <v>0</v>
      </c>
      <c r="Q206" s="6">
        <f t="shared" ca="1" si="45"/>
        <v>0</v>
      </c>
      <c r="R206" s="6">
        <f t="shared" ca="1" si="45"/>
        <v>0</v>
      </c>
      <c r="S206" s="6">
        <f t="shared" ca="1" si="45"/>
        <v>0</v>
      </c>
      <c r="T206" s="6">
        <f t="shared" ca="1" si="45"/>
        <v>0</v>
      </c>
      <c r="U206" s="6">
        <f t="shared" ca="1" si="45"/>
        <v>0</v>
      </c>
      <c r="V206" s="6">
        <f t="shared" ca="1" si="45"/>
        <v>0</v>
      </c>
      <c r="W206" s="6">
        <f t="shared" ca="1" si="45"/>
        <v>0</v>
      </c>
      <c r="X206" s="6">
        <f t="shared" ca="1" si="45"/>
        <v>0</v>
      </c>
      <c r="Y206" s="6">
        <f t="shared" ca="1" si="45"/>
        <v>0</v>
      </c>
      <c r="Z206" s="6">
        <f t="shared" ca="1" si="45"/>
        <v>0</v>
      </c>
      <c r="AA206" s="6">
        <f t="shared" ca="1" si="45"/>
        <v>0</v>
      </c>
      <c r="AB206" s="6">
        <f t="shared" ca="1" si="45"/>
        <v>0</v>
      </c>
      <c r="AC206" s="6">
        <f t="shared" ca="1" si="45"/>
        <v>0</v>
      </c>
      <c r="AD206" s="6">
        <f t="shared" ca="1" si="45"/>
        <v>0</v>
      </c>
      <c r="AE206" s="6">
        <f t="shared" ca="1" si="45"/>
        <v>0</v>
      </c>
      <c r="AF206" s="6">
        <f t="shared" ca="1" si="45"/>
        <v>0</v>
      </c>
      <c r="AG206" s="6">
        <f t="shared" ca="1" si="45"/>
        <v>0</v>
      </c>
      <c r="AH206" s="6">
        <f t="shared" ca="1" si="45"/>
        <v>0</v>
      </c>
      <c r="AI206" s="6">
        <f t="shared" ca="1" si="45"/>
        <v>0</v>
      </c>
      <c r="AJ206" s="6">
        <f t="shared" ca="1" si="45"/>
        <v>0</v>
      </c>
    </row>
    <row r="207" spans="1:124" outlineLevel="2">
      <c r="A207" s="5" t="str">
        <f t="shared" si="43"/>
        <v>-</v>
      </c>
      <c r="D207" s="120">
        <f t="shared" ca="1" si="44"/>
        <v>9.2400000000000065E-2</v>
      </c>
      <c r="E207" s="6">
        <f t="shared" ca="1" si="45"/>
        <v>0</v>
      </c>
      <c r="F207" s="6">
        <f t="shared" ca="1" si="45"/>
        <v>0</v>
      </c>
      <c r="G207" s="6">
        <f t="shared" ca="1" si="45"/>
        <v>0</v>
      </c>
      <c r="H207" s="6">
        <f t="shared" ca="1" si="45"/>
        <v>0</v>
      </c>
      <c r="I207" s="6">
        <f t="shared" ca="1" si="45"/>
        <v>0</v>
      </c>
      <c r="J207" s="6">
        <f t="shared" ca="1" si="45"/>
        <v>0</v>
      </c>
      <c r="K207" s="6">
        <f t="shared" ca="1" si="45"/>
        <v>0</v>
      </c>
      <c r="L207" s="6">
        <f t="shared" ca="1" si="45"/>
        <v>0</v>
      </c>
      <c r="M207" s="6">
        <f t="shared" ca="1" si="45"/>
        <v>0</v>
      </c>
      <c r="N207" s="6">
        <f t="shared" ca="1" si="45"/>
        <v>0</v>
      </c>
      <c r="O207" s="6">
        <f t="shared" ca="1" si="45"/>
        <v>0</v>
      </c>
      <c r="P207" s="6">
        <f t="shared" ca="1" si="45"/>
        <v>0</v>
      </c>
      <c r="Q207" s="6">
        <f t="shared" ca="1" si="45"/>
        <v>0</v>
      </c>
      <c r="R207" s="6">
        <f t="shared" ca="1" si="45"/>
        <v>0</v>
      </c>
      <c r="S207" s="6">
        <f t="shared" ca="1" si="45"/>
        <v>0</v>
      </c>
      <c r="T207" s="6">
        <f t="shared" ca="1" si="45"/>
        <v>0</v>
      </c>
      <c r="U207" s="6">
        <f t="shared" ca="1" si="45"/>
        <v>0</v>
      </c>
      <c r="V207" s="6">
        <f t="shared" ca="1" si="45"/>
        <v>0</v>
      </c>
      <c r="W207" s="6">
        <f t="shared" ca="1" si="45"/>
        <v>0</v>
      </c>
      <c r="X207" s="6">
        <f t="shared" ca="1" si="45"/>
        <v>0</v>
      </c>
      <c r="Y207" s="6">
        <f t="shared" ca="1" si="45"/>
        <v>0</v>
      </c>
      <c r="Z207" s="6">
        <f t="shared" ca="1" si="45"/>
        <v>0</v>
      </c>
      <c r="AA207" s="6">
        <f t="shared" ca="1" si="45"/>
        <v>0</v>
      </c>
      <c r="AB207" s="6">
        <f t="shared" ca="1" si="45"/>
        <v>0</v>
      </c>
      <c r="AC207" s="6">
        <f t="shared" ca="1" si="45"/>
        <v>0</v>
      </c>
      <c r="AD207" s="6">
        <f t="shared" ca="1" si="45"/>
        <v>0</v>
      </c>
      <c r="AE207" s="6">
        <f t="shared" ca="1" si="45"/>
        <v>0</v>
      </c>
      <c r="AF207" s="6">
        <f t="shared" ca="1" si="45"/>
        <v>0</v>
      </c>
      <c r="AG207" s="6">
        <f t="shared" ca="1" si="45"/>
        <v>0</v>
      </c>
      <c r="AH207" s="6">
        <f t="shared" ca="1" si="45"/>
        <v>0</v>
      </c>
      <c r="AI207" s="6">
        <f t="shared" ca="1" si="45"/>
        <v>0</v>
      </c>
      <c r="AJ207" s="6">
        <f t="shared" ca="1" si="45"/>
        <v>0</v>
      </c>
    </row>
    <row r="208" spans="1:124" outlineLevel="2">
      <c r="A208" s="5" t="str">
        <f t="shared" si="43"/>
        <v>-</v>
      </c>
      <c r="D208" s="120">
        <f t="shared" ca="1" si="44"/>
        <v>9.2400000000000065E-2</v>
      </c>
      <c r="E208" s="6">
        <f t="shared" ca="1" si="45"/>
        <v>0</v>
      </c>
      <c r="F208" s="6">
        <f t="shared" ca="1" si="45"/>
        <v>0</v>
      </c>
      <c r="G208" s="6">
        <f t="shared" ca="1" si="45"/>
        <v>0</v>
      </c>
      <c r="H208" s="6">
        <f t="shared" ca="1" si="45"/>
        <v>0</v>
      </c>
      <c r="I208" s="6">
        <f t="shared" ca="1" si="45"/>
        <v>0</v>
      </c>
      <c r="J208" s="6">
        <f t="shared" ca="1" si="45"/>
        <v>0</v>
      </c>
      <c r="K208" s="6">
        <f t="shared" ca="1" si="45"/>
        <v>0</v>
      </c>
      <c r="L208" s="6">
        <f t="shared" ca="1" si="45"/>
        <v>0</v>
      </c>
      <c r="M208" s="6">
        <f t="shared" ca="1" si="45"/>
        <v>0</v>
      </c>
      <c r="N208" s="6">
        <f t="shared" ca="1" si="45"/>
        <v>0</v>
      </c>
      <c r="O208" s="6">
        <f t="shared" ca="1" si="45"/>
        <v>0</v>
      </c>
      <c r="P208" s="6">
        <f t="shared" ca="1" si="45"/>
        <v>0</v>
      </c>
      <c r="Q208" s="6">
        <f t="shared" ca="1" si="45"/>
        <v>0</v>
      </c>
      <c r="R208" s="6">
        <f t="shared" ca="1" si="45"/>
        <v>0</v>
      </c>
      <c r="S208" s="6">
        <f t="shared" ca="1" si="45"/>
        <v>0</v>
      </c>
      <c r="T208" s="6">
        <f t="shared" ca="1" si="45"/>
        <v>0</v>
      </c>
      <c r="U208" s="6">
        <f t="shared" ca="1" si="45"/>
        <v>0</v>
      </c>
      <c r="V208" s="6">
        <f t="shared" ca="1" si="45"/>
        <v>0</v>
      </c>
      <c r="W208" s="6">
        <f t="shared" ca="1" si="45"/>
        <v>0</v>
      </c>
      <c r="X208" s="6">
        <f t="shared" ca="1" si="45"/>
        <v>0</v>
      </c>
      <c r="Y208" s="6">
        <f t="shared" ca="1" si="45"/>
        <v>0</v>
      </c>
      <c r="Z208" s="6">
        <f t="shared" ca="1" si="45"/>
        <v>0</v>
      </c>
      <c r="AA208" s="6">
        <f t="shared" ca="1" si="45"/>
        <v>0</v>
      </c>
      <c r="AB208" s="6">
        <f t="shared" ca="1" si="45"/>
        <v>0</v>
      </c>
      <c r="AC208" s="6">
        <f t="shared" ca="1" si="45"/>
        <v>0</v>
      </c>
      <c r="AD208" s="6">
        <f t="shared" ca="1" si="45"/>
        <v>0</v>
      </c>
      <c r="AE208" s="6">
        <f t="shared" ca="1" si="45"/>
        <v>0</v>
      </c>
      <c r="AF208" s="6">
        <f t="shared" ca="1" si="45"/>
        <v>0</v>
      </c>
      <c r="AG208" s="6">
        <f t="shared" ca="1" si="45"/>
        <v>0</v>
      </c>
      <c r="AH208" s="6">
        <f t="shared" ca="1" si="45"/>
        <v>0</v>
      </c>
      <c r="AI208" s="6">
        <f t="shared" ca="1" si="45"/>
        <v>0</v>
      </c>
      <c r="AJ208" s="6">
        <f t="shared" ca="1" si="45"/>
        <v>0</v>
      </c>
    </row>
    <row r="209" spans="1:124" outlineLevel="2">
      <c r="A209" s="5" t="str">
        <f t="shared" si="43"/>
        <v>-</v>
      </c>
      <c r="D209" s="120">
        <f t="shared" ca="1" si="44"/>
        <v>9.2400000000000065E-2</v>
      </c>
      <c r="E209" s="6">
        <f t="shared" ca="1" si="45"/>
        <v>0</v>
      </c>
      <c r="F209" s="6">
        <f t="shared" ca="1" si="45"/>
        <v>0</v>
      </c>
      <c r="G209" s="6">
        <f t="shared" ca="1" si="45"/>
        <v>0</v>
      </c>
      <c r="H209" s="6">
        <f t="shared" ca="1" si="45"/>
        <v>0</v>
      </c>
      <c r="I209" s="6">
        <f t="shared" ca="1" si="45"/>
        <v>0</v>
      </c>
      <c r="J209" s="6">
        <f t="shared" ca="1" si="45"/>
        <v>0</v>
      </c>
      <c r="K209" s="6">
        <f t="shared" ca="1" si="45"/>
        <v>0</v>
      </c>
      <c r="L209" s="6">
        <f t="shared" ca="1" si="45"/>
        <v>0</v>
      </c>
      <c r="M209" s="6">
        <f t="shared" ca="1" si="45"/>
        <v>0</v>
      </c>
      <c r="N209" s="6">
        <f t="shared" ca="1" si="45"/>
        <v>0</v>
      </c>
      <c r="O209" s="6">
        <f t="shared" ca="1" si="45"/>
        <v>0</v>
      </c>
      <c r="P209" s="6">
        <f t="shared" ca="1" si="45"/>
        <v>0</v>
      </c>
      <c r="Q209" s="6">
        <f t="shared" ca="1" si="45"/>
        <v>0</v>
      </c>
      <c r="R209" s="6">
        <f t="shared" ca="1" si="45"/>
        <v>0</v>
      </c>
      <c r="S209" s="6">
        <f t="shared" ca="1" si="45"/>
        <v>0</v>
      </c>
      <c r="T209" s="6">
        <f t="shared" ca="1" si="45"/>
        <v>0</v>
      </c>
      <c r="U209" s="6">
        <f t="shared" ca="1" si="45"/>
        <v>0</v>
      </c>
      <c r="V209" s="6">
        <f t="shared" ca="1" si="45"/>
        <v>0</v>
      </c>
      <c r="W209" s="6">
        <f t="shared" ca="1" si="45"/>
        <v>0</v>
      </c>
      <c r="X209" s="6">
        <f t="shared" ca="1" si="45"/>
        <v>0</v>
      </c>
      <c r="Y209" s="6">
        <f t="shared" ca="1" si="45"/>
        <v>0</v>
      </c>
      <c r="Z209" s="6">
        <f t="shared" ca="1" si="45"/>
        <v>0</v>
      </c>
      <c r="AA209" s="6">
        <f t="shared" ca="1" si="45"/>
        <v>0</v>
      </c>
      <c r="AB209" s="6">
        <f t="shared" ca="1" si="45"/>
        <v>0</v>
      </c>
      <c r="AC209" s="6">
        <f t="shared" ca="1" si="45"/>
        <v>0</v>
      </c>
      <c r="AD209" s="6">
        <f t="shared" ca="1" si="45"/>
        <v>0</v>
      </c>
      <c r="AE209" s="6">
        <f t="shared" ca="1" si="45"/>
        <v>0</v>
      </c>
      <c r="AF209" s="6">
        <f t="shared" ca="1" si="45"/>
        <v>0</v>
      </c>
      <c r="AG209" s="6">
        <f t="shared" ca="1" si="45"/>
        <v>0</v>
      </c>
      <c r="AH209" s="6">
        <f t="shared" ca="1" si="45"/>
        <v>0</v>
      </c>
      <c r="AI209" s="6">
        <f t="shared" ca="1" si="45"/>
        <v>0</v>
      </c>
      <c r="AJ209" s="6">
        <f t="shared" ca="1" si="45"/>
        <v>0</v>
      </c>
    </row>
    <row r="210" spans="1:124" outlineLevel="2">
      <c r="A210" s="5" t="str">
        <f t="shared" si="43"/>
        <v>-</v>
      </c>
      <c r="D210" s="120">
        <f t="shared" ca="1" si="44"/>
        <v>9.2400000000000065E-2</v>
      </c>
      <c r="E210" s="6">
        <f t="shared" ca="1" si="45"/>
        <v>0</v>
      </c>
      <c r="F210" s="6">
        <f t="shared" ca="1" si="45"/>
        <v>0</v>
      </c>
      <c r="G210" s="6">
        <f t="shared" ca="1" si="45"/>
        <v>0</v>
      </c>
      <c r="H210" s="6">
        <f t="shared" ca="1" si="45"/>
        <v>0</v>
      </c>
      <c r="I210" s="6">
        <f t="shared" ca="1" si="45"/>
        <v>0</v>
      </c>
      <c r="J210" s="6">
        <f t="shared" ca="1" si="45"/>
        <v>0</v>
      </c>
      <c r="K210" s="6">
        <f t="shared" ca="1" si="45"/>
        <v>0</v>
      </c>
      <c r="L210" s="6">
        <f t="shared" ca="1" si="45"/>
        <v>0</v>
      </c>
      <c r="M210" s="6">
        <f t="shared" ca="1" si="45"/>
        <v>0</v>
      </c>
      <c r="N210" s="6">
        <f t="shared" ca="1" si="45"/>
        <v>0</v>
      </c>
      <c r="O210" s="6">
        <f t="shared" ca="1" si="45"/>
        <v>0</v>
      </c>
      <c r="P210" s="6">
        <f t="shared" ca="1" si="45"/>
        <v>0</v>
      </c>
      <c r="Q210" s="6">
        <f t="shared" ca="1" si="45"/>
        <v>0</v>
      </c>
      <c r="R210" s="6">
        <f t="shared" ca="1" si="45"/>
        <v>0</v>
      </c>
      <c r="S210" s="6">
        <f t="shared" ca="1" si="45"/>
        <v>0</v>
      </c>
      <c r="T210" s="6">
        <f t="shared" ca="1" si="45"/>
        <v>0</v>
      </c>
      <c r="U210" s="6">
        <f t="shared" ca="1" si="45"/>
        <v>0</v>
      </c>
      <c r="V210" s="6">
        <f t="shared" ca="1" si="45"/>
        <v>0</v>
      </c>
      <c r="W210" s="6">
        <f t="shared" ca="1" si="45"/>
        <v>0</v>
      </c>
      <c r="X210" s="6">
        <f t="shared" ca="1" si="45"/>
        <v>0</v>
      </c>
      <c r="Y210" s="6">
        <f t="shared" ca="1" si="45"/>
        <v>0</v>
      </c>
      <c r="Z210" s="6">
        <f t="shared" ca="1" si="45"/>
        <v>0</v>
      </c>
      <c r="AA210" s="6">
        <f t="shared" ca="1" si="45"/>
        <v>0</v>
      </c>
      <c r="AB210" s="6">
        <f t="shared" ca="1" si="45"/>
        <v>0</v>
      </c>
      <c r="AC210" s="6">
        <f t="shared" ca="1" si="45"/>
        <v>0</v>
      </c>
      <c r="AD210" s="6">
        <f t="shared" ca="1" si="45"/>
        <v>0</v>
      </c>
      <c r="AE210" s="6">
        <f t="shared" ca="1" si="45"/>
        <v>0</v>
      </c>
      <c r="AF210" s="6">
        <f t="shared" ca="1" si="45"/>
        <v>0</v>
      </c>
      <c r="AG210" s="6">
        <f t="shared" ca="1" si="45"/>
        <v>0</v>
      </c>
      <c r="AH210" s="6">
        <f t="shared" ca="1" si="45"/>
        <v>0</v>
      </c>
      <c r="AI210" s="6">
        <f t="shared" ca="1" si="45"/>
        <v>0</v>
      </c>
      <c r="AJ210" s="6">
        <f t="shared" ref="AJ210" ca="1" si="46">AJ162*$D210</f>
        <v>0</v>
      </c>
    </row>
    <row r="211" spans="1:124" outlineLevel="2">
      <c r="A211" s="5" t="str">
        <f t="shared" si="43"/>
        <v>-</v>
      </c>
      <c r="D211" s="120">
        <f t="shared" ca="1" si="44"/>
        <v>9.2400000000000065E-2</v>
      </c>
      <c r="E211" s="6">
        <f t="shared" ref="E211:AJ218" ca="1" si="47">E163*$D211</f>
        <v>0</v>
      </c>
      <c r="F211" s="6">
        <f t="shared" ca="1" si="47"/>
        <v>0</v>
      </c>
      <c r="G211" s="6">
        <f t="shared" ca="1" si="47"/>
        <v>0</v>
      </c>
      <c r="H211" s="6">
        <f t="shared" ca="1" si="47"/>
        <v>0</v>
      </c>
      <c r="I211" s="6">
        <f t="shared" ca="1" si="47"/>
        <v>0</v>
      </c>
      <c r="J211" s="6">
        <f t="shared" ca="1" si="47"/>
        <v>0</v>
      </c>
      <c r="K211" s="6">
        <f t="shared" ca="1" si="47"/>
        <v>0</v>
      </c>
      <c r="L211" s="6">
        <f t="shared" ca="1" si="47"/>
        <v>0</v>
      </c>
      <c r="M211" s="6">
        <f t="shared" ca="1" si="47"/>
        <v>0</v>
      </c>
      <c r="N211" s="6">
        <f t="shared" ca="1" si="47"/>
        <v>0</v>
      </c>
      <c r="O211" s="6">
        <f t="shared" ca="1" si="47"/>
        <v>0</v>
      </c>
      <c r="P211" s="6">
        <f t="shared" ca="1" si="47"/>
        <v>0</v>
      </c>
      <c r="Q211" s="6">
        <f t="shared" ca="1" si="47"/>
        <v>0</v>
      </c>
      <c r="R211" s="6">
        <f t="shared" ca="1" si="47"/>
        <v>0</v>
      </c>
      <c r="S211" s="6">
        <f t="shared" ca="1" si="47"/>
        <v>0</v>
      </c>
      <c r="T211" s="6">
        <f t="shared" ca="1" si="47"/>
        <v>0</v>
      </c>
      <c r="U211" s="6">
        <f t="shared" ca="1" si="47"/>
        <v>0</v>
      </c>
      <c r="V211" s="6">
        <f t="shared" ca="1" si="47"/>
        <v>0</v>
      </c>
      <c r="W211" s="6">
        <f t="shared" ca="1" si="47"/>
        <v>0</v>
      </c>
      <c r="X211" s="6">
        <f t="shared" ca="1" si="47"/>
        <v>0</v>
      </c>
      <c r="Y211" s="6">
        <f t="shared" ca="1" si="47"/>
        <v>0</v>
      </c>
      <c r="Z211" s="6">
        <f t="shared" ca="1" si="47"/>
        <v>0</v>
      </c>
      <c r="AA211" s="6">
        <f t="shared" ca="1" si="47"/>
        <v>0</v>
      </c>
      <c r="AB211" s="6">
        <f t="shared" ca="1" si="47"/>
        <v>0</v>
      </c>
      <c r="AC211" s="6">
        <f t="shared" ca="1" si="47"/>
        <v>0</v>
      </c>
      <c r="AD211" s="6">
        <f t="shared" ca="1" si="47"/>
        <v>0</v>
      </c>
      <c r="AE211" s="6">
        <f t="shared" ca="1" si="47"/>
        <v>0</v>
      </c>
      <c r="AF211" s="6">
        <f t="shared" ca="1" si="47"/>
        <v>0</v>
      </c>
      <c r="AG211" s="6">
        <f t="shared" ca="1" si="47"/>
        <v>0</v>
      </c>
      <c r="AH211" s="6">
        <f t="shared" ca="1" si="47"/>
        <v>0</v>
      </c>
      <c r="AI211" s="6">
        <f t="shared" ca="1" si="47"/>
        <v>0</v>
      </c>
      <c r="AJ211" s="6">
        <f t="shared" ca="1" si="47"/>
        <v>0</v>
      </c>
    </row>
    <row r="212" spans="1:124" outlineLevel="2">
      <c r="A212" s="5" t="str">
        <f t="shared" si="43"/>
        <v>-</v>
      </c>
      <c r="D212" s="120">
        <f t="shared" ca="1" si="44"/>
        <v>9.2400000000000065E-2</v>
      </c>
      <c r="E212" s="6">
        <f t="shared" ca="1" si="47"/>
        <v>0</v>
      </c>
      <c r="F212" s="6">
        <f t="shared" ca="1" si="47"/>
        <v>0</v>
      </c>
      <c r="G212" s="6">
        <f t="shared" ca="1" si="47"/>
        <v>0</v>
      </c>
      <c r="H212" s="6">
        <f t="shared" ca="1" si="47"/>
        <v>0</v>
      </c>
      <c r="I212" s="6">
        <f t="shared" ca="1" si="47"/>
        <v>0</v>
      </c>
      <c r="J212" s="6">
        <f t="shared" ca="1" si="47"/>
        <v>0</v>
      </c>
      <c r="K212" s="6">
        <f t="shared" ca="1" si="47"/>
        <v>0</v>
      </c>
      <c r="L212" s="6">
        <f t="shared" ca="1" si="47"/>
        <v>0</v>
      </c>
      <c r="M212" s="6">
        <f t="shared" ca="1" si="47"/>
        <v>0</v>
      </c>
      <c r="N212" s="6">
        <f t="shared" ca="1" si="47"/>
        <v>0</v>
      </c>
      <c r="O212" s="6">
        <f t="shared" ca="1" si="47"/>
        <v>0</v>
      </c>
      <c r="P212" s="6">
        <f t="shared" ca="1" si="47"/>
        <v>0</v>
      </c>
      <c r="Q212" s="6">
        <f t="shared" ca="1" si="47"/>
        <v>0</v>
      </c>
      <c r="R212" s="6">
        <f t="shared" ca="1" si="47"/>
        <v>0</v>
      </c>
      <c r="S212" s="6">
        <f t="shared" ca="1" si="47"/>
        <v>0</v>
      </c>
      <c r="T212" s="6">
        <f t="shared" ca="1" si="47"/>
        <v>0</v>
      </c>
      <c r="U212" s="6">
        <f t="shared" ca="1" si="47"/>
        <v>0</v>
      </c>
      <c r="V212" s="6">
        <f t="shared" ca="1" si="47"/>
        <v>0</v>
      </c>
      <c r="W212" s="6">
        <f t="shared" ca="1" si="47"/>
        <v>0</v>
      </c>
      <c r="X212" s="6">
        <f t="shared" ca="1" si="47"/>
        <v>0</v>
      </c>
      <c r="Y212" s="6">
        <f t="shared" ca="1" si="47"/>
        <v>0</v>
      </c>
      <c r="Z212" s="6">
        <f t="shared" ca="1" si="47"/>
        <v>0</v>
      </c>
      <c r="AA212" s="6">
        <f t="shared" ca="1" si="47"/>
        <v>0</v>
      </c>
      <c r="AB212" s="6">
        <f t="shared" ca="1" si="47"/>
        <v>0</v>
      </c>
      <c r="AC212" s="6">
        <f t="shared" ca="1" si="47"/>
        <v>0</v>
      </c>
      <c r="AD212" s="6">
        <f t="shared" ca="1" si="47"/>
        <v>0</v>
      </c>
      <c r="AE212" s="6">
        <f t="shared" ca="1" si="47"/>
        <v>0</v>
      </c>
      <c r="AF212" s="6">
        <f t="shared" ca="1" si="47"/>
        <v>0</v>
      </c>
      <c r="AG212" s="6">
        <f t="shared" ca="1" si="47"/>
        <v>0</v>
      </c>
      <c r="AH212" s="6">
        <f t="shared" ca="1" si="47"/>
        <v>0</v>
      </c>
      <c r="AI212" s="6">
        <f t="shared" ca="1" si="47"/>
        <v>0</v>
      </c>
      <c r="AJ212" s="6">
        <f t="shared" ca="1" si="47"/>
        <v>0</v>
      </c>
    </row>
    <row r="213" spans="1:124" outlineLevel="2">
      <c r="A213" s="5" t="str">
        <f t="shared" si="43"/>
        <v>-</v>
      </c>
      <c r="D213" s="120">
        <f t="shared" ca="1" si="44"/>
        <v>9.2400000000000065E-2</v>
      </c>
      <c r="E213" s="6">
        <f t="shared" ca="1" si="47"/>
        <v>0</v>
      </c>
      <c r="F213" s="6">
        <f t="shared" ca="1" si="47"/>
        <v>0</v>
      </c>
      <c r="G213" s="6">
        <f t="shared" ca="1" si="47"/>
        <v>0</v>
      </c>
      <c r="H213" s="6">
        <f t="shared" ca="1" si="47"/>
        <v>0</v>
      </c>
      <c r="I213" s="6">
        <f t="shared" ca="1" si="47"/>
        <v>0</v>
      </c>
      <c r="J213" s="6">
        <f t="shared" ca="1" si="47"/>
        <v>0</v>
      </c>
      <c r="K213" s="6">
        <f t="shared" ca="1" si="47"/>
        <v>0</v>
      </c>
      <c r="L213" s="6">
        <f t="shared" ca="1" si="47"/>
        <v>0</v>
      </c>
      <c r="M213" s="6">
        <f t="shared" ca="1" si="47"/>
        <v>0</v>
      </c>
      <c r="N213" s="6">
        <f t="shared" ca="1" si="47"/>
        <v>0</v>
      </c>
      <c r="O213" s="6">
        <f t="shared" ca="1" si="47"/>
        <v>0</v>
      </c>
      <c r="P213" s="6">
        <f t="shared" ca="1" si="47"/>
        <v>0</v>
      </c>
      <c r="Q213" s="6">
        <f t="shared" ca="1" si="47"/>
        <v>0</v>
      </c>
      <c r="R213" s="6">
        <f t="shared" ca="1" si="47"/>
        <v>0</v>
      </c>
      <c r="S213" s="6">
        <f t="shared" ca="1" si="47"/>
        <v>0</v>
      </c>
      <c r="T213" s="6">
        <f t="shared" ca="1" si="47"/>
        <v>0</v>
      </c>
      <c r="U213" s="6">
        <f t="shared" ca="1" si="47"/>
        <v>0</v>
      </c>
      <c r="V213" s="6">
        <f t="shared" ca="1" si="47"/>
        <v>0</v>
      </c>
      <c r="W213" s="6">
        <f t="shared" ca="1" si="47"/>
        <v>0</v>
      </c>
      <c r="X213" s="6">
        <f t="shared" ca="1" si="47"/>
        <v>0</v>
      </c>
      <c r="Y213" s="6">
        <f t="shared" ca="1" si="47"/>
        <v>0</v>
      </c>
      <c r="Z213" s="6">
        <f t="shared" ca="1" si="47"/>
        <v>0</v>
      </c>
      <c r="AA213" s="6">
        <f t="shared" ca="1" si="47"/>
        <v>0</v>
      </c>
      <c r="AB213" s="6">
        <f t="shared" ca="1" si="47"/>
        <v>0</v>
      </c>
      <c r="AC213" s="6">
        <f t="shared" ca="1" si="47"/>
        <v>0</v>
      </c>
      <c r="AD213" s="6">
        <f t="shared" ca="1" si="47"/>
        <v>0</v>
      </c>
      <c r="AE213" s="6">
        <f t="shared" ca="1" si="47"/>
        <v>0</v>
      </c>
      <c r="AF213" s="6">
        <f t="shared" ca="1" si="47"/>
        <v>0</v>
      </c>
      <c r="AG213" s="6">
        <f t="shared" ca="1" si="47"/>
        <v>0</v>
      </c>
      <c r="AH213" s="6">
        <f t="shared" ca="1" si="47"/>
        <v>0</v>
      </c>
      <c r="AI213" s="6">
        <f t="shared" ca="1" si="47"/>
        <v>0</v>
      </c>
      <c r="AJ213" s="6">
        <f t="shared" ca="1" si="47"/>
        <v>0</v>
      </c>
    </row>
    <row r="214" spans="1:124" outlineLevel="2">
      <c r="A214" s="5" t="str">
        <f t="shared" si="43"/>
        <v>-</v>
      </c>
      <c r="D214" s="120">
        <f t="shared" ca="1" si="44"/>
        <v>9.2400000000000065E-2</v>
      </c>
      <c r="E214" s="6">
        <f t="shared" ca="1" si="47"/>
        <v>0</v>
      </c>
      <c r="F214" s="6">
        <f t="shared" ca="1" si="47"/>
        <v>0</v>
      </c>
      <c r="G214" s="6">
        <f t="shared" ca="1" si="47"/>
        <v>0</v>
      </c>
      <c r="H214" s="6">
        <f t="shared" ca="1" si="47"/>
        <v>0</v>
      </c>
      <c r="I214" s="6">
        <f t="shared" ca="1" si="47"/>
        <v>0</v>
      </c>
      <c r="J214" s="6">
        <f t="shared" ca="1" si="47"/>
        <v>0</v>
      </c>
      <c r="K214" s="6">
        <f t="shared" ca="1" si="47"/>
        <v>0</v>
      </c>
      <c r="L214" s="6">
        <f t="shared" ca="1" si="47"/>
        <v>0</v>
      </c>
      <c r="M214" s="6">
        <f t="shared" ca="1" si="47"/>
        <v>0</v>
      </c>
      <c r="N214" s="6">
        <f t="shared" ca="1" si="47"/>
        <v>0</v>
      </c>
      <c r="O214" s="6">
        <f t="shared" ca="1" si="47"/>
        <v>0</v>
      </c>
      <c r="P214" s="6">
        <f t="shared" ca="1" si="47"/>
        <v>0</v>
      </c>
      <c r="Q214" s="6">
        <f t="shared" ca="1" si="47"/>
        <v>0</v>
      </c>
      <c r="R214" s="6">
        <f t="shared" ca="1" si="47"/>
        <v>0</v>
      </c>
      <c r="S214" s="6">
        <f t="shared" ca="1" si="47"/>
        <v>0</v>
      </c>
      <c r="T214" s="6">
        <f t="shared" ca="1" si="47"/>
        <v>0</v>
      </c>
      <c r="U214" s="6">
        <f t="shared" ca="1" si="47"/>
        <v>0</v>
      </c>
      <c r="V214" s="6">
        <f t="shared" ca="1" si="47"/>
        <v>0</v>
      </c>
      <c r="W214" s="6">
        <f t="shared" ca="1" si="47"/>
        <v>0</v>
      </c>
      <c r="X214" s="6">
        <f t="shared" ca="1" si="47"/>
        <v>0</v>
      </c>
      <c r="Y214" s="6">
        <f t="shared" ca="1" si="47"/>
        <v>0</v>
      </c>
      <c r="Z214" s="6">
        <f t="shared" ca="1" si="47"/>
        <v>0</v>
      </c>
      <c r="AA214" s="6">
        <f t="shared" ca="1" si="47"/>
        <v>0</v>
      </c>
      <c r="AB214" s="6">
        <f t="shared" ca="1" si="47"/>
        <v>0</v>
      </c>
      <c r="AC214" s="6">
        <f t="shared" ca="1" si="47"/>
        <v>0</v>
      </c>
      <c r="AD214" s="6">
        <f t="shared" ca="1" si="47"/>
        <v>0</v>
      </c>
      <c r="AE214" s="6">
        <f t="shared" ca="1" si="47"/>
        <v>0</v>
      </c>
      <c r="AF214" s="6">
        <f t="shared" ca="1" si="47"/>
        <v>0</v>
      </c>
      <c r="AG214" s="6">
        <f t="shared" ca="1" si="47"/>
        <v>0</v>
      </c>
      <c r="AH214" s="6">
        <f t="shared" ca="1" si="47"/>
        <v>0</v>
      </c>
      <c r="AI214" s="6">
        <f t="shared" ca="1" si="47"/>
        <v>0</v>
      </c>
      <c r="AJ214" s="6">
        <f t="shared" ca="1" si="47"/>
        <v>0</v>
      </c>
    </row>
    <row r="215" spans="1:124" outlineLevel="2">
      <c r="A215" s="5" t="str">
        <f t="shared" si="43"/>
        <v>-</v>
      </c>
      <c r="D215" s="120">
        <f t="shared" ca="1" si="44"/>
        <v>9.2400000000000065E-2</v>
      </c>
      <c r="E215" s="6">
        <f t="shared" ca="1" si="47"/>
        <v>0</v>
      </c>
      <c r="F215" s="6">
        <f t="shared" ca="1" si="47"/>
        <v>0</v>
      </c>
      <c r="G215" s="6">
        <f t="shared" ca="1" si="47"/>
        <v>0</v>
      </c>
      <c r="H215" s="6">
        <f t="shared" ca="1" si="47"/>
        <v>0</v>
      </c>
      <c r="I215" s="6">
        <f t="shared" ca="1" si="47"/>
        <v>0</v>
      </c>
      <c r="J215" s="6">
        <f t="shared" ca="1" si="47"/>
        <v>0</v>
      </c>
      <c r="K215" s="6">
        <f t="shared" ca="1" si="47"/>
        <v>0</v>
      </c>
      <c r="L215" s="6">
        <f t="shared" ca="1" si="47"/>
        <v>0</v>
      </c>
      <c r="M215" s="6">
        <f t="shared" ca="1" si="47"/>
        <v>0</v>
      </c>
      <c r="N215" s="6">
        <f t="shared" ca="1" si="47"/>
        <v>0</v>
      </c>
      <c r="O215" s="6">
        <f t="shared" ca="1" si="47"/>
        <v>0</v>
      </c>
      <c r="P215" s="6">
        <f t="shared" ca="1" si="47"/>
        <v>0</v>
      </c>
      <c r="Q215" s="6">
        <f t="shared" ca="1" si="47"/>
        <v>0</v>
      </c>
      <c r="R215" s="6">
        <f t="shared" ca="1" si="47"/>
        <v>0</v>
      </c>
      <c r="S215" s="6">
        <f t="shared" ca="1" si="47"/>
        <v>0</v>
      </c>
      <c r="T215" s="6">
        <f t="shared" ca="1" si="47"/>
        <v>0</v>
      </c>
      <c r="U215" s="6">
        <f t="shared" ca="1" si="47"/>
        <v>0</v>
      </c>
      <c r="V215" s="6">
        <f t="shared" ca="1" si="47"/>
        <v>0</v>
      </c>
      <c r="W215" s="6">
        <f t="shared" ca="1" si="47"/>
        <v>0</v>
      </c>
      <c r="X215" s="6">
        <f t="shared" ca="1" si="47"/>
        <v>0</v>
      </c>
      <c r="Y215" s="6">
        <f t="shared" ca="1" si="47"/>
        <v>0</v>
      </c>
      <c r="Z215" s="6">
        <f t="shared" ca="1" si="47"/>
        <v>0</v>
      </c>
      <c r="AA215" s="6">
        <f t="shared" ca="1" si="47"/>
        <v>0</v>
      </c>
      <c r="AB215" s="6">
        <f t="shared" ca="1" si="47"/>
        <v>0</v>
      </c>
      <c r="AC215" s="6">
        <f t="shared" ca="1" si="47"/>
        <v>0</v>
      </c>
      <c r="AD215" s="6">
        <f t="shared" ca="1" si="47"/>
        <v>0</v>
      </c>
      <c r="AE215" s="6">
        <f t="shared" ca="1" si="47"/>
        <v>0</v>
      </c>
      <c r="AF215" s="6">
        <f t="shared" ca="1" si="47"/>
        <v>0</v>
      </c>
      <c r="AG215" s="6">
        <f t="shared" ca="1" si="47"/>
        <v>0</v>
      </c>
      <c r="AH215" s="6">
        <f t="shared" ca="1" si="47"/>
        <v>0</v>
      </c>
      <c r="AI215" s="6">
        <f t="shared" ca="1" si="47"/>
        <v>0</v>
      </c>
      <c r="AJ215" s="6">
        <f t="shared" ca="1" si="47"/>
        <v>0</v>
      </c>
    </row>
    <row r="216" spans="1:124" outlineLevel="2">
      <c r="A216" s="5" t="str">
        <f t="shared" si="43"/>
        <v>-</v>
      </c>
      <c r="D216" s="120">
        <f t="shared" ca="1" si="44"/>
        <v>9.2400000000000065E-2</v>
      </c>
      <c r="E216" s="6">
        <f t="shared" ca="1" si="47"/>
        <v>0</v>
      </c>
      <c r="F216" s="6">
        <f t="shared" ca="1" si="47"/>
        <v>0</v>
      </c>
      <c r="G216" s="6">
        <f t="shared" ca="1" si="47"/>
        <v>0</v>
      </c>
      <c r="H216" s="6">
        <f t="shared" ca="1" si="47"/>
        <v>0</v>
      </c>
      <c r="I216" s="6">
        <f t="shared" ca="1" si="47"/>
        <v>0</v>
      </c>
      <c r="J216" s="6">
        <f t="shared" ca="1" si="47"/>
        <v>0</v>
      </c>
      <c r="K216" s="6">
        <f t="shared" ca="1" si="47"/>
        <v>0</v>
      </c>
      <c r="L216" s="6">
        <f t="shared" ca="1" si="47"/>
        <v>0</v>
      </c>
      <c r="M216" s="6">
        <f t="shared" ca="1" si="47"/>
        <v>0</v>
      </c>
      <c r="N216" s="6">
        <f t="shared" ca="1" si="47"/>
        <v>0</v>
      </c>
      <c r="O216" s="6">
        <f t="shared" ca="1" si="47"/>
        <v>0</v>
      </c>
      <c r="P216" s="6">
        <f t="shared" ca="1" si="47"/>
        <v>0</v>
      </c>
      <c r="Q216" s="6">
        <f t="shared" ca="1" si="47"/>
        <v>0</v>
      </c>
      <c r="R216" s="6">
        <f t="shared" ca="1" si="47"/>
        <v>0</v>
      </c>
      <c r="S216" s="6">
        <f t="shared" ca="1" si="47"/>
        <v>0</v>
      </c>
      <c r="T216" s="6">
        <f t="shared" ca="1" si="47"/>
        <v>0</v>
      </c>
      <c r="U216" s="6">
        <f t="shared" ca="1" si="47"/>
        <v>0</v>
      </c>
      <c r="V216" s="6">
        <f t="shared" ca="1" si="47"/>
        <v>0</v>
      </c>
      <c r="W216" s="6">
        <f t="shared" ca="1" si="47"/>
        <v>0</v>
      </c>
      <c r="X216" s="6">
        <f t="shared" ca="1" si="47"/>
        <v>0</v>
      </c>
      <c r="Y216" s="6">
        <f t="shared" ca="1" si="47"/>
        <v>0</v>
      </c>
      <c r="Z216" s="6">
        <f t="shared" ca="1" si="47"/>
        <v>0</v>
      </c>
      <c r="AA216" s="6">
        <f t="shared" ca="1" si="47"/>
        <v>0</v>
      </c>
      <c r="AB216" s="6">
        <f t="shared" ca="1" si="47"/>
        <v>0</v>
      </c>
      <c r="AC216" s="6">
        <f t="shared" ca="1" si="47"/>
        <v>0</v>
      </c>
      <c r="AD216" s="6">
        <f t="shared" ca="1" si="47"/>
        <v>0</v>
      </c>
      <c r="AE216" s="6">
        <f t="shared" ca="1" si="47"/>
        <v>0</v>
      </c>
      <c r="AF216" s="6">
        <f t="shared" ca="1" si="47"/>
        <v>0</v>
      </c>
      <c r="AG216" s="6">
        <f t="shared" ca="1" si="47"/>
        <v>0</v>
      </c>
      <c r="AH216" s="6">
        <f t="shared" ca="1" si="47"/>
        <v>0</v>
      </c>
      <c r="AI216" s="6">
        <f t="shared" ca="1" si="47"/>
        <v>0</v>
      </c>
      <c r="AJ216" s="6">
        <f t="shared" ca="1" si="47"/>
        <v>0</v>
      </c>
    </row>
    <row r="217" spans="1:124" outlineLevel="2">
      <c r="A217" s="5" t="str">
        <f t="shared" si="43"/>
        <v>-</v>
      </c>
      <c r="D217" s="120">
        <f t="shared" ca="1" si="44"/>
        <v>9.2400000000000065E-2</v>
      </c>
      <c r="E217" s="6">
        <f t="shared" ca="1" si="47"/>
        <v>0</v>
      </c>
      <c r="F217" s="6">
        <f t="shared" ca="1" si="47"/>
        <v>0</v>
      </c>
      <c r="G217" s="6">
        <f t="shared" ca="1" si="47"/>
        <v>0</v>
      </c>
      <c r="H217" s="6">
        <f t="shared" ca="1" si="47"/>
        <v>0</v>
      </c>
      <c r="I217" s="6">
        <f t="shared" ca="1" si="47"/>
        <v>0</v>
      </c>
      <c r="J217" s="6">
        <f t="shared" ca="1" si="47"/>
        <v>0</v>
      </c>
      <c r="K217" s="6">
        <f t="shared" ca="1" si="47"/>
        <v>0</v>
      </c>
      <c r="L217" s="6">
        <f t="shared" ca="1" si="47"/>
        <v>0</v>
      </c>
      <c r="M217" s="6">
        <f t="shared" ca="1" si="47"/>
        <v>0</v>
      </c>
      <c r="N217" s="6">
        <f t="shared" ca="1" si="47"/>
        <v>0</v>
      </c>
      <c r="O217" s="6">
        <f t="shared" ca="1" si="47"/>
        <v>0</v>
      </c>
      <c r="P217" s="6">
        <f t="shared" ca="1" si="47"/>
        <v>0</v>
      </c>
      <c r="Q217" s="6">
        <f t="shared" ca="1" si="47"/>
        <v>0</v>
      </c>
      <c r="R217" s="6">
        <f t="shared" ca="1" si="47"/>
        <v>0</v>
      </c>
      <c r="S217" s="6">
        <f t="shared" ca="1" si="47"/>
        <v>0</v>
      </c>
      <c r="T217" s="6">
        <f t="shared" ca="1" si="47"/>
        <v>0</v>
      </c>
      <c r="U217" s="6">
        <f t="shared" ca="1" si="47"/>
        <v>0</v>
      </c>
      <c r="V217" s="6">
        <f t="shared" ca="1" si="47"/>
        <v>0</v>
      </c>
      <c r="W217" s="6">
        <f t="shared" ca="1" si="47"/>
        <v>0</v>
      </c>
      <c r="X217" s="6">
        <f t="shared" ca="1" si="47"/>
        <v>0</v>
      </c>
      <c r="Y217" s="6">
        <f t="shared" ca="1" si="47"/>
        <v>0</v>
      </c>
      <c r="Z217" s="6">
        <f t="shared" ca="1" si="47"/>
        <v>0</v>
      </c>
      <c r="AA217" s="6">
        <f t="shared" ca="1" si="47"/>
        <v>0</v>
      </c>
      <c r="AB217" s="6">
        <f t="shared" ca="1" si="47"/>
        <v>0</v>
      </c>
      <c r="AC217" s="6">
        <f t="shared" ca="1" si="47"/>
        <v>0</v>
      </c>
      <c r="AD217" s="6">
        <f t="shared" ca="1" si="47"/>
        <v>0</v>
      </c>
      <c r="AE217" s="6">
        <f t="shared" ca="1" si="47"/>
        <v>0</v>
      </c>
      <c r="AF217" s="6">
        <f t="shared" ca="1" si="47"/>
        <v>0</v>
      </c>
      <c r="AG217" s="6">
        <f t="shared" ca="1" si="47"/>
        <v>0</v>
      </c>
      <c r="AH217" s="6">
        <f t="shared" ca="1" si="47"/>
        <v>0</v>
      </c>
      <c r="AI217" s="6">
        <f t="shared" ca="1" si="47"/>
        <v>0</v>
      </c>
      <c r="AJ217" s="6">
        <f t="shared" ca="1" si="47"/>
        <v>0</v>
      </c>
    </row>
    <row r="218" spans="1:124" outlineLevel="2">
      <c r="A218" s="5" t="str">
        <f t="shared" si="43"/>
        <v>-</v>
      </c>
      <c r="D218" s="120">
        <f t="shared" ca="1" si="44"/>
        <v>9.2400000000000065E-2</v>
      </c>
      <c r="E218" s="6">
        <f t="shared" ca="1" si="47"/>
        <v>0</v>
      </c>
      <c r="F218" s="6">
        <f t="shared" ca="1" si="47"/>
        <v>0</v>
      </c>
      <c r="G218" s="6">
        <f t="shared" ca="1" si="47"/>
        <v>0</v>
      </c>
      <c r="H218" s="6">
        <f t="shared" ca="1" si="47"/>
        <v>0</v>
      </c>
      <c r="I218" s="6">
        <f t="shared" ca="1" si="47"/>
        <v>0</v>
      </c>
      <c r="J218" s="6">
        <f t="shared" ca="1" si="47"/>
        <v>0</v>
      </c>
      <c r="K218" s="6">
        <f t="shared" ca="1" si="47"/>
        <v>0</v>
      </c>
      <c r="L218" s="6">
        <f t="shared" ca="1" si="47"/>
        <v>0</v>
      </c>
      <c r="M218" s="6">
        <f t="shared" ca="1" si="47"/>
        <v>0</v>
      </c>
      <c r="N218" s="6">
        <f t="shared" ca="1" si="47"/>
        <v>0</v>
      </c>
      <c r="O218" s="6">
        <f t="shared" ca="1" si="47"/>
        <v>0</v>
      </c>
      <c r="P218" s="6">
        <f t="shared" ca="1" si="47"/>
        <v>0</v>
      </c>
      <c r="Q218" s="6">
        <f t="shared" ca="1" si="47"/>
        <v>0</v>
      </c>
      <c r="R218" s="6">
        <f t="shared" ca="1" si="47"/>
        <v>0</v>
      </c>
      <c r="S218" s="6">
        <f t="shared" ca="1" si="47"/>
        <v>0</v>
      </c>
      <c r="T218" s="6">
        <f t="shared" ca="1" si="47"/>
        <v>0</v>
      </c>
      <c r="U218" s="6">
        <f t="shared" ca="1" si="47"/>
        <v>0</v>
      </c>
      <c r="V218" s="6">
        <f t="shared" ca="1" si="47"/>
        <v>0</v>
      </c>
      <c r="W218" s="6">
        <f t="shared" ca="1" si="47"/>
        <v>0</v>
      </c>
      <c r="X218" s="6">
        <f t="shared" ca="1" si="47"/>
        <v>0</v>
      </c>
      <c r="Y218" s="6">
        <f t="shared" ca="1" si="47"/>
        <v>0</v>
      </c>
      <c r="Z218" s="6">
        <f t="shared" ca="1" si="47"/>
        <v>0</v>
      </c>
      <c r="AA218" s="6">
        <f t="shared" ca="1" si="47"/>
        <v>0</v>
      </c>
      <c r="AB218" s="6">
        <f t="shared" ca="1" si="47"/>
        <v>0</v>
      </c>
      <c r="AC218" s="6">
        <f t="shared" ca="1" si="47"/>
        <v>0</v>
      </c>
      <c r="AD218" s="6">
        <f t="shared" ca="1" si="47"/>
        <v>0</v>
      </c>
      <c r="AE218" s="6">
        <f t="shared" ca="1" si="47"/>
        <v>0</v>
      </c>
      <c r="AF218" s="6">
        <f t="shared" ca="1" si="47"/>
        <v>0</v>
      </c>
      <c r="AG218" s="6">
        <f t="shared" ca="1" si="47"/>
        <v>0</v>
      </c>
      <c r="AH218" s="6">
        <f t="shared" ca="1" si="47"/>
        <v>0</v>
      </c>
      <c r="AI218" s="6">
        <f t="shared" ca="1" si="47"/>
        <v>0</v>
      </c>
      <c r="AJ218" s="6">
        <f t="shared" ref="AJ218" ca="1" si="48">AJ170*$D218</f>
        <v>0</v>
      </c>
    </row>
    <row r="219" spans="1:124" outlineLevel="1">
      <c r="A219" s="14" t="str">
        <f t="shared" si="43"/>
        <v>Итого по Проекту</v>
      </c>
      <c r="B219" s="15"/>
      <c r="C219" s="15"/>
      <c r="D219" s="15">
        <f ca="1">SUM(E219:DT219)</f>
        <v>56364.000000000036</v>
      </c>
      <c r="E219" s="16">
        <f t="shared" ref="E219:AJ219" ca="1" si="49">SUM(E203:E218)</f>
        <v>28182.000000000018</v>
      </c>
      <c r="F219" s="16">
        <f t="shared" ca="1" si="49"/>
        <v>28182.000000000018</v>
      </c>
      <c r="G219" s="16">
        <f t="shared" ca="1" si="49"/>
        <v>0</v>
      </c>
      <c r="H219" s="16">
        <f t="shared" ca="1" si="49"/>
        <v>0</v>
      </c>
      <c r="I219" s="16">
        <f t="shared" ca="1" si="49"/>
        <v>0</v>
      </c>
      <c r="J219" s="16">
        <f t="shared" ca="1" si="49"/>
        <v>0</v>
      </c>
      <c r="K219" s="16">
        <f t="shared" ca="1" si="49"/>
        <v>0</v>
      </c>
      <c r="L219" s="16">
        <f t="shared" ca="1" si="49"/>
        <v>0</v>
      </c>
      <c r="M219" s="16">
        <f t="shared" ca="1" si="49"/>
        <v>0</v>
      </c>
      <c r="N219" s="16">
        <f t="shared" ca="1" si="49"/>
        <v>0</v>
      </c>
      <c r="O219" s="16">
        <f t="shared" ca="1" si="49"/>
        <v>0</v>
      </c>
      <c r="P219" s="16">
        <f t="shared" ca="1" si="49"/>
        <v>0</v>
      </c>
      <c r="Q219" s="16">
        <f t="shared" ca="1" si="49"/>
        <v>0</v>
      </c>
      <c r="R219" s="16">
        <f t="shared" ca="1" si="49"/>
        <v>0</v>
      </c>
      <c r="S219" s="16">
        <f t="shared" ca="1" si="49"/>
        <v>0</v>
      </c>
      <c r="T219" s="16">
        <f t="shared" ca="1" si="49"/>
        <v>0</v>
      </c>
      <c r="U219" s="16">
        <f t="shared" ca="1" si="49"/>
        <v>0</v>
      </c>
      <c r="V219" s="16">
        <f t="shared" ca="1" si="49"/>
        <v>0</v>
      </c>
      <c r="W219" s="16">
        <f t="shared" ca="1" si="49"/>
        <v>0</v>
      </c>
      <c r="X219" s="16">
        <f t="shared" ca="1" si="49"/>
        <v>0</v>
      </c>
      <c r="Y219" s="16">
        <f t="shared" ca="1" si="49"/>
        <v>0</v>
      </c>
      <c r="Z219" s="16">
        <f t="shared" ca="1" si="49"/>
        <v>0</v>
      </c>
      <c r="AA219" s="16">
        <f t="shared" ca="1" si="49"/>
        <v>0</v>
      </c>
      <c r="AB219" s="16">
        <f t="shared" ca="1" si="49"/>
        <v>0</v>
      </c>
      <c r="AC219" s="16">
        <f t="shared" ca="1" si="49"/>
        <v>0</v>
      </c>
      <c r="AD219" s="16">
        <f t="shared" ca="1" si="49"/>
        <v>0</v>
      </c>
      <c r="AE219" s="16">
        <f t="shared" ca="1" si="49"/>
        <v>0</v>
      </c>
      <c r="AF219" s="16">
        <f t="shared" ca="1" si="49"/>
        <v>0</v>
      </c>
      <c r="AG219" s="16">
        <f t="shared" ca="1" si="49"/>
        <v>0</v>
      </c>
      <c r="AH219" s="16">
        <f t="shared" ca="1" si="49"/>
        <v>0</v>
      </c>
      <c r="AI219" s="16">
        <f t="shared" ca="1" si="49"/>
        <v>0</v>
      </c>
      <c r="AJ219" s="16">
        <f t="shared" ca="1" si="49"/>
        <v>0</v>
      </c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  <c r="BC219" s="16"/>
      <c r="BD219" s="16"/>
      <c r="BE219" s="16"/>
      <c r="BF219" s="16"/>
      <c r="BG219" s="16"/>
      <c r="BH219" s="16"/>
      <c r="BI219" s="16"/>
      <c r="BJ219" s="16"/>
      <c r="BK219" s="16"/>
      <c r="BL219" s="16"/>
      <c r="BM219" s="16"/>
      <c r="BN219" s="16"/>
      <c r="BO219" s="16"/>
      <c r="BP219" s="16"/>
      <c r="BQ219" s="16"/>
      <c r="BR219" s="16"/>
      <c r="BS219" s="16"/>
      <c r="BT219" s="16"/>
      <c r="BU219" s="16"/>
      <c r="BV219" s="16"/>
      <c r="BW219" s="16"/>
      <c r="BX219" s="16"/>
      <c r="BY219" s="16"/>
      <c r="BZ219" s="16"/>
      <c r="CA219" s="16"/>
      <c r="CB219" s="16"/>
      <c r="CC219" s="16"/>
      <c r="CD219" s="16"/>
      <c r="CE219" s="16"/>
      <c r="CF219" s="16"/>
      <c r="CG219" s="16"/>
      <c r="CH219" s="16"/>
      <c r="CI219" s="16"/>
      <c r="CJ219" s="16"/>
      <c r="CK219" s="16"/>
      <c r="CL219" s="16"/>
      <c r="CM219" s="16"/>
      <c r="CN219" s="16"/>
      <c r="CO219" s="16"/>
      <c r="CP219" s="16"/>
      <c r="CQ219" s="16"/>
      <c r="CR219" s="16"/>
      <c r="CS219" s="16"/>
      <c r="CT219" s="16"/>
      <c r="CU219" s="16"/>
      <c r="CV219" s="16"/>
      <c r="CW219" s="16"/>
      <c r="CX219" s="16"/>
      <c r="CY219" s="16"/>
      <c r="CZ219" s="16"/>
      <c r="DA219" s="16"/>
      <c r="DB219" s="16"/>
      <c r="DC219" s="16"/>
      <c r="DD219" s="16"/>
      <c r="DE219" s="16"/>
      <c r="DF219" s="16"/>
      <c r="DG219" s="16"/>
      <c r="DH219" s="16"/>
      <c r="DI219" s="16"/>
      <c r="DJ219" s="16"/>
      <c r="DK219" s="16"/>
      <c r="DL219" s="16"/>
      <c r="DM219" s="16"/>
      <c r="DN219" s="16"/>
      <c r="DO219" s="16"/>
      <c r="DP219" s="16"/>
      <c r="DQ219" s="16"/>
      <c r="DR219" s="16"/>
      <c r="DS219" s="16"/>
      <c r="DT219" s="16"/>
    </row>
    <row r="220" spans="1:124" outlineLevel="1"/>
    <row r="221" spans="1:124" s="217" customFormat="1" outlineLevel="1">
      <c r="A221" s="215" t="s">
        <v>137</v>
      </c>
      <c r="B221" s="216"/>
      <c r="C221" s="216"/>
      <c r="D221" s="216"/>
      <c r="E221" s="216"/>
      <c r="F221" s="216"/>
      <c r="G221" s="216"/>
      <c r="H221" s="216"/>
      <c r="I221" s="216"/>
      <c r="J221" s="216"/>
      <c r="K221" s="216"/>
      <c r="L221" s="216"/>
      <c r="M221" s="216"/>
      <c r="N221" s="216"/>
      <c r="O221" s="216"/>
      <c r="P221" s="216"/>
      <c r="Q221" s="216"/>
      <c r="R221" s="216"/>
      <c r="S221" s="216"/>
      <c r="T221" s="216"/>
      <c r="U221" s="216"/>
      <c r="V221" s="216"/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C221" s="216"/>
      <c r="BD221" s="216"/>
      <c r="BE221" s="216"/>
      <c r="BF221" s="216"/>
      <c r="BG221" s="216"/>
      <c r="BH221" s="216"/>
      <c r="BI221" s="216"/>
      <c r="BJ221" s="216"/>
      <c r="BK221" s="216"/>
      <c r="BL221" s="216"/>
      <c r="BM221" s="216"/>
      <c r="BN221" s="216"/>
      <c r="BO221" s="216"/>
      <c r="BP221" s="216"/>
      <c r="BQ221" s="216"/>
      <c r="BR221" s="216"/>
      <c r="BS221" s="216"/>
      <c r="BT221" s="216"/>
      <c r="BU221" s="216"/>
      <c r="BV221" s="216"/>
      <c r="BW221" s="216"/>
      <c r="BX221" s="216"/>
      <c r="BY221" s="216"/>
      <c r="BZ221" s="216"/>
      <c r="CA221" s="216"/>
      <c r="CB221" s="216"/>
      <c r="CC221" s="216"/>
      <c r="CD221" s="216"/>
      <c r="CE221" s="216"/>
      <c r="CF221" s="216"/>
      <c r="CG221" s="216"/>
      <c r="CH221" s="216"/>
      <c r="CI221" s="216"/>
      <c r="CJ221" s="216"/>
      <c r="CK221" s="216"/>
      <c r="CL221" s="216"/>
      <c r="CM221" s="216"/>
      <c r="CN221" s="216"/>
      <c r="CO221" s="216"/>
      <c r="CP221" s="216"/>
      <c r="CQ221" s="216"/>
      <c r="CR221" s="216"/>
      <c r="CS221" s="216"/>
      <c r="CT221" s="216"/>
      <c r="CU221" s="216"/>
      <c r="CV221" s="216"/>
      <c r="CW221" s="216"/>
      <c r="CX221" s="216"/>
      <c r="CY221" s="216"/>
      <c r="CZ221" s="216"/>
      <c r="DA221" s="216"/>
      <c r="DB221" s="216"/>
      <c r="DC221" s="216"/>
      <c r="DD221" s="216"/>
      <c r="DE221" s="216"/>
      <c r="DF221" s="216"/>
      <c r="DG221" s="216"/>
      <c r="DH221" s="216"/>
      <c r="DI221" s="216"/>
      <c r="DJ221" s="216"/>
      <c r="DK221" s="216"/>
      <c r="DL221" s="216"/>
      <c r="DM221" s="216"/>
      <c r="DN221" s="216"/>
      <c r="DO221" s="216"/>
      <c r="DP221" s="216"/>
      <c r="DQ221" s="216"/>
      <c r="DR221" s="216"/>
      <c r="DS221" s="216"/>
      <c r="DT221" s="216"/>
    </row>
    <row r="222" spans="1:124" outlineLevel="1">
      <c r="A222" s="383"/>
      <c r="B222" s="383" t="s">
        <v>336</v>
      </c>
    </row>
    <row r="223" spans="1:124" outlineLevel="1">
      <c r="A223" s="5" t="str">
        <f t="shared" ref="A223:A239" si="50">A155</f>
        <v>Реконструкция Объекта №1</v>
      </c>
      <c r="B223" s="10">
        <f>IF('Исходные данные'!B100&gt;='Исходные данные'!$C$10,DATE('Исходные данные'!B100,1,1),'Исходные данные'!$E$12+1)</f>
        <v>44197</v>
      </c>
      <c r="E223" s="6">
        <f t="shared" ref="E223:AJ230" ca="1" si="51">(D223*(E$2&lt;=$B223)+E203+E155)</f>
        <v>333182</v>
      </c>
      <c r="F223" s="6">
        <f t="shared" ca="1" si="51"/>
        <v>666364</v>
      </c>
      <c r="G223" s="6">
        <f t="shared" ca="1" si="51"/>
        <v>0</v>
      </c>
      <c r="H223" s="6">
        <f t="shared" ca="1" si="51"/>
        <v>0</v>
      </c>
      <c r="I223" s="6">
        <f t="shared" ca="1" si="51"/>
        <v>0</v>
      </c>
      <c r="J223" s="6">
        <f t="shared" ca="1" si="51"/>
        <v>0</v>
      </c>
      <c r="K223" s="6">
        <f t="shared" ca="1" si="51"/>
        <v>0</v>
      </c>
      <c r="L223" s="6">
        <f t="shared" ca="1" si="51"/>
        <v>0</v>
      </c>
      <c r="M223" s="6">
        <f t="shared" ca="1" si="51"/>
        <v>0</v>
      </c>
      <c r="N223" s="6">
        <f t="shared" ca="1" si="51"/>
        <v>0</v>
      </c>
      <c r="O223" s="6">
        <f t="shared" ca="1" si="51"/>
        <v>0</v>
      </c>
      <c r="P223" s="6">
        <f t="shared" ca="1" si="51"/>
        <v>0</v>
      </c>
      <c r="Q223" s="6">
        <f t="shared" ca="1" si="51"/>
        <v>0</v>
      </c>
      <c r="R223" s="6">
        <f t="shared" ca="1" si="51"/>
        <v>0</v>
      </c>
      <c r="S223" s="6">
        <f t="shared" ca="1" si="51"/>
        <v>0</v>
      </c>
      <c r="T223" s="6">
        <f t="shared" ca="1" si="51"/>
        <v>0</v>
      </c>
      <c r="U223" s="6">
        <f t="shared" ca="1" si="51"/>
        <v>0</v>
      </c>
      <c r="V223" s="6">
        <f t="shared" ca="1" si="51"/>
        <v>0</v>
      </c>
      <c r="W223" s="6">
        <f t="shared" ca="1" si="51"/>
        <v>0</v>
      </c>
      <c r="X223" s="6">
        <f t="shared" ca="1" si="51"/>
        <v>0</v>
      </c>
      <c r="Y223" s="6">
        <f t="shared" ca="1" si="51"/>
        <v>0</v>
      </c>
      <c r="Z223" s="6">
        <f t="shared" ca="1" si="51"/>
        <v>0</v>
      </c>
      <c r="AA223" s="6">
        <f t="shared" ca="1" si="51"/>
        <v>0</v>
      </c>
      <c r="AB223" s="6">
        <f t="shared" ca="1" si="51"/>
        <v>0</v>
      </c>
      <c r="AC223" s="6">
        <f t="shared" ca="1" si="51"/>
        <v>0</v>
      </c>
      <c r="AD223" s="6">
        <f t="shared" ca="1" si="51"/>
        <v>0</v>
      </c>
      <c r="AE223" s="6">
        <f t="shared" ca="1" si="51"/>
        <v>0</v>
      </c>
      <c r="AF223" s="6">
        <f t="shared" ca="1" si="51"/>
        <v>0</v>
      </c>
      <c r="AG223" s="6">
        <f t="shared" ca="1" si="51"/>
        <v>0</v>
      </c>
      <c r="AH223" s="6">
        <f t="shared" ca="1" si="51"/>
        <v>0</v>
      </c>
      <c r="AI223" s="6">
        <f t="shared" ca="1" si="51"/>
        <v>0</v>
      </c>
      <c r="AJ223" s="6">
        <f t="shared" ca="1" si="51"/>
        <v>0</v>
      </c>
    </row>
    <row r="224" spans="1:124" outlineLevel="1">
      <c r="A224" s="5" t="str">
        <f t="shared" si="50"/>
        <v>-</v>
      </c>
      <c r="B224" s="10">
        <f>IF('Исходные данные'!B101&gt;='Исходные данные'!$C$10,DATE('Исходные данные'!B101,1,1),'Исходные данные'!$E$12+1)</f>
        <v>44197</v>
      </c>
      <c r="E224" s="6">
        <f t="shared" ca="1" si="51"/>
        <v>0</v>
      </c>
      <c r="F224" s="6">
        <f t="shared" ca="1" si="51"/>
        <v>0</v>
      </c>
      <c r="G224" s="6">
        <f t="shared" ca="1" si="51"/>
        <v>0</v>
      </c>
      <c r="H224" s="6">
        <f t="shared" ca="1" si="51"/>
        <v>0</v>
      </c>
      <c r="I224" s="6">
        <f t="shared" ca="1" si="51"/>
        <v>0</v>
      </c>
      <c r="J224" s="6">
        <f t="shared" ca="1" si="51"/>
        <v>0</v>
      </c>
      <c r="K224" s="6">
        <f t="shared" ca="1" si="51"/>
        <v>0</v>
      </c>
      <c r="L224" s="6">
        <f t="shared" ca="1" si="51"/>
        <v>0</v>
      </c>
      <c r="M224" s="6">
        <f t="shared" ca="1" si="51"/>
        <v>0</v>
      </c>
      <c r="N224" s="6">
        <f t="shared" ca="1" si="51"/>
        <v>0</v>
      </c>
      <c r="O224" s="6">
        <f t="shared" ca="1" si="51"/>
        <v>0</v>
      </c>
      <c r="P224" s="6">
        <f t="shared" ca="1" si="51"/>
        <v>0</v>
      </c>
      <c r="Q224" s="6">
        <f t="shared" ca="1" si="51"/>
        <v>0</v>
      </c>
      <c r="R224" s="6">
        <f t="shared" ca="1" si="51"/>
        <v>0</v>
      </c>
      <c r="S224" s="6">
        <f t="shared" ca="1" si="51"/>
        <v>0</v>
      </c>
      <c r="T224" s="6">
        <f t="shared" ca="1" si="51"/>
        <v>0</v>
      </c>
      <c r="U224" s="6">
        <f t="shared" ca="1" si="51"/>
        <v>0</v>
      </c>
      <c r="V224" s="6">
        <f t="shared" ca="1" si="51"/>
        <v>0</v>
      </c>
      <c r="W224" s="6">
        <f t="shared" ca="1" si="51"/>
        <v>0</v>
      </c>
      <c r="X224" s="6">
        <f t="shared" ca="1" si="51"/>
        <v>0</v>
      </c>
      <c r="Y224" s="6">
        <f t="shared" ca="1" si="51"/>
        <v>0</v>
      </c>
      <c r="Z224" s="6">
        <f t="shared" ca="1" si="51"/>
        <v>0</v>
      </c>
      <c r="AA224" s="6">
        <f t="shared" ca="1" si="51"/>
        <v>0</v>
      </c>
      <c r="AB224" s="6">
        <f t="shared" ca="1" si="51"/>
        <v>0</v>
      </c>
      <c r="AC224" s="6">
        <f t="shared" ca="1" si="51"/>
        <v>0</v>
      </c>
      <c r="AD224" s="6">
        <f t="shared" ca="1" si="51"/>
        <v>0</v>
      </c>
      <c r="AE224" s="6">
        <f t="shared" ca="1" si="51"/>
        <v>0</v>
      </c>
      <c r="AF224" s="6">
        <f t="shared" ca="1" si="51"/>
        <v>0</v>
      </c>
      <c r="AG224" s="6">
        <f t="shared" ca="1" si="51"/>
        <v>0</v>
      </c>
      <c r="AH224" s="6">
        <f t="shared" ca="1" si="51"/>
        <v>0</v>
      </c>
      <c r="AI224" s="6">
        <f t="shared" ca="1" si="51"/>
        <v>0</v>
      </c>
      <c r="AJ224" s="6">
        <f t="shared" ca="1" si="51"/>
        <v>0</v>
      </c>
    </row>
    <row r="225" spans="1:124" outlineLevel="2">
      <c r="A225" s="5" t="str">
        <f t="shared" si="50"/>
        <v>-</v>
      </c>
      <c r="B225" s="10">
        <f>IF('Исходные данные'!B102&gt;='Исходные данные'!$C$10,DATE('Исходные данные'!B102,1,1),'Исходные данные'!$E$12+1)</f>
        <v>44197</v>
      </c>
      <c r="E225" s="6">
        <f t="shared" ca="1" si="51"/>
        <v>0</v>
      </c>
      <c r="F225" s="6">
        <f t="shared" ca="1" si="51"/>
        <v>0</v>
      </c>
      <c r="G225" s="6">
        <f t="shared" ca="1" si="51"/>
        <v>0</v>
      </c>
      <c r="H225" s="6">
        <f t="shared" ca="1" si="51"/>
        <v>0</v>
      </c>
      <c r="I225" s="6">
        <f t="shared" ca="1" si="51"/>
        <v>0</v>
      </c>
      <c r="J225" s="6">
        <f t="shared" ca="1" si="51"/>
        <v>0</v>
      </c>
      <c r="K225" s="6">
        <f t="shared" ca="1" si="51"/>
        <v>0</v>
      </c>
      <c r="L225" s="6">
        <f t="shared" ca="1" si="51"/>
        <v>0</v>
      </c>
      <c r="M225" s="6">
        <f t="shared" ca="1" si="51"/>
        <v>0</v>
      </c>
      <c r="N225" s="6">
        <f t="shared" ca="1" si="51"/>
        <v>0</v>
      </c>
      <c r="O225" s="6">
        <f t="shared" ca="1" si="51"/>
        <v>0</v>
      </c>
      <c r="P225" s="6">
        <f t="shared" ca="1" si="51"/>
        <v>0</v>
      </c>
      <c r="Q225" s="6">
        <f t="shared" ca="1" si="51"/>
        <v>0</v>
      </c>
      <c r="R225" s="6">
        <f t="shared" ca="1" si="51"/>
        <v>0</v>
      </c>
      <c r="S225" s="6">
        <f t="shared" ca="1" si="51"/>
        <v>0</v>
      </c>
      <c r="T225" s="6">
        <f t="shared" ca="1" si="51"/>
        <v>0</v>
      </c>
      <c r="U225" s="6">
        <f t="shared" ca="1" si="51"/>
        <v>0</v>
      </c>
      <c r="V225" s="6">
        <f t="shared" ca="1" si="51"/>
        <v>0</v>
      </c>
      <c r="W225" s="6">
        <f t="shared" ca="1" si="51"/>
        <v>0</v>
      </c>
      <c r="X225" s="6">
        <f t="shared" ca="1" si="51"/>
        <v>0</v>
      </c>
      <c r="Y225" s="6">
        <f t="shared" ca="1" si="51"/>
        <v>0</v>
      </c>
      <c r="Z225" s="6">
        <f t="shared" ca="1" si="51"/>
        <v>0</v>
      </c>
      <c r="AA225" s="6">
        <f t="shared" ca="1" si="51"/>
        <v>0</v>
      </c>
      <c r="AB225" s="6">
        <f t="shared" ca="1" si="51"/>
        <v>0</v>
      </c>
      <c r="AC225" s="6">
        <f t="shared" ca="1" si="51"/>
        <v>0</v>
      </c>
      <c r="AD225" s="6">
        <f t="shared" ca="1" si="51"/>
        <v>0</v>
      </c>
      <c r="AE225" s="6">
        <f t="shared" ca="1" si="51"/>
        <v>0</v>
      </c>
      <c r="AF225" s="6">
        <f t="shared" ca="1" si="51"/>
        <v>0</v>
      </c>
      <c r="AG225" s="6">
        <f t="shared" ca="1" si="51"/>
        <v>0</v>
      </c>
      <c r="AH225" s="6">
        <f t="shared" ca="1" si="51"/>
        <v>0</v>
      </c>
      <c r="AI225" s="6">
        <f t="shared" ca="1" si="51"/>
        <v>0</v>
      </c>
      <c r="AJ225" s="6">
        <f t="shared" ca="1" si="51"/>
        <v>0</v>
      </c>
    </row>
    <row r="226" spans="1:124" outlineLevel="2">
      <c r="A226" s="5" t="str">
        <f t="shared" si="50"/>
        <v>-</v>
      </c>
      <c r="B226" s="10">
        <f>IF('Исходные данные'!B103&gt;='Исходные данные'!$C$10,DATE('Исходные данные'!B103,1,1),'Исходные данные'!$E$12+1)</f>
        <v>44197</v>
      </c>
      <c r="E226" s="6">
        <f t="shared" ca="1" si="51"/>
        <v>0</v>
      </c>
      <c r="F226" s="6">
        <f t="shared" ca="1" si="51"/>
        <v>0</v>
      </c>
      <c r="G226" s="6">
        <f t="shared" ca="1" si="51"/>
        <v>0</v>
      </c>
      <c r="H226" s="6">
        <f t="shared" ca="1" si="51"/>
        <v>0</v>
      </c>
      <c r="I226" s="6">
        <f t="shared" ca="1" si="51"/>
        <v>0</v>
      </c>
      <c r="J226" s="6">
        <f t="shared" ca="1" si="51"/>
        <v>0</v>
      </c>
      <c r="K226" s="6">
        <f t="shared" ca="1" si="51"/>
        <v>0</v>
      </c>
      <c r="L226" s="6">
        <f t="shared" ca="1" si="51"/>
        <v>0</v>
      </c>
      <c r="M226" s="6">
        <f t="shared" ca="1" si="51"/>
        <v>0</v>
      </c>
      <c r="N226" s="6">
        <f t="shared" ca="1" si="51"/>
        <v>0</v>
      </c>
      <c r="O226" s="6">
        <f t="shared" ca="1" si="51"/>
        <v>0</v>
      </c>
      <c r="P226" s="6">
        <f t="shared" ca="1" si="51"/>
        <v>0</v>
      </c>
      <c r="Q226" s="6">
        <f t="shared" ca="1" si="51"/>
        <v>0</v>
      </c>
      <c r="R226" s="6">
        <f t="shared" ca="1" si="51"/>
        <v>0</v>
      </c>
      <c r="S226" s="6">
        <f t="shared" ca="1" si="51"/>
        <v>0</v>
      </c>
      <c r="T226" s="6">
        <f t="shared" ca="1" si="51"/>
        <v>0</v>
      </c>
      <c r="U226" s="6">
        <f t="shared" ca="1" si="51"/>
        <v>0</v>
      </c>
      <c r="V226" s="6">
        <f t="shared" ca="1" si="51"/>
        <v>0</v>
      </c>
      <c r="W226" s="6">
        <f t="shared" ca="1" si="51"/>
        <v>0</v>
      </c>
      <c r="X226" s="6">
        <f t="shared" ca="1" si="51"/>
        <v>0</v>
      </c>
      <c r="Y226" s="6">
        <f t="shared" ca="1" si="51"/>
        <v>0</v>
      </c>
      <c r="Z226" s="6">
        <f t="shared" ca="1" si="51"/>
        <v>0</v>
      </c>
      <c r="AA226" s="6">
        <f t="shared" ca="1" si="51"/>
        <v>0</v>
      </c>
      <c r="AB226" s="6">
        <f t="shared" ca="1" si="51"/>
        <v>0</v>
      </c>
      <c r="AC226" s="6">
        <f t="shared" ca="1" si="51"/>
        <v>0</v>
      </c>
      <c r="AD226" s="6">
        <f t="shared" ca="1" si="51"/>
        <v>0</v>
      </c>
      <c r="AE226" s="6">
        <f t="shared" ca="1" si="51"/>
        <v>0</v>
      </c>
      <c r="AF226" s="6">
        <f t="shared" ca="1" si="51"/>
        <v>0</v>
      </c>
      <c r="AG226" s="6">
        <f t="shared" ca="1" si="51"/>
        <v>0</v>
      </c>
      <c r="AH226" s="6">
        <f t="shared" ca="1" si="51"/>
        <v>0</v>
      </c>
      <c r="AI226" s="6">
        <f t="shared" ca="1" si="51"/>
        <v>0</v>
      </c>
      <c r="AJ226" s="6">
        <f t="shared" ca="1" si="51"/>
        <v>0</v>
      </c>
    </row>
    <row r="227" spans="1:124" outlineLevel="2">
      <c r="A227" s="5" t="str">
        <f t="shared" si="50"/>
        <v>-</v>
      </c>
      <c r="B227" s="10">
        <f>IF('Исходные данные'!B104&gt;='Исходные данные'!$C$10,DATE('Исходные данные'!B104,1,1),'Исходные данные'!$E$12+1)</f>
        <v>44197</v>
      </c>
      <c r="E227" s="6">
        <f t="shared" ca="1" si="51"/>
        <v>0</v>
      </c>
      <c r="F227" s="6">
        <f t="shared" ca="1" si="51"/>
        <v>0</v>
      </c>
      <c r="G227" s="6">
        <f t="shared" ca="1" si="51"/>
        <v>0</v>
      </c>
      <c r="H227" s="6">
        <f t="shared" ca="1" si="51"/>
        <v>0</v>
      </c>
      <c r="I227" s="6">
        <f t="shared" ca="1" si="51"/>
        <v>0</v>
      </c>
      <c r="J227" s="6">
        <f t="shared" ca="1" si="51"/>
        <v>0</v>
      </c>
      <c r="K227" s="6">
        <f t="shared" ca="1" si="51"/>
        <v>0</v>
      </c>
      <c r="L227" s="6">
        <f t="shared" ca="1" si="51"/>
        <v>0</v>
      </c>
      <c r="M227" s="6">
        <f t="shared" ca="1" si="51"/>
        <v>0</v>
      </c>
      <c r="N227" s="6">
        <f t="shared" ca="1" si="51"/>
        <v>0</v>
      </c>
      <c r="O227" s="6">
        <f t="shared" ca="1" si="51"/>
        <v>0</v>
      </c>
      <c r="P227" s="6">
        <f t="shared" ca="1" si="51"/>
        <v>0</v>
      </c>
      <c r="Q227" s="6">
        <f t="shared" ca="1" si="51"/>
        <v>0</v>
      </c>
      <c r="R227" s="6">
        <f t="shared" ca="1" si="51"/>
        <v>0</v>
      </c>
      <c r="S227" s="6">
        <f t="shared" ca="1" si="51"/>
        <v>0</v>
      </c>
      <c r="T227" s="6">
        <f t="shared" ca="1" si="51"/>
        <v>0</v>
      </c>
      <c r="U227" s="6">
        <f t="shared" ca="1" si="51"/>
        <v>0</v>
      </c>
      <c r="V227" s="6">
        <f t="shared" ca="1" si="51"/>
        <v>0</v>
      </c>
      <c r="W227" s="6">
        <f t="shared" ca="1" si="51"/>
        <v>0</v>
      </c>
      <c r="X227" s="6">
        <f t="shared" ca="1" si="51"/>
        <v>0</v>
      </c>
      <c r="Y227" s="6">
        <f t="shared" ca="1" si="51"/>
        <v>0</v>
      </c>
      <c r="Z227" s="6">
        <f t="shared" ca="1" si="51"/>
        <v>0</v>
      </c>
      <c r="AA227" s="6">
        <f t="shared" ca="1" si="51"/>
        <v>0</v>
      </c>
      <c r="AB227" s="6">
        <f t="shared" ca="1" si="51"/>
        <v>0</v>
      </c>
      <c r="AC227" s="6">
        <f t="shared" ca="1" si="51"/>
        <v>0</v>
      </c>
      <c r="AD227" s="6">
        <f t="shared" ca="1" si="51"/>
        <v>0</v>
      </c>
      <c r="AE227" s="6">
        <f t="shared" ca="1" si="51"/>
        <v>0</v>
      </c>
      <c r="AF227" s="6">
        <f t="shared" ca="1" si="51"/>
        <v>0</v>
      </c>
      <c r="AG227" s="6">
        <f t="shared" ca="1" si="51"/>
        <v>0</v>
      </c>
      <c r="AH227" s="6">
        <f t="shared" ca="1" si="51"/>
        <v>0</v>
      </c>
      <c r="AI227" s="6">
        <f t="shared" ca="1" si="51"/>
        <v>0</v>
      </c>
      <c r="AJ227" s="6">
        <f t="shared" ca="1" si="51"/>
        <v>0</v>
      </c>
    </row>
    <row r="228" spans="1:124" outlineLevel="2">
      <c r="A228" s="5" t="str">
        <f t="shared" si="50"/>
        <v>-</v>
      </c>
      <c r="B228" s="10">
        <f>IF('Исходные данные'!B105&gt;='Исходные данные'!$C$10,DATE('Исходные данные'!B105,1,1),'Исходные данные'!$E$12+1)</f>
        <v>44197</v>
      </c>
      <c r="E228" s="6">
        <f t="shared" ca="1" si="51"/>
        <v>0</v>
      </c>
      <c r="F228" s="6">
        <f t="shared" ca="1" si="51"/>
        <v>0</v>
      </c>
      <c r="G228" s="6">
        <f t="shared" ca="1" si="51"/>
        <v>0</v>
      </c>
      <c r="H228" s="6">
        <f t="shared" ca="1" si="51"/>
        <v>0</v>
      </c>
      <c r="I228" s="6">
        <f t="shared" ca="1" si="51"/>
        <v>0</v>
      </c>
      <c r="J228" s="6">
        <f t="shared" ca="1" si="51"/>
        <v>0</v>
      </c>
      <c r="K228" s="6">
        <f t="shared" ca="1" si="51"/>
        <v>0</v>
      </c>
      <c r="L228" s="6">
        <f t="shared" ca="1" si="51"/>
        <v>0</v>
      </c>
      <c r="M228" s="6">
        <f t="shared" ca="1" si="51"/>
        <v>0</v>
      </c>
      <c r="N228" s="6">
        <f t="shared" ca="1" si="51"/>
        <v>0</v>
      </c>
      <c r="O228" s="6">
        <f t="shared" ca="1" si="51"/>
        <v>0</v>
      </c>
      <c r="P228" s="6">
        <f t="shared" ca="1" si="51"/>
        <v>0</v>
      </c>
      <c r="Q228" s="6">
        <f t="shared" ca="1" si="51"/>
        <v>0</v>
      </c>
      <c r="R228" s="6">
        <f t="shared" ca="1" si="51"/>
        <v>0</v>
      </c>
      <c r="S228" s="6">
        <f t="shared" ca="1" si="51"/>
        <v>0</v>
      </c>
      <c r="T228" s="6">
        <f t="shared" ca="1" si="51"/>
        <v>0</v>
      </c>
      <c r="U228" s="6">
        <f t="shared" ca="1" si="51"/>
        <v>0</v>
      </c>
      <c r="V228" s="6">
        <f t="shared" ca="1" si="51"/>
        <v>0</v>
      </c>
      <c r="W228" s="6">
        <f t="shared" ca="1" si="51"/>
        <v>0</v>
      </c>
      <c r="X228" s="6">
        <f t="shared" ca="1" si="51"/>
        <v>0</v>
      </c>
      <c r="Y228" s="6">
        <f t="shared" ca="1" si="51"/>
        <v>0</v>
      </c>
      <c r="Z228" s="6">
        <f t="shared" ca="1" si="51"/>
        <v>0</v>
      </c>
      <c r="AA228" s="6">
        <f t="shared" ca="1" si="51"/>
        <v>0</v>
      </c>
      <c r="AB228" s="6">
        <f t="shared" ca="1" si="51"/>
        <v>0</v>
      </c>
      <c r="AC228" s="6">
        <f t="shared" ca="1" si="51"/>
        <v>0</v>
      </c>
      <c r="AD228" s="6">
        <f t="shared" ca="1" si="51"/>
        <v>0</v>
      </c>
      <c r="AE228" s="6">
        <f t="shared" ca="1" si="51"/>
        <v>0</v>
      </c>
      <c r="AF228" s="6">
        <f t="shared" ca="1" si="51"/>
        <v>0</v>
      </c>
      <c r="AG228" s="6">
        <f t="shared" ca="1" si="51"/>
        <v>0</v>
      </c>
      <c r="AH228" s="6">
        <f t="shared" ca="1" si="51"/>
        <v>0</v>
      </c>
      <c r="AI228" s="6">
        <f t="shared" ca="1" si="51"/>
        <v>0</v>
      </c>
      <c r="AJ228" s="6">
        <f t="shared" ca="1" si="51"/>
        <v>0</v>
      </c>
    </row>
    <row r="229" spans="1:124" outlineLevel="2">
      <c r="A229" s="5" t="str">
        <f t="shared" si="50"/>
        <v>-</v>
      </c>
      <c r="B229" s="10">
        <f>IF('Исходные данные'!B106&gt;='Исходные данные'!$C$10,DATE('Исходные данные'!B106,1,1),'Исходные данные'!$E$12+1)</f>
        <v>44197</v>
      </c>
      <c r="E229" s="6">
        <f t="shared" ca="1" si="51"/>
        <v>0</v>
      </c>
      <c r="F229" s="6">
        <f t="shared" ca="1" si="51"/>
        <v>0</v>
      </c>
      <c r="G229" s="6">
        <f t="shared" ca="1" si="51"/>
        <v>0</v>
      </c>
      <c r="H229" s="6">
        <f t="shared" ca="1" si="51"/>
        <v>0</v>
      </c>
      <c r="I229" s="6">
        <f t="shared" ca="1" si="51"/>
        <v>0</v>
      </c>
      <c r="J229" s="6">
        <f t="shared" ca="1" si="51"/>
        <v>0</v>
      </c>
      <c r="K229" s="6">
        <f t="shared" ca="1" si="51"/>
        <v>0</v>
      </c>
      <c r="L229" s="6">
        <f t="shared" ca="1" si="51"/>
        <v>0</v>
      </c>
      <c r="M229" s="6">
        <f t="shared" ca="1" si="51"/>
        <v>0</v>
      </c>
      <c r="N229" s="6">
        <f t="shared" ca="1" si="51"/>
        <v>0</v>
      </c>
      <c r="O229" s="6">
        <f t="shared" ca="1" si="51"/>
        <v>0</v>
      </c>
      <c r="P229" s="6">
        <f t="shared" ca="1" si="51"/>
        <v>0</v>
      </c>
      <c r="Q229" s="6">
        <f t="shared" ca="1" si="51"/>
        <v>0</v>
      </c>
      <c r="R229" s="6">
        <f t="shared" ca="1" si="51"/>
        <v>0</v>
      </c>
      <c r="S229" s="6">
        <f t="shared" ca="1" si="51"/>
        <v>0</v>
      </c>
      <c r="T229" s="6">
        <f t="shared" ca="1" si="51"/>
        <v>0</v>
      </c>
      <c r="U229" s="6">
        <f t="shared" ca="1" si="51"/>
        <v>0</v>
      </c>
      <c r="V229" s="6">
        <f t="shared" ca="1" si="51"/>
        <v>0</v>
      </c>
      <c r="W229" s="6">
        <f t="shared" ca="1" si="51"/>
        <v>0</v>
      </c>
      <c r="X229" s="6">
        <f t="shared" ca="1" si="51"/>
        <v>0</v>
      </c>
      <c r="Y229" s="6">
        <f t="shared" ca="1" si="51"/>
        <v>0</v>
      </c>
      <c r="Z229" s="6">
        <f t="shared" ca="1" si="51"/>
        <v>0</v>
      </c>
      <c r="AA229" s="6">
        <f t="shared" ca="1" si="51"/>
        <v>0</v>
      </c>
      <c r="AB229" s="6">
        <f t="shared" ca="1" si="51"/>
        <v>0</v>
      </c>
      <c r="AC229" s="6">
        <f t="shared" ca="1" si="51"/>
        <v>0</v>
      </c>
      <c r="AD229" s="6">
        <f t="shared" ca="1" si="51"/>
        <v>0</v>
      </c>
      <c r="AE229" s="6">
        <f t="shared" ca="1" si="51"/>
        <v>0</v>
      </c>
      <c r="AF229" s="6">
        <f t="shared" ca="1" si="51"/>
        <v>0</v>
      </c>
      <c r="AG229" s="6">
        <f t="shared" ca="1" si="51"/>
        <v>0</v>
      </c>
      <c r="AH229" s="6">
        <f t="shared" ca="1" si="51"/>
        <v>0</v>
      </c>
      <c r="AI229" s="6">
        <f t="shared" ca="1" si="51"/>
        <v>0</v>
      </c>
      <c r="AJ229" s="6">
        <f t="shared" ca="1" si="51"/>
        <v>0</v>
      </c>
    </row>
    <row r="230" spans="1:124" outlineLevel="2">
      <c r="A230" s="5" t="str">
        <f t="shared" si="50"/>
        <v>-</v>
      </c>
      <c r="B230" s="10">
        <f>IF('Исходные данные'!B107&gt;='Исходные данные'!$C$10,DATE('Исходные данные'!B107,1,1),'Исходные данные'!$E$12+1)</f>
        <v>44197</v>
      </c>
      <c r="E230" s="6">
        <f t="shared" ca="1" si="51"/>
        <v>0</v>
      </c>
      <c r="F230" s="6">
        <f t="shared" ca="1" si="51"/>
        <v>0</v>
      </c>
      <c r="G230" s="6">
        <f t="shared" ca="1" si="51"/>
        <v>0</v>
      </c>
      <c r="H230" s="6">
        <f t="shared" ca="1" si="51"/>
        <v>0</v>
      </c>
      <c r="I230" s="6">
        <f t="shared" ca="1" si="51"/>
        <v>0</v>
      </c>
      <c r="J230" s="6">
        <f t="shared" ca="1" si="51"/>
        <v>0</v>
      </c>
      <c r="K230" s="6">
        <f t="shared" ca="1" si="51"/>
        <v>0</v>
      </c>
      <c r="L230" s="6">
        <f t="shared" ca="1" si="51"/>
        <v>0</v>
      </c>
      <c r="M230" s="6">
        <f t="shared" ca="1" si="51"/>
        <v>0</v>
      </c>
      <c r="N230" s="6">
        <f t="shared" ca="1" si="51"/>
        <v>0</v>
      </c>
      <c r="O230" s="6">
        <f t="shared" ca="1" si="51"/>
        <v>0</v>
      </c>
      <c r="P230" s="6">
        <f t="shared" ca="1" si="51"/>
        <v>0</v>
      </c>
      <c r="Q230" s="6">
        <f t="shared" ca="1" si="51"/>
        <v>0</v>
      </c>
      <c r="R230" s="6">
        <f t="shared" ca="1" si="51"/>
        <v>0</v>
      </c>
      <c r="S230" s="6">
        <f t="shared" ca="1" si="51"/>
        <v>0</v>
      </c>
      <c r="T230" s="6">
        <f t="shared" ca="1" si="51"/>
        <v>0</v>
      </c>
      <c r="U230" s="6">
        <f t="shared" ca="1" si="51"/>
        <v>0</v>
      </c>
      <c r="V230" s="6">
        <f t="shared" ca="1" si="51"/>
        <v>0</v>
      </c>
      <c r="W230" s="6">
        <f t="shared" ca="1" si="51"/>
        <v>0</v>
      </c>
      <c r="X230" s="6">
        <f t="shared" ca="1" si="51"/>
        <v>0</v>
      </c>
      <c r="Y230" s="6">
        <f t="shared" ca="1" si="51"/>
        <v>0</v>
      </c>
      <c r="Z230" s="6">
        <f t="shared" ca="1" si="51"/>
        <v>0</v>
      </c>
      <c r="AA230" s="6">
        <f t="shared" ca="1" si="51"/>
        <v>0</v>
      </c>
      <c r="AB230" s="6">
        <f t="shared" ca="1" si="51"/>
        <v>0</v>
      </c>
      <c r="AC230" s="6">
        <f t="shared" ca="1" si="51"/>
        <v>0</v>
      </c>
      <c r="AD230" s="6">
        <f t="shared" ca="1" si="51"/>
        <v>0</v>
      </c>
      <c r="AE230" s="6">
        <f t="shared" ca="1" si="51"/>
        <v>0</v>
      </c>
      <c r="AF230" s="6">
        <f t="shared" ca="1" si="51"/>
        <v>0</v>
      </c>
      <c r="AG230" s="6">
        <f t="shared" ca="1" si="51"/>
        <v>0</v>
      </c>
      <c r="AH230" s="6">
        <f t="shared" ca="1" si="51"/>
        <v>0</v>
      </c>
      <c r="AI230" s="6">
        <f t="shared" ca="1" si="51"/>
        <v>0</v>
      </c>
      <c r="AJ230" s="6">
        <f t="shared" ref="AJ230" ca="1" si="52">(AI230*(AJ$2&lt;=$B230)+AJ210+AJ162)</f>
        <v>0</v>
      </c>
    </row>
    <row r="231" spans="1:124" outlineLevel="2">
      <c r="A231" s="5" t="str">
        <f t="shared" si="50"/>
        <v>-</v>
      </c>
      <c r="B231" s="10">
        <f>IF('Исходные данные'!B108&gt;='Исходные данные'!$C$10,DATE('Исходные данные'!B108,1,1),'Исходные данные'!$E$12+1)</f>
        <v>44197</v>
      </c>
      <c r="E231" s="6">
        <f t="shared" ref="E231:AJ238" ca="1" si="53">(D231*(E$2&lt;=$B231)+E211+E163)</f>
        <v>0</v>
      </c>
      <c r="F231" s="6">
        <f t="shared" ca="1" si="53"/>
        <v>0</v>
      </c>
      <c r="G231" s="6">
        <f t="shared" ca="1" si="53"/>
        <v>0</v>
      </c>
      <c r="H231" s="6">
        <f t="shared" ca="1" si="53"/>
        <v>0</v>
      </c>
      <c r="I231" s="6">
        <f t="shared" ca="1" si="53"/>
        <v>0</v>
      </c>
      <c r="J231" s="6">
        <f t="shared" ca="1" si="53"/>
        <v>0</v>
      </c>
      <c r="K231" s="6">
        <f t="shared" ca="1" si="53"/>
        <v>0</v>
      </c>
      <c r="L231" s="6">
        <f t="shared" ca="1" si="53"/>
        <v>0</v>
      </c>
      <c r="M231" s="6">
        <f t="shared" ca="1" si="53"/>
        <v>0</v>
      </c>
      <c r="N231" s="6">
        <f t="shared" ca="1" si="53"/>
        <v>0</v>
      </c>
      <c r="O231" s="6">
        <f t="shared" ca="1" si="53"/>
        <v>0</v>
      </c>
      <c r="P231" s="6">
        <f t="shared" ca="1" si="53"/>
        <v>0</v>
      </c>
      <c r="Q231" s="6">
        <f t="shared" ca="1" si="53"/>
        <v>0</v>
      </c>
      <c r="R231" s="6">
        <f t="shared" ca="1" si="53"/>
        <v>0</v>
      </c>
      <c r="S231" s="6">
        <f t="shared" ca="1" si="53"/>
        <v>0</v>
      </c>
      <c r="T231" s="6">
        <f t="shared" ca="1" si="53"/>
        <v>0</v>
      </c>
      <c r="U231" s="6">
        <f t="shared" ca="1" si="53"/>
        <v>0</v>
      </c>
      <c r="V231" s="6">
        <f t="shared" ca="1" si="53"/>
        <v>0</v>
      </c>
      <c r="W231" s="6">
        <f t="shared" ca="1" si="53"/>
        <v>0</v>
      </c>
      <c r="X231" s="6">
        <f t="shared" ca="1" si="53"/>
        <v>0</v>
      </c>
      <c r="Y231" s="6">
        <f t="shared" ca="1" si="53"/>
        <v>0</v>
      </c>
      <c r="Z231" s="6">
        <f t="shared" ca="1" si="53"/>
        <v>0</v>
      </c>
      <c r="AA231" s="6">
        <f t="shared" ca="1" si="53"/>
        <v>0</v>
      </c>
      <c r="AB231" s="6">
        <f t="shared" ca="1" si="53"/>
        <v>0</v>
      </c>
      <c r="AC231" s="6">
        <f t="shared" ca="1" si="53"/>
        <v>0</v>
      </c>
      <c r="AD231" s="6">
        <f t="shared" ca="1" si="53"/>
        <v>0</v>
      </c>
      <c r="AE231" s="6">
        <f t="shared" ca="1" si="53"/>
        <v>0</v>
      </c>
      <c r="AF231" s="6">
        <f t="shared" ca="1" si="53"/>
        <v>0</v>
      </c>
      <c r="AG231" s="6">
        <f t="shared" ca="1" si="53"/>
        <v>0</v>
      </c>
      <c r="AH231" s="6">
        <f t="shared" ca="1" si="53"/>
        <v>0</v>
      </c>
      <c r="AI231" s="6">
        <f t="shared" ca="1" si="53"/>
        <v>0</v>
      </c>
      <c r="AJ231" s="6">
        <f t="shared" ca="1" si="53"/>
        <v>0</v>
      </c>
    </row>
    <row r="232" spans="1:124" outlineLevel="2">
      <c r="A232" s="5" t="str">
        <f t="shared" si="50"/>
        <v>-</v>
      </c>
      <c r="B232" s="10">
        <f>IF('Исходные данные'!B109&gt;='Исходные данные'!$C$10,DATE('Исходные данные'!B109,1,1),'Исходные данные'!$E$12+1)</f>
        <v>44197</v>
      </c>
      <c r="E232" s="6">
        <f t="shared" ca="1" si="53"/>
        <v>0</v>
      </c>
      <c r="F232" s="6">
        <f t="shared" ca="1" si="53"/>
        <v>0</v>
      </c>
      <c r="G232" s="6">
        <f t="shared" ca="1" si="53"/>
        <v>0</v>
      </c>
      <c r="H232" s="6">
        <f t="shared" ca="1" si="53"/>
        <v>0</v>
      </c>
      <c r="I232" s="6">
        <f t="shared" ca="1" si="53"/>
        <v>0</v>
      </c>
      <c r="J232" s="6">
        <f t="shared" ca="1" si="53"/>
        <v>0</v>
      </c>
      <c r="K232" s="6">
        <f t="shared" ca="1" si="53"/>
        <v>0</v>
      </c>
      <c r="L232" s="6">
        <f t="shared" ca="1" si="53"/>
        <v>0</v>
      </c>
      <c r="M232" s="6">
        <f t="shared" ca="1" si="53"/>
        <v>0</v>
      </c>
      <c r="N232" s="6">
        <f t="shared" ca="1" si="53"/>
        <v>0</v>
      </c>
      <c r="O232" s="6">
        <f t="shared" ca="1" si="53"/>
        <v>0</v>
      </c>
      <c r="P232" s="6">
        <f t="shared" ca="1" si="53"/>
        <v>0</v>
      </c>
      <c r="Q232" s="6">
        <f t="shared" ca="1" si="53"/>
        <v>0</v>
      </c>
      <c r="R232" s="6">
        <f t="shared" ca="1" si="53"/>
        <v>0</v>
      </c>
      <c r="S232" s="6">
        <f t="shared" ca="1" si="53"/>
        <v>0</v>
      </c>
      <c r="T232" s="6">
        <f t="shared" ca="1" si="53"/>
        <v>0</v>
      </c>
      <c r="U232" s="6">
        <f t="shared" ca="1" si="53"/>
        <v>0</v>
      </c>
      <c r="V232" s="6">
        <f t="shared" ca="1" si="53"/>
        <v>0</v>
      </c>
      <c r="W232" s="6">
        <f t="shared" ca="1" si="53"/>
        <v>0</v>
      </c>
      <c r="X232" s="6">
        <f t="shared" ca="1" si="53"/>
        <v>0</v>
      </c>
      <c r="Y232" s="6">
        <f t="shared" ca="1" si="53"/>
        <v>0</v>
      </c>
      <c r="Z232" s="6">
        <f t="shared" ca="1" si="53"/>
        <v>0</v>
      </c>
      <c r="AA232" s="6">
        <f t="shared" ca="1" si="53"/>
        <v>0</v>
      </c>
      <c r="AB232" s="6">
        <f t="shared" ca="1" si="53"/>
        <v>0</v>
      </c>
      <c r="AC232" s="6">
        <f t="shared" ca="1" si="53"/>
        <v>0</v>
      </c>
      <c r="AD232" s="6">
        <f t="shared" ca="1" si="53"/>
        <v>0</v>
      </c>
      <c r="AE232" s="6">
        <f t="shared" ca="1" si="53"/>
        <v>0</v>
      </c>
      <c r="AF232" s="6">
        <f t="shared" ca="1" si="53"/>
        <v>0</v>
      </c>
      <c r="AG232" s="6">
        <f t="shared" ca="1" si="53"/>
        <v>0</v>
      </c>
      <c r="AH232" s="6">
        <f t="shared" ca="1" si="53"/>
        <v>0</v>
      </c>
      <c r="AI232" s="6">
        <f t="shared" ca="1" si="53"/>
        <v>0</v>
      </c>
      <c r="AJ232" s="6">
        <f t="shared" ca="1" si="53"/>
        <v>0</v>
      </c>
    </row>
    <row r="233" spans="1:124" outlineLevel="2">
      <c r="A233" s="5" t="str">
        <f t="shared" si="50"/>
        <v>-</v>
      </c>
      <c r="B233" s="10">
        <f>IF('Исходные данные'!B110&gt;='Исходные данные'!$C$10,DATE('Исходные данные'!B110,1,1),'Исходные данные'!$E$12+1)</f>
        <v>44197</v>
      </c>
      <c r="E233" s="6">
        <f t="shared" ca="1" si="53"/>
        <v>0</v>
      </c>
      <c r="F233" s="6">
        <f t="shared" ca="1" si="53"/>
        <v>0</v>
      </c>
      <c r="G233" s="6">
        <f t="shared" ca="1" si="53"/>
        <v>0</v>
      </c>
      <c r="H233" s="6">
        <f t="shared" ca="1" si="53"/>
        <v>0</v>
      </c>
      <c r="I233" s="6">
        <f t="shared" ca="1" si="53"/>
        <v>0</v>
      </c>
      <c r="J233" s="6">
        <f t="shared" ca="1" si="53"/>
        <v>0</v>
      </c>
      <c r="K233" s="6">
        <f t="shared" ca="1" si="53"/>
        <v>0</v>
      </c>
      <c r="L233" s="6">
        <f t="shared" ca="1" si="53"/>
        <v>0</v>
      </c>
      <c r="M233" s="6">
        <f t="shared" ca="1" si="53"/>
        <v>0</v>
      </c>
      <c r="N233" s="6">
        <f t="shared" ca="1" si="53"/>
        <v>0</v>
      </c>
      <c r="O233" s="6">
        <f t="shared" ca="1" si="53"/>
        <v>0</v>
      </c>
      <c r="P233" s="6">
        <f t="shared" ca="1" si="53"/>
        <v>0</v>
      </c>
      <c r="Q233" s="6">
        <f t="shared" ca="1" si="53"/>
        <v>0</v>
      </c>
      <c r="R233" s="6">
        <f t="shared" ca="1" si="53"/>
        <v>0</v>
      </c>
      <c r="S233" s="6">
        <f t="shared" ca="1" si="53"/>
        <v>0</v>
      </c>
      <c r="T233" s="6">
        <f t="shared" ca="1" si="53"/>
        <v>0</v>
      </c>
      <c r="U233" s="6">
        <f t="shared" ca="1" si="53"/>
        <v>0</v>
      </c>
      <c r="V233" s="6">
        <f t="shared" ca="1" si="53"/>
        <v>0</v>
      </c>
      <c r="W233" s="6">
        <f t="shared" ca="1" si="53"/>
        <v>0</v>
      </c>
      <c r="X233" s="6">
        <f t="shared" ca="1" si="53"/>
        <v>0</v>
      </c>
      <c r="Y233" s="6">
        <f t="shared" ca="1" si="53"/>
        <v>0</v>
      </c>
      <c r="Z233" s="6">
        <f t="shared" ca="1" si="53"/>
        <v>0</v>
      </c>
      <c r="AA233" s="6">
        <f t="shared" ca="1" si="53"/>
        <v>0</v>
      </c>
      <c r="AB233" s="6">
        <f t="shared" ca="1" si="53"/>
        <v>0</v>
      </c>
      <c r="AC233" s="6">
        <f t="shared" ca="1" si="53"/>
        <v>0</v>
      </c>
      <c r="AD233" s="6">
        <f t="shared" ca="1" si="53"/>
        <v>0</v>
      </c>
      <c r="AE233" s="6">
        <f t="shared" ca="1" si="53"/>
        <v>0</v>
      </c>
      <c r="AF233" s="6">
        <f t="shared" ca="1" si="53"/>
        <v>0</v>
      </c>
      <c r="AG233" s="6">
        <f t="shared" ca="1" si="53"/>
        <v>0</v>
      </c>
      <c r="AH233" s="6">
        <f t="shared" ca="1" si="53"/>
        <v>0</v>
      </c>
      <c r="AI233" s="6">
        <f t="shared" ca="1" si="53"/>
        <v>0</v>
      </c>
      <c r="AJ233" s="6">
        <f t="shared" ca="1" si="53"/>
        <v>0</v>
      </c>
    </row>
    <row r="234" spans="1:124" outlineLevel="2">
      <c r="A234" s="5" t="str">
        <f t="shared" si="50"/>
        <v>-</v>
      </c>
      <c r="B234" s="10">
        <f>IF('Исходные данные'!B111&gt;='Исходные данные'!$C$10,DATE('Исходные данные'!B111,1,1),'Исходные данные'!$E$12+1)</f>
        <v>44197</v>
      </c>
      <c r="E234" s="6">
        <f t="shared" ca="1" si="53"/>
        <v>0</v>
      </c>
      <c r="F234" s="6">
        <f t="shared" ca="1" si="53"/>
        <v>0</v>
      </c>
      <c r="G234" s="6">
        <f t="shared" ca="1" si="53"/>
        <v>0</v>
      </c>
      <c r="H234" s="6">
        <f t="shared" ca="1" si="53"/>
        <v>0</v>
      </c>
      <c r="I234" s="6">
        <f t="shared" ca="1" si="53"/>
        <v>0</v>
      </c>
      <c r="J234" s="6">
        <f t="shared" ca="1" si="53"/>
        <v>0</v>
      </c>
      <c r="K234" s="6">
        <f t="shared" ca="1" si="53"/>
        <v>0</v>
      </c>
      <c r="L234" s="6">
        <f t="shared" ca="1" si="53"/>
        <v>0</v>
      </c>
      <c r="M234" s="6">
        <f t="shared" ca="1" si="53"/>
        <v>0</v>
      </c>
      <c r="N234" s="6">
        <f t="shared" ca="1" si="53"/>
        <v>0</v>
      </c>
      <c r="O234" s="6">
        <f t="shared" ca="1" si="53"/>
        <v>0</v>
      </c>
      <c r="P234" s="6">
        <f t="shared" ca="1" si="53"/>
        <v>0</v>
      </c>
      <c r="Q234" s="6">
        <f t="shared" ca="1" si="53"/>
        <v>0</v>
      </c>
      <c r="R234" s="6">
        <f t="shared" ca="1" si="53"/>
        <v>0</v>
      </c>
      <c r="S234" s="6">
        <f t="shared" ca="1" si="53"/>
        <v>0</v>
      </c>
      <c r="T234" s="6">
        <f t="shared" ca="1" si="53"/>
        <v>0</v>
      </c>
      <c r="U234" s="6">
        <f t="shared" ca="1" si="53"/>
        <v>0</v>
      </c>
      <c r="V234" s="6">
        <f t="shared" ca="1" si="53"/>
        <v>0</v>
      </c>
      <c r="W234" s="6">
        <f t="shared" ca="1" si="53"/>
        <v>0</v>
      </c>
      <c r="X234" s="6">
        <f t="shared" ca="1" si="53"/>
        <v>0</v>
      </c>
      <c r="Y234" s="6">
        <f t="shared" ca="1" si="53"/>
        <v>0</v>
      </c>
      <c r="Z234" s="6">
        <f t="shared" ca="1" si="53"/>
        <v>0</v>
      </c>
      <c r="AA234" s="6">
        <f t="shared" ca="1" si="53"/>
        <v>0</v>
      </c>
      <c r="AB234" s="6">
        <f t="shared" ca="1" si="53"/>
        <v>0</v>
      </c>
      <c r="AC234" s="6">
        <f t="shared" ca="1" si="53"/>
        <v>0</v>
      </c>
      <c r="AD234" s="6">
        <f t="shared" ca="1" si="53"/>
        <v>0</v>
      </c>
      <c r="AE234" s="6">
        <f t="shared" ca="1" si="53"/>
        <v>0</v>
      </c>
      <c r="AF234" s="6">
        <f t="shared" ca="1" si="53"/>
        <v>0</v>
      </c>
      <c r="AG234" s="6">
        <f t="shared" ca="1" si="53"/>
        <v>0</v>
      </c>
      <c r="AH234" s="6">
        <f t="shared" ca="1" si="53"/>
        <v>0</v>
      </c>
      <c r="AI234" s="6">
        <f t="shared" ca="1" si="53"/>
        <v>0</v>
      </c>
      <c r="AJ234" s="6">
        <f t="shared" ca="1" si="53"/>
        <v>0</v>
      </c>
    </row>
    <row r="235" spans="1:124" outlineLevel="2">
      <c r="A235" s="5" t="str">
        <f t="shared" si="50"/>
        <v>-</v>
      </c>
      <c r="B235" s="10">
        <f>IF('Исходные данные'!B112&gt;='Исходные данные'!$C$10,DATE('Исходные данные'!B112,1,1),'Исходные данные'!$E$12+1)</f>
        <v>44197</v>
      </c>
      <c r="E235" s="6">
        <f t="shared" ca="1" si="53"/>
        <v>0</v>
      </c>
      <c r="F235" s="6">
        <f t="shared" ca="1" si="53"/>
        <v>0</v>
      </c>
      <c r="G235" s="6">
        <f t="shared" ca="1" si="53"/>
        <v>0</v>
      </c>
      <c r="H235" s="6">
        <f t="shared" ca="1" si="53"/>
        <v>0</v>
      </c>
      <c r="I235" s="6">
        <f t="shared" ca="1" si="53"/>
        <v>0</v>
      </c>
      <c r="J235" s="6">
        <f t="shared" ca="1" si="53"/>
        <v>0</v>
      </c>
      <c r="K235" s="6">
        <f t="shared" ca="1" si="53"/>
        <v>0</v>
      </c>
      <c r="L235" s="6">
        <f t="shared" ca="1" si="53"/>
        <v>0</v>
      </c>
      <c r="M235" s="6">
        <f t="shared" ca="1" si="53"/>
        <v>0</v>
      </c>
      <c r="N235" s="6">
        <f t="shared" ca="1" si="53"/>
        <v>0</v>
      </c>
      <c r="O235" s="6">
        <f t="shared" ca="1" si="53"/>
        <v>0</v>
      </c>
      <c r="P235" s="6">
        <f t="shared" ca="1" si="53"/>
        <v>0</v>
      </c>
      <c r="Q235" s="6">
        <f t="shared" ca="1" si="53"/>
        <v>0</v>
      </c>
      <c r="R235" s="6">
        <f t="shared" ca="1" si="53"/>
        <v>0</v>
      </c>
      <c r="S235" s="6">
        <f t="shared" ca="1" si="53"/>
        <v>0</v>
      </c>
      <c r="T235" s="6">
        <f t="shared" ca="1" si="53"/>
        <v>0</v>
      </c>
      <c r="U235" s="6">
        <f t="shared" ca="1" si="53"/>
        <v>0</v>
      </c>
      <c r="V235" s="6">
        <f t="shared" ca="1" si="53"/>
        <v>0</v>
      </c>
      <c r="W235" s="6">
        <f t="shared" ca="1" si="53"/>
        <v>0</v>
      </c>
      <c r="X235" s="6">
        <f t="shared" ca="1" si="53"/>
        <v>0</v>
      </c>
      <c r="Y235" s="6">
        <f t="shared" ca="1" si="53"/>
        <v>0</v>
      </c>
      <c r="Z235" s="6">
        <f t="shared" ca="1" si="53"/>
        <v>0</v>
      </c>
      <c r="AA235" s="6">
        <f t="shared" ca="1" si="53"/>
        <v>0</v>
      </c>
      <c r="AB235" s="6">
        <f t="shared" ca="1" si="53"/>
        <v>0</v>
      </c>
      <c r="AC235" s="6">
        <f t="shared" ca="1" si="53"/>
        <v>0</v>
      </c>
      <c r="AD235" s="6">
        <f t="shared" ca="1" si="53"/>
        <v>0</v>
      </c>
      <c r="AE235" s="6">
        <f t="shared" ca="1" si="53"/>
        <v>0</v>
      </c>
      <c r="AF235" s="6">
        <f t="shared" ca="1" si="53"/>
        <v>0</v>
      </c>
      <c r="AG235" s="6">
        <f t="shared" ca="1" si="53"/>
        <v>0</v>
      </c>
      <c r="AH235" s="6">
        <f t="shared" ca="1" si="53"/>
        <v>0</v>
      </c>
      <c r="AI235" s="6">
        <f t="shared" ca="1" si="53"/>
        <v>0</v>
      </c>
      <c r="AJ235" s="6">
        <f t="shared" ca="1" si="53"/>
        <v>0</v>
      </c>
    </row>
    <row r="236" spans="1:124" outlineLevel="2">
      <c r="A236" s="5" t="str">
        <f t="shared" si="50"/>
        <v>-</v>
      </c>
      <c r="B236" s="10">
        <f>IF('Исходные данные'!B113&gt;='Исходные данные'!$C$10,DATE('Исходные данные'!B113,1,1),'Исходные данные'!$E$12+1)</f>
        <v>44197</v>
      </c>
      <c r="E236" s="6">
        <f t="shared" ca="1" si="53"/>
        <v>0</v>
      </c>
      <c r="F236" s="6">
        <f t="shared" ca="1" si="53"/>
        <v>0</v>
      </c>
      <c r="G236" s="6">
        <f t="shared" ca="1" si="53"/>
        <v>0</v>
      </c>
      <c r="H236" s="6">
        <f t="shared" ca="1" si="53"/>
        <v>0</v>
      </c>
      <c r="I236" s="6">
        <f t="shared" ca="1" si="53"/>
        <v>0</v>
      </c>
      <c r="J236" s="6">
        <f t="shared" ca="1" si="53"/>
        <v>0</v>
      </c>
      <c r="K236" s="6">
        <f t="shared" ca="1" si="53"/>
        <v>0</v>
      </c>
      <c r="L236" s="6">
        <f t="shared" ca="1" si="53"/>
        <v>0</v>
      </c>
      <c r="M236" s="6">
        <f t="shared" ca="1" si="53"/>
        <v>0</v>
      </c>
      <c r="N236" s="6">
        <f t="shared" ca="1" si="53"/>
        <v>0</v>
      </c>
      <c r="O236" s="6">
        <f t="shared" ca="1" si="53"/>
        <v>0</v>
      </c>
      <c r="P236" s="6">
        <f t="shared" ca="1" si="53"/>
        <v>0</v>
      </c>
      <c r="Q236" s="6">
        <f t="shared" ca="1" si="53"/>
        <v>0</v>
      </c>
      <c r="R236" s="6">
        <f t="shared" ca="1" si="53"/>
        <v>0</v>
      </c>
      <c r="S236" s="6">
        <f t="shared" ca="1" si="53"/>
        <v>0</v>
      </c>
      <c r="T236" s="6">
        <f t="shared" ca="1" si="53"/>
        <v>0</v>
      </c>
      <c r="U236" s="6">
        <f t="shared" ca="1" si="53"/>
        <v>0</v>
      </c>
      <c r="V236" s="6">
        <f t="shared" ca="1" si="53"/>
        <v>0</v>
      </c>
      <c r="W236" s="6">
        <f t="shared" ca="1" si="53"/>
        <v>0</v>
      </c>
      <c r="X236" s="6">
        <f t="shared" ca="1" si="53"/>
        <v>0</v>
      </c>
      <c r="Y236" s="6">
        <f t="shared" ca="1" si="53"/>
        <v>0</v>
      </c>
      <c r="Z236" s="6">
        <f t="shared" ca="1" si="53"/>
        <v>0</v>
      </c>
      <c r="AA236" s="6">
        <f t="shared" ca="1" si="53"/>
        <v>0</v>
      </c>
      <c r="AB236" s="6">
        <f t="shared" ca="1" si="53"/>
        <v>0</v>
      </c>
      <c r="AC236" s="6">
        <f t="shared" ca="1" si="53"/>
        <v>0</v>
      </c>
      <c r="AD236" s="6">
        <f t="shared" ca="1" si="53"/>
        <v>0</v>
      </c>
      <c r="AE236" s="6">
        <f t="shared" ca="1" si="53"/>
        <v>0</v>
      </c>
      <c r="AF236" s="6">
        <f t="shared" ca="1" si="53"/>
        <v>0</v>
      </c>
      <c r="AG236" s="6">
        <f t="shared" ca="1" si="53"/>
        <v>0</v>
      </c>
      <c r="AH236" s="6">
        <f t="shared" ca="1" si="53"/>
        <v>0</v>
      </c>
      <c r="AI236" s="6">
        <f t="shared" ca="1" si="53"/>
        <v>0</v>
      </c>
      <c r="AJ236" s="6">
        <f t="shared" ca="1" si="53"/>
        <v>0</v>
      </c>
    </row>
    <row r="237" spans="1:124" outlineLevel="2">
      <c r="A237" s="5" t="str">
        <f t="shared" si="50"/>
        <v>-</v>
      </c>
      <c r="B237" s="10">
        <f>IF('Исходные данные'!B114&gt;='Исходные данные'!$C$10,DATE('Исходные данные'!B114,1,1),'Исходные данные'!$E$12+1)</f>
        <v>44197</v>
      </c>
      <c r="E237" s="6">
        <f t="shared" ca="1" si="53"/>
        <v>0</v>
      </c>
      <c r="F237" s="6">
        <f t="shared" ca="1" si="53"/>
        <v>0</v>
      </c>
      <c r="G237" s="6">
        <f t="shared" ca="1" si="53"/>
        <v>0</v>
      </c>
      <c r="H237" s="6">
        <f t="shared" ca="1" si="53"/>
        <v>0</v>
      </c>
      <c r="I237" s="6">
        <f t="shared" ca="1" si="53"/>
        <v>0</v>
      </c>
      <c r="J237" s="6">
        <f t="shared" ca="1" si="53"/>
        <v>0</v>
      </c>
      <c r="K237" s="6">
        <f t="shared" ca="1" si="53"/>
        <v>0</v>
      </c>
      <c r="L237" s="6">
        <f t="shared" ca="1" si="53"/>
        <v>0</v>
      </c>
      <c r="M237" s="6">
        <f t="shared" ca="1" si="53"/>
        <v>0</v>
      </c>
      <c r="N237" s="6">
        <f t="shared" ca="1" si="53"/>
        <v>0</v>
      </c>
      <c r="O237" s="6">
        <f t="shared" ca="1" si="53"/>
        <v>0</v>
      </c>
      <c r="P237" s="6">
        <f t="shared" ca="1" si="53"/>
        <v>0</v>
      </c>
      <c r="Q237" s="6">
        <f t="shared" ca="1" si="53"/>
        <v>0</v>
      </c>
      <c r="R237" s="6">
        <f t="shared" ca="1" si="53"/>
        <v>0</v>
      </c>
      <c r="S237" s="6">
        <f t="shared" ca="1" si="53"/>
        <v>0</v>
      </c>
      <c r="T237" s="6">
        <f t="shared" ca="1" si="53"/>
        <v>0</v>
      </c>
      <c r="U237" s="6">
        <f t="shared" ca="1" si="53"/>
        <v>0</v>
      </c>
      <c r="V237" s="6">
        <f t="shared" ca="1" si="53"/>
        <v>0</v>
      </c>
      <c r="W237" s="6">
        <f t="shared" ca="1" si="53"/>
        <v>0</v>
      </c>
      <c r="X237" s="6">
        <f t="shared" ca="1" si="53"/>
        <v>0</v>
      </c>
      <c r="Y237" s="6">
        <f t="shared" ca="1" si="53"/>
        <v>0</v>
      </c>
      <c r="Z237" s="6">
        <f t="shared" ca="1" si="53"/>
        <v>0</v>
      </c>
      <c r="AA237" s="6">
        <f t="shared" ca="1" si="53"/>
        <v>0</v>
      </c>
      <c r="AB237" s="6">
        <f t="shared" ca="1" si="53"/>
        <v>0</v>
      </c>
      <c r="AC237" s="6">
        <f t="shared" ca="1" si="53"/>
        <v>0</v>
      </c>
      <c r="AD237" s="6">
        <f t="shared" ca="1" si="53"/>
        <v>0</v>
      </c>
      <c r="AE237" s="6">
        <f t="shared" ca="1" si="53"/>
        <v>0</v>
      </c>
      <c r="AF237" s="6">
        <f t="shared" ca="1" si="53"/>
        <v>0</v>
      </c>
      <c r="AG237" s="6">
        <f t="shared" ca="1" si="53"/>
        <v>0</v>
      </c>
      <c r="AH237" s="6">
        <f t="shared" ca="1" si="53"/>
        <v>0</v>
      </c>
      <c r="AI237" s="6">
        <f t="shared" ca="1" si="53"/>
        <v>0</v>
      </c>
      <c r="AJ237" s="6">
        <f t="shared" ca="1" si="53"/>
        <v>0</v>
      </c>
    </row>
    <row r="238" spans="1:124" outlineLevel="2">
      <c r="A238" s="5" t="str">
        <f t="shared" si="50"/>
        <v>-</v>
      </c>
      <c r="B238" s="10">
        <f>IF('Исходные данные'!B115&gt;='Исходные данные'!$C$10,DATE('Исходные данные'!B115,1,1),'Исходные данные'!$E$12+1)</f>
        <v>44197</v>
      </c>
      <c r="E238" s="6">
        <f t="shared" ca="1" si="53"/>
        <v>0</v>
      </c>
      <c r="F238" s="6">
        <f t="shared" ca="1" si="53"/>
        <v>0</v>
      </c>
      <c r="G238" s="6">
        <f t="shared" ca="1" si="53"/>
        <v>0</v>
      </c>
      <c r="H238" s="6">
        <f t="shared" ca="1" si="53"/>
        <v>0</v>
      </c>
      <c r="I238" s="6">
        <f t="shared" ca="1" si="53"/>
        <v>0</v>
      </c>
      <c r="J238" s="6">
        <f t="shared" ca="1" si="53"/>
        <v>0</v>
      </c>
      <c r="K238" s="6">
        <f t="shared" ca="1" si="53"/>
        <v>0</v>
      </c>
      <c r="L238" s="6">
        <f t="shared" ca="1" si="53"/>
        <v>0</v>
      </c>
      <c r="M238" s="6">
        <f t="shared" ca="1" si="53"/>
        <v>0</v>
      </c>
      <c r="N238" s="6">
        <f t="shared" ca="1" si="53"/>
        <v>0</v>
      </c>
      <c r="O238" s="6">
        <f t="shared" ca="1" si="53"/>
        <v>0</v>
      </c>
      <c r="P238" s="6">
        <f t="shared" ca="1" si="53"/>
        <v>0</v>
      </c>
      <c r="Q238" s="6">
        <f t="shared" ca="1" si="53"/>
        <v>0</v>
      </c>
      <c r="R238" s="6">
        <f t="shared" ca="1" si="53"/>
        <v>0</v>
      </c>
      <c r="S238" s="6">
        <f t="shared" ca="1" si="53"/>
        <v>0</v>
      </c>
      <c r="T238" s="6">
        <f t="shared" ca="1" si="53"/>
        <v>0</v>
      </c>
      <c r="U238" s="6">
        <f t="shared" ca="1" si="53"/>
        <v>0</v>
      </c>
      <c r="V238" s="6">
        <f t="shared" ca="1" si="53"/>
        <v>0</v>
      </c>
      <c r="W238" s="6">
        <f t="shared" ca="1" si="53"/>
        <v>0</v>
      </c>
      <c r="X238" s="6">
        <f t="shared" ca="1" si="53"/>
        <v>0</v>
      </c>
      <c r="Y238" s="6">
        <f t="shared" ca="1" si="53"/>
        <v>0</v>
      </c>
      <c r="Z238" s="6">
        <f t="shared" ca="1" si="53"/>
        <v>0</v>
      </c>
      <c r="AA238" s="6">
        <f t="shared" ca="1" si="53"/>
        <v>0</v>
      </c>
      <c r="AB238" s="6">
        <f t="shared" ca="1" si="53"/>
        <v>0</v>
      </c>
      <c r="AC238" s="6">
        <f t="shared" ca="1" si="53"/>
        <v>0</v>
      </c>
      <c r="AD238" s="6">
        <f t="shared" ca="1" si="53"/>
        <v>0</v>
      </c>
      <c r="AE238" s="6">
        <f t="shared" ca="1" si="53"/>
        <v>0</v>
      </c>
      <c r="AF238" s="6">
        <f t="shared" ca="1" si="53"/>
        <v>0</v>
      </c>
      <c r="AG238" s="6">
        <f t="shared" ca="1" si="53"/>
        <v>0</v>
      </c>
      <c r="AH238" s="6">
        <f t="shared" ca="1" si="53"/>
        <v>0</v>
      </c>
      <c r="AI238" s="6">
        <f t="shared" ca="1" si="53"/>
        <v>0</v>
      </c>
      <c r="AJ238" s="6">
        <f t="shared" ref="AJ238" ca="1" si="54">(AI238*(AJ$2&lt;=$B238)+AJ218+AJ170)</f>
        <v>0</v>
      </c>
    </row>
    <row r="239" spans="1:124" outlineLevel="1">
      <c r="A239" s="14" t="str">
        <f t="shared" si="50"/>
        <v>Итого по Проекту</v>
      </c>
      <c r="B239" s="15"/>
      <c r="C239" s="15"/>
      <c r="D239" s="15">
        <f ca="1">MAX(E239:DT239)</f>
        <v>666364</v>
      </c>
      <c r="E239" s="16">
        <f t="shared" ref="E239:AJ239" ca="1" si="55">SUM(E223:E238)</f>
        <v>333182</v>
      </c>
      <c r="F239" s="16">
        <f t="shared" ca="1" si="55"/>
        <v>666364</v>
      </c>
      <c r="G239" s="16">
        <f t="shared" ca="1" si="55"/>
        <v>0</v>
      </c>
      <c r="H239" s="16">
        <f t="shared" ca="1" si="55"/>
        <v>0</v>
      </c>
      <c r="I239" s="16">
        <f t="shared" ca="1" si="55"/>
        <v>0</v>
      </c>
      <c r="J239" s="16">
        <f t="shared" ca="1" si="55"/>
        <v>0</v>
      </c>
      <c r="K239" s="16">
        <f t="shared" ca="1" si="55"/>
        <v>0</v>
      </c>
      <c r="L239" s="16">
        <f t="shared" ca="1" si="55"/>
        <v>0</v>
      </c>
      <c r="M239" s="16">
        <f t="shared" ca="1" si="55"/>
        <v>0</v>
      </c>
      <c r="N239" s="16">
        <f t="shared" ca="1" si="55"/>
        <v>0</v>
      </c>
      <c r="O239" s="16">
        <f t="shared" ca="1" si="55"/>
        <v>0</v>
      </c>
      <c r="P239" s="16">
        <f t="shared" ca="1" si="55"/>
        <v>0</v>
      </c>
      <c r="Q239" s="16">
        <f t="shared" ca="1" si="55"/>
        <v>0</v>
      </c>
      <c r="R239" s="16">
        <f t="shared" ca="1" si="55"/>
        <v>0</v>
      </c>
      <c r="S239" s="16">
        <f t="shared" ca="1" si="55"/>
        <v>0</v>
      </c>
      <c r="T239" s="16">
        <f t="shared" ca="1" si="55"/>
        <v>0</v>
      </c>
      <c r="U239" s="16">
        <f t="shared" ca="1" si="55"/>
        <v>0</v>
      </c>
      <c r="V239" s="16">
        <f t="shared" ca="1" si="55"/>
        <v>0</v>
      </c>
      <c r="W239" s="16">
        <f t="shared" ca="1" si="55"/>
        <v>0</v>
      </c>
      <c r="X239" s="16">
        <f t="shared" ca="1" si="55"/>
        <v>0</v>
      </c>
      <c r="Y239" s="16">
        <f t="shared" ca="1" si="55"/>
        <v>0</v>
      </c>
      <c r="Z239" s="16">
        <f t="shared" ca="1" si="55"/>
        <v>0</v>
      </c>
      <c r="AA239" s="16">
        <f t="shared" ca="1" si="55"/>
        <v>0</v>
      </c>
      <c r="AB239" s="16">
        <f t="shared" ca="1" si="55"/>
        <v>0</v>
      </c>
      <c r="AC239" s="16">
        <f t="shared" ca="1" si="55"/>
        <v>0</v>
      </c>
      <c r="AD239" s="16">
        <f t="shared" ca="1" si="55"/>
        <v>0</v>
      </c>
      <c r="AE239" s="16">
        <f t="shared" ca="1" si="55"/>
        <v>0</v>
      </c>
      <c r="AF239" s="16">
        <f t="shared" ca="1" si="55"/>
        <v>0</v>
      </c>
      <c r="AG239" s="16">
        <f t="shared" ca="1" si="55"/>
        <v>0</v>
      </c>
      <c r="AH239" s="16">
        <f t="shared" ca="1" si="55"/>
        <v>0</v>
      </c>
      <c r="AI239" s="16">
        <f t="shared" ca="1" si="55"/>
        <v>0</v>
      </c>
      <c r="AJ239" s="16">
        <f t="shared" ca="1" si="55"/>
        <v>0</v>
      </c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  <c r="BC239" s="16"/>
      <c r="BD239" s="16"/>
      <c r="BE239" s="16"/>
      <c r="BF239" s="16"/>
      <c r="BG239" s="16"/>
      <c r="BH239" s="16"/>
      <c r="BI239" s="16"/>
      <c r="BJ239" s="16"/>
      <c r="BK239" s="16"/>
      <c r="BL239" s="16"/>
      <c r="BM239" s="16"/>
      <c r="BN239" s="16"/>
      <c r="BO239" s="16"/>
      <c r="BP239" s="16"/>
      <c r="BQ239" s="16"/>
      <c r="BR239" s="16"/>
      <c r="BS239" s="16"/>
      <c r="BT239" s="16"/>
      <c r="BU239" s="16"/>
      <c r="BV239" s="16"/>
      <c r="BW239" s="16"/>
      <c r="BX239" s="16"/>
      <c r="BY239" s="16"/>
      <c r="BZ239" s="16"/>
      <c r="CA239" s="16"/>
      <c r="CB239" s="16"/>
      <c r="CC239" s="16"/>
      <c r="CD239" s="16"/>
      <c r="CE239" s="16"/>
      <c r="CF239" s="16"/>
      <c r="CG239" s="16"/>
      <c r="CH239" s="16"/>
      <c r="CI239" s="16"/>
      <c r="CJ239" s="16"/>
      <c r="CK239" s="16"/>
      <c r="CL239" s="16"/>
      <c r="CM239" s="16"/>
      <c r="CN239" s="16"/>
      <c r="CO239" s="16"/>
      <c r="CP239" s="16"/>
      <c r="CQ239" s="16"/>
      <c r="CR239" s="16"/>
      <c r="CS239" s="16"/>
      <c r="CT239" s="16"/>
      <c r="CU239" s="16"/>
      <c r="CV239" s="16"/>
      <c r="CW239" s="16"/>
      <c r="CX239" s="16"/>
      <c r="CY239" s="16"/>
      <c r="CZ239" s="16"/>
      <c r="DA239" s="16"/>
      <c r="DB239" s="16"/>
      <c r="DC239" s="16"/>
      <c r="DD239" s="16"/>
      <c r="DE239" s="16"/>
      <c r="DF239" s="16"/>
      <c r="DG239" s="16"/>
      <c r="DH239" s="16"/>
      <c r="DI239" s="16"/>
      <c r="DJ239" s="16"/>
      <c r="DK239" s="16"/>
      <c r="DL239" s="16"/>
      <c r="DM239" s="16"/>
      <c r="DN239" s="16"/>
      <c r="DO239" s="16"/>
      <c r="DP239" s="16"/>
      <c r="DQ239" s="16"/>
      <c r="DR239" s="16"/>
      <c r="DS239" s="16"/>
      <c r="DT239" s="16"/>
    </row>
    <row r="241" spans="1:124" s="374" customFormat="1" ht="18.45" customHeight="1">
      <c r="A241" s="372" t="s">
        <v>354</v>
      </c>
      <c r="B241" s="373"/>
      <c r="C241" s="373"/>
      <c r="D241" s="373"/>
      <c r="E241" s="373"/>
      <c r="F241" s="373"/>
      <c r="G241" s="373"/>
      <c r="H241" s="373"/>
      <c r="I241" s="373"/>
      <c r="J241" s="373"/>
      <c r="K241" s="373"/>
      <c r="L241" s="373"/>
      <c r="M241" s="373"/>
      <c r="N241" s="373"/>
      <c r="O241" s="373"/>
      <c r="P241" s="373"/>
      <c r="Q241" s="373"/>
      <c r="R241" s="373"/>
      <c r="S241" s="373"/>
      <c r="T241" s="373"/>
      <c r="U241" s="373"/>
      <c r="V241" s="373"/>
      <c r="W241" s="373"/>
      <c r="X241" s="373"/>
      <c r="Y241" s="373"/>
      <c r="Z241" s="373"/>
      <c r="AA241" s="373"/>
      <c r="AB241" s="373"/>
      <c r="AC241" s="373"/>
      <c r="AD241" s="373"/>
      <c r="AE241" s="373"/>
      <c r="AF241" s="373"/>
      <c r="AG241" s="373"/>
      <c r="AH241" s="373"/>
      <c r="AI241" s="373"/>
      <c r="AJ241" s="373"/>
      <c r="AK241" s="373"/>
      <c r="AL241" s="373"/>
      <c r="AM241" s="373"/>
      <c r="AN241" s="373"/>
      <c r="AO241" s="373"/>
      <c r="AP241" s="373"/>
      <c r="AQ241" s="373"/>
      <c r="AR241" s="373"/>
      <c r="AS241" s="373"/>
      <c r="AT241" s="373"/>
      <c r="AU241" s="373"/>
      <c r="AV241" s="373"/>
      <c r="AW241" s="373"/>
      <c r="AX241" s="373"/>
      <c r="AY241" s="373"/>
      <c r="AZ241" s="373"/>
      <c r="BA241" s="373"/>
      <c r="BB241" s="373"/>
      <c r="BC241" s="373"/>
      <c r="BD241" s="373"/>
      <c r="BE241" s="373"/>
      <c r="BF241" s="373"/>
      <c r="BG241" s="373"/>
      <c r="BH241" s="373"/>
      <c r="BI241" s="373"/>
      <c r="BJ241" s="373"/>
      <c r="BK241" s="373"/>
      <c r="BL241" s="373"/>
      <c r="BM241" s="373"/>
      <c r="BN241" s="373"/>
      <c r="BO241" s="373"/>
      <c r="BP241" s="373"/>
      <c r="BQ241" s="373"/>
      <c r="BR241" s="373"/>
      <c r="BS241" s="373"/>
      <c r="BT241" s="373"/>
      <c r="BU241" s="373"/>
      <c r="BV241" s="373"/>
      <c r="BW241" s="373"/>
      <c r="BX241" s="373"/>
      <c r="BY241" s="373"/>
      <c r="BZ241" s="373"/>
      <c r="CA241" s="373"/>
      <c r="CB241" s="373"/>
      <c r="CC241" s="373"/>
      <c r="CD241" s="373"/>
      <c r="CE241" s="373"/>
      <c r="CF241" s="373"/>
      <c r="CG241" s="373"/>
      <c r="CH241" s="373"/>
      <c r="CI241" s="373"/>
      <c r="CJ241" s="373"/>
      <c r="CK241" s="373"/>
      <c r="CL241" s="373"/>
      <c r="CM241" s="373"/>
      <c r="CN241" s="373"/>
      <c r="CO241" s="373"/>
      <c r="CP241" s="373"/>
      <c r="CQ241" s="373"/>
      <c r="CR241" s="373"/>
      <c r="CS241" s="373"/>
      <c r="CT241" s="373"/>
      <c r="CU241" s="373"/>
      <c r="CV241" s="373"/>
      <c r="CW241" s="373"/>
      <c r="CX241" s="373"/>
      <c r="CY241" s="373"/>
      <c r="CZ241" s="373"/>
      <c r="DA241" s="373"/>
      <c r="DB241" s="373"/>
      <c r="DC241" s="373"/>
      <c r="DD241" s="373"/>
      <c r="DE241" s="373"/>
      <c r="DF241" s="373"/>
      <c r="DG241" s="373"/>
      <c r="DH241" s="373"/>
      <c r="DI241" s="373"/>
      <c r="DJ241" s="373"/>
      <c r="DK241" s="373"/>
      <c r="DL241" s="373"/>
      <c r="DM241" s="373"/>
      <c r="DN241" s="373"/>
      <c r="DO241" s="373"/>
      <c r="DP241" s="373"/>
      <c r="DQ241" s="373"/>
      <c r="DR241" s="373"/>
      <c r="DS241" s="373"/>
      <c r="DT241" s="373"/>
    </row>
    <row r="242" spans="1:124" s="76" customFormat="1" outlineLevel="1">
      <c r="A242" s="72" t="s">
        <v>32</v>
      </c>
      <c r="B242" s="75" t="s">
        <v>34</v>
      </c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5"/>
      <c r="AE242" s="75"/>
      <c r="AF242" s="75"/>
      <c r="AG242" s="75"/>
      <c r="AH242" s="75"/>
      <c r="AI242" s="75"/>
      <c r="AJ242" s="75"/>
      <c r="AK242" s="75"/>
      <c r="AL242" s="75"/>
      <c r="AM242" s="75"/>
      <c r="AN242" s="75"/>
      <c r="AO242" s="75"/>
      <c r="AP242" s="75"/>
      <c r="AQ242" s="75"/>
      <c r="AR242" s="75"/>
      <c r="AS242" s="75"/>
      <c r="AT242" s="75"/>
      <c r="AU242" s="75"/>
      <c r="AV242" s="75"/>
      <c r="AW242" s="75"/>
      <c r="AX242" s="75"/>
      <c r="AY242" s="75"/>
      <c r="AZ242" s="75"/>
      <c r="BA242" s="75"/>
      <c r="BB242" s="75"/>
      <c r="BC242" s="75"/>
      <c r="BD242" s="75"/>
      <c r="BE242" s="75"/>
      <c r="BF242" s="75"/>
      <c r="BG242" s="75"/>
      <c r="BH242" s="75"/>
      <c r="BI242" s="75"/>
      <c r="BJ242" s="75"/>
      <c r="BK242" s="75"/>
      <c r="BL242" s="75"/>
      <c r="BM242" s="75"/>
      <c r="BN242" s="75"/>
      <c r="BO242" s="75"/>
      <c r="BP242" s="75"/>
      <c r="BQ242" s="75"/>
      <c r="BR242" s="75"/>
      <c r="BS242" s="75"/>
      <c r="BT242" s="75"/>
      <c r="BU242" s="75"/>
      <c r="BV242" s="75"/>
      <c r="BW242" s="75"/>
      <c r="BX242" s="75"/>
      <c r="BY242" s="75"/>
      <c r="BZ242" s="75"/>
      <c r="CA242" s="75"/>
      <c r="CB242" s="75"/>
      <c r="CC242" s="75"/>
      <c r="CD242" s="75"/>
      <c r="CE242" s="75"/>
      <c r="CF242" s="75"/>
      <c r="CG242" s="75"/>
      <c r="CH242" s="75"/>
      <c r="CI242" s="75"/>
      <c r="CJ242" s="75"/>
      <c r="CK242" s="75"/>
      <c r="CL242" s="75"/>
      <c r="CM242" s="75"/>
      <c r="CN242" s="75"/>
      <c r="CO242" s="75"/>
      <c r="CP242" s="75"/>
      <c r="CQ242" s="75"/>
      <c r="CR242" s="75"/>
      <c r="CS242" s="75"/>
      <c r="CT242" s="75"/>
      <c r="CU242" s="75"/>
      <c r="CV242" s="75"/>
      <c r="CW242" s="75"/>
      <c r="CX242" s="75"/>
      <c r="CY242" s="75"/>
      <c r="CZ242" s="75"/>
      <c r="DA242" s="75"/>
      <c r="DB242" s="75"/>
      <c r="DC242" s="75"/>
      <c r="DD242" s="75"/>
      <c r="DE242" s="75"/>
      <c r="DF242" s="75"/>
      <c r="DG242" s="75"/>
      <c r="DH242" s="75"/>
      <c r="DI242" s="75"/>
      <c r="DJ242" s="75"/>
      <c r="DK242" s="75"/>
      <c r="DL242" s="75"/>
      <c r="DM242" s="75"/>
      <c r="DN242" s="75"/>
      <c r="DO242" s="75"/>
      <c r="DP242" s="75"/>
      <c r="DQ242" s="75"/>
      <c r="DR242" s="75"/>
      <c r="DS242" s="75"/>
      <c r="DT242" s="75"/>
    </row>
    <row r="243" spans="1:124" outlineLevel="1">
      <c r="A243" s="5" t="str">
        <f t="shared" ref="A243:A259" si="56">A155</f>
        <v>Реконструкция Объекта №1</v>
      </c>
      <c r="B243" s="10">
        <f>B223</f>
        <v>44197</v>
      </c>
      <c r="E243" s="6">
        <f t="shared" ref="E243:AJ250" si="57">D243+(E$2&gt;$B223)*D223</f>
        <v>0</v>
      </c>
      <c r="F243" s="6">
        <f t="shared" ca="1" si="57"/>
        <v>0</v>
      </c>
      <c r="G243" s="6">
        <f ca="1">F243+(G$2&gt;$B223)*F223</f>
        <v>666364</v>
      </c>
      <c r="H243" s="6">
        <f t="shared" ca="1" si="57"/>
        <v>666364</v>
      </c>
      <c r="I243" s="6">
        <f t="shared" ca="1" si="57"/>
        <v>666364</v>
      </c>
      <c r="J243" s="6">
        <f t="shared" ca="1" si="57"/>
        <v>666364</v>
      </c>
      <c r="K243" s="6">
        <f t="shared" ca="1" si="57"/>
        <v>666364</v>
      </c>
      <c r="L243" s="6">
        <f t="shared" ca="1" si="57"/>
        <v>666364</v>
      </c>
      <c r="M243" s="6">
        <f t="shared" ca="1" si="57"/>
        <v>666364</v>
      </c>
      <c r="N243" s="6">
        <f t="shared" ca="1" si="57"/>
        <v>666364</v>
      </c>
      <c r="O243" s="6">
        <f t="shared" ca="1" si="57"/>
        <v>666364</v>
      </c>
      <c r="P243" s="6">
        <f t="shared" ca="1" si="57"/>
        <v>666364</v>
      </c>
      <c r="Q243" s="6">
        <f t="shared" ca="1" si="57"/>
        <v>666364</v>
      </c>
      <c r="R243" s="6">
        <f t="shared" ca="1" si="57"/>
        <v>666364</v>
      </c>
      <c r="S243" s="6">
        <f t="shared" ca="1" si="57"/>
        <v>666364</v>
      </c>
      <c r="T243" s="6">
        <f t="shared" ca="1" si="57"/>
        <v>666364</v>
      </c>
      <c r="U243" s="6">
        <f t="shared" ca="1" si="57"/>
        <v>666364</v>
      </c>
      <c r="V243" s="6">
        <f t="shared" ca="1" si="57"/>
        <v>666364</v>
      </c>
      <c r="W243" s="6">
        <f t="shared" ca="1" si="57"/>
        <v>666364</v>
      </c>
      <c r="X243" s="6">
        <f t="shared" ca="1" si="57"/>
        <v>666364</v>
      </c>
      <c r="Y243" s="6">
        <f t="shared" ca="1" si="57"/>
        <v>666364</v>
      </c>
      <c r="Z243" s="6">
        <f t="shared" ca="1" si="57"/>
        <v>666364</v>
      </c>
      <c r="AA243" s="6">
        <f t="shared" ca="1" si="57"/>
        <v>666364</v>
      </c>
      <c r="AB243" s="6">
        <f t="shared" ca="1" si="57"/>
        <v>666364</v>
      </c>
      <c r="AC243" s="6">
        <f t="shared" ca="1" si="57"/>
        <v>666364</v>
      </c>
      <c r="AD243" s="6">
        <f t="shared" ca="1" si="57"/>
        <v>666364</v>
      </c>
      <c r="AE243" s="6">
        <f t="shared" ca="1" si="57"/>
        <v>666364</v>
      </c>
      <c r="AF243" s="6">
        <f t="shared" ca="1" si="57"/>
        <v>666364</v>
      </c>
      <c r="AG243" s="6">
        <f t="shared" ca="1" si="57"/>
        <v>666364</v>
      </c>
      <c r="AH243" s="6">
        <f t="shared" ca="1" si="57"/>
        <v>666364</v>
      </c>
      <c r="AI243" s="6">
        <f t="shared" ca="1" si="57"/>
        <v>666364</v>
      </c>
      <c r="AJ243" s="6">
        <f t="shared" ca="1" si="57"/>
        <v>666364</v>
      </c>
    </row>
    <row r="244" spans="1:124" outlineLevel="1">
      <c r="A244" s="5" t="str">
        <f t="shared" si="56"/>
        <v>-</v>
      </c>
      <c r="B244" s="10">
        <f t="shared" ref="B244:B258" si="58">B224</f>
        <v>44197</v>
      </c>
      <c r="E244" s="6">
        <f t="shared" si="57"/>
        <v>0</v>
      </c>
      <c r="F244" s="6">
        <f t="shared" ca="1" si="57"/>
        <v>0</v>
      </c>
      <c r="G244" s="6">
        <f t="shared" ca="1" si="57"/>
        <v>0</v>
      </c>
      <c r="H244" s="6">
        <f t="shared" ca="1" si="57"/>
        <v>0</v>
      </c>
      <c r="I244" s="6">
        <f t="shared" ca="1" si="57"/>
        <v>0</v>
      </c>
      <c r="J244" s="6">
        <f t="shared" ca="1" si="57"/>
        <v>0</v>
      </c>
      <c r="K244" s="6">
        <f t="shared" ca="1" si="57"/>
        <v>0</v>
      </c>
      <c r="L244" s="6">
        <f t="shared" ca="1" si="57"/>
        <v>0</v>
      </c>
      <c r="M244" s="6">
        <f t="shared" ca="1" si="57"/>
        <v>0</v>
      </c>
      <c r="N244" s="6">
        <f t="shared" ca="1" si="57"/>
        <v>0</v>
      </c>
      <c r="O244" s="6">
        <f t="shared" ca="1" si="57"/>
        <v>0</v>
      </c>
      <c r="P244" s="6">
        <f t="shared" ca="1" si="57"/>
        <v>0</v>
      </c>
      <c r="Q244" s="6">
        <f t="shared" ca="1" si="57"/>
        <v>0</v>
      </c>
      <c r="R244" s="6">
        <f t="shared" ca="1" si="57"/>
        <v>0</v>
      </c>
      <c r="S244" s="6">
        <f t="shared" ca="1" si="57"/>
        <v>0</v>
      </c>
      <c r="T244" s="6">
        <f t="shared" ca="1" si="57"/>
        <v>0</v>
      </c>
      <c r="U244" s="6">
        <f t="shared" ca="1" si="57"/>
        <v>0</v>
      </c>
      <c r="V244" s="6">
        <f t="shared" ca="1" si="57"/>
        <v>0</v>
      </c>
      <c r="W244" s="6">
        <f t="shared" ca="1" si="57"/>
        <v>0</v>
      </c>
      <c r="X244" s="6">
        <f t="shared" ca="1" si="57"/>
        <v>0</v>
      </c>
      <c r="Y244" s="6">
        <f t="shared" ca="1" si="57"/>
        <v>0</v>
      </c>
      <c r="Z244" s="6">
        <f t="shared" ca="1" si="57"/>
        <v>0</v>
      </c>
      <c r="AA244" s="6">
        <f t="shared" ca="1" si="57"/>
        <v>0</v>
      </c>
      <c r="AB244" s="6">
        <f t="shared" ca="1" si="57"/>
        <v>0</v>
      </c>
      <c r="AC244" s="6">
        <f t="shared" ca="1" si="57"/>
        <v>0</v>
      </c>
      <c r="AD244" s="6">
        <f t="shared" ca="1" si="57"/>
        <v>0</v>
      </c>
      <c r="AE244" s="6">
        <f t="shared" ca="1" si="57"/>
        <v>0</v>
      </c>
      <c r="AF244" s="6">
        <f t="shared" ca="1" si="57"/>
        <v>0</v>
      </c>
      <c r="AG244" s="6">
        <f t="shared" ca="1" si="57"/>
        <v>0</v>
      </c>
      <c r="AH244" s="6">
        <f t="shared" ca="1" si="57"/>
        <v>0</v>
      </c>
      <c r="AI244" s="6">
        <f t="shared" ca="1" si="57"/>
        <v>0</v>
      </c>
      <c r="AJ244" s="6">
        <f t="shared" ca="1" si="57"/>
        <v>0</v>
      </c>
    </row>
    <row r="245" spans="1:124" outlineLevel="2">
      <c r="A245" s="5" t="str">
        <f t="shared" si="56"/>
        <v>-</v>
      </c>
      <c r="B245" s="10">
        <f t="shared" si="58"/>
        <v>44197</v>
      </c>
      <c r="E245" s="6">
        <f t="shared" si="57"/>
        <v>0</v>
      </c>
      <c r="F245" s="6">
        <f t="shared" ca="1" si="57"/>
        <v>0</v>
      </c>
      <c r="G245" s="6">
        <f t="shared" ca="1" si="57"/>
        <v>0</v>
      </c>
      <c r="H245" s="6">
        <f t="shared" ca="1" si="57"/>
        <v>0</v>
      </c>
      <c r="I245" s="6">
        <f t="shared" ca="1" si="57"/>
        <v>0</v>
      </c>
      <c r="J245" s="6">
        <f t="shared" ca="1" si="57"/>
        <v>0</v>
      </c>
      <c r="K245" s="6">
        <f t="shared" ca="1" si="57"/>
        <v>0</v>
      </c>
      <c r="L245" s="6">
        <f t="shared" ca="1" si="57"/>
        <v>0</v>
      </c>
      <c r="M245" s="6">
        <f t="shared" ca="1" si="57"/>
        <v>0</v>
      </c>
      <c r="N245" s="6">
        <f t="shared" ca="1" si="57"/>
        <v>0</v>
      </c>
      <c r="O245" s="6">
        <f t="shared" ca="1" si="57"/>
        <v>0</v>
      </c>
      <c r="P245" s="6">
        <f t="shared" ca="1" si="57"/>
        <v>0</v>
      </c>
      <c r="Q245" s="6">
        <f t="shared" ca="1" si="57"/>
        <v>0</v>
      </c>
      <c r="R245" s="6">
        <f t="shared" ca="1" si="57"/>
        <v>0</v>
      </c>
      <c r="S245" s="6">
        <f t="shared" ca="1" si="57"/>
        <v>0</v>
      </c>
      <c r="T245" s="6">
        <f t="shared" ca="1" si="57"/>
        <v>0</v>
      </c>
      <c r="U245" s="6">
        <f t="shared" ca="1" si="57"/>
        <v>0</v>
      </c>
      <c r="V245" s="6">
        <f t="shared" ca="1" si="57"/>
        <v>0</v>
      </c>
      <c r="W245" s="6">
        <f t="shared" ca="1" si="57"/>
        <v>0</v>
      </c>
      <c r="X245" s="6">
        <f t="shared" ca="1" si="57"/>
        <v>0</v>
      </c>
      <c r="Y245" s="6">
        <f t="shared" ca="1" si="57"/>
        <v>0</v>
      </c>
      <c r="Z245" s="6">
        <f t="shared" ca="1" si="57"/>
        <v>0</v>
      </c>
      <c r="AA245" s="6">
        <f t="shared" ca="1" si="57"/>
        <v>0</v>
      </c>
      <c r="AB245" s="6">
        <f t="shared" ca="1" si="57"/>
        <v>0</v>
      </c>
      <c r="AC245" s="6">
        <f t="shared" ca="1" si="57"/>
        <v>0</v>
      </c>
      <c r="AD245" s="6">
        <f t="shared" ca="1" si="57"/>
        <v>0</v>
      </c>
      <c r="AE245" s="6">
        <f t="shared" ca="1" si="57"/>
        <v>0</v>
      </c>
      <c r="AF245" s="6">
        <f t="shared" ca="1" si="57"/>
        <v>0</v>
      </c>
      <c r="AG245" s="6">
        <f t="shared" ca="1" si="57"/>
        <v>0</v>
      </c>
      <c r="AH245" s="6">
        <f t="shared" ca="1" si="57"/>
        <v>0</v>
      </c>
      <c r="AI245" s="6">
        <f t="shared" ca="1" si="57"/>
        <v>0</v>
      </c>
      <c r="AJ245" s="6">
        <f t="shared" ca="1" si="57"/>
        <v>0</v>
      </c>
    </row>
    <row r="246" spans="1:124" outlineLevel="2">
      <c r="A246" s="5" t="str">
        <f t="shared" si="56"/>
        <v>-</v>
      </c>
      <c r="B246" s="10">
        <f t="shared" si="58"/>
        <v>44197</v>
      </c>
      <c r="E246" s="6">
        <f t="shared" si="57"/>
        <v>0</v>
      </c>
      <c r="F246" s="6">
        <f t="shared" ca="1" si="57"/>
        <v>0</v>
      </c>
      <c r="G246" s="6">
        <f t="shared" ca="1" si="57"/>
        <v>0</v>
      </c>
      <c r="H246" s="6">
        <f t="shared" ca="1" si="57"/>
        <v>0</v>
      </c>
      <c r="I246" s="6">
        <f t="shared" ca="1" si="57"/>
        <v>0</v>
      </c>
      <c r="J246" s="6">
        <f t="shared" ca="1" si="57"/>
        <v>0</v>
      </c>
      <c r="K246" s="6">
        <f t="shared" ca="1" si="57"/>
        <v>0</v>
      </c>
      <c r="L246" s="6">
        <f t="shared" ca="1" si="57"/>
        <v>0</v>
      </c>
      <c r="M246" s="6">
        <f t="shared" ca="1" si="57"/>
        <v>0</v>
      </c>
      <c r="N246" s="6">
        <f t="shared" ca="1" si="57"/>
        <v>0</v>
      </c>
      <c r="O246" s="6">
        <f t="shared" ca="1" si="57"/>
        <v>0</v>
      </c>
      <c r="P246" s="6">
        <f t="shared" ca="1" si="57"/>
        <v>0</v>
      </c>
      <c r="Q246" s="6">
        <f t="shared" ca="1" si="57"/>
        <v>0</v>
      </c>
      <c r="R246" s="6">
        <f t="shared" ca="1" si="57"/>
        <v>0</v>
      </c>
      <c r="S246" s="6">
        <f t="shared" ca="1" si="57"/>
        <v>0</v>
      </c>
      <c r="T246" s="6">
        <f t="shared" ca="1" si="57"/>
        <v>0</v>
      </c>
      <c r="U246" s="6">
        <f t="shared" ca="1" si="57"/>
        <v>0</v>
      </c>
      <c r="V246" s="6">
        <f t="shared" ca="1" si="57"/>
        <v>0</v>
      </c>
      <c r="W246" s="6">
        <f t="shared" ca="1" si="57"/>
        <v>0</v>
      </c>
      <c r="X246" s="6">
        <f t="shared" ca="1" si="57"/>
        <v>0</v>
      </c>
      <c r="Y246" s="6">
        <f t="shared" ca="1" si="57"/>
        <v>0</v>
      </c>
      <c r="Z246" s="6">
        <f t="shared" ca="1" si="57"/>
        <v>0</v>
      </c>
      <c r="AA246" s="6">
        <f t="shared" ca="1" si="57"/>
        <v>0</v>
      </c>
      <c r="AB246" s="6">
        <f t="shared" ca="1" si="57"/>
        <v>0</v>
      </c>
      <c r="AC246" s="6">
        <f t="shared" ca="1" si="57"/>
        <v>0</v>
      </c>
      <c r="AD246" s="6">
        <f t="shared" ca="1" si="57"/>
        <v>0</v>
      </c>
      <c r="AE246" s="6">
        <f t="shared" ca="1" si="57"/>
        <v>0</v>
      </c>
      <c r="AF246" s="6">
        <f t="shared" ca="1" si="57"/>
        <v>0</v>
      </c>
      <c r="AG246" s="6">
        <f t="shared" ca="1" si="57"/>
        <v>0</v>
      </c>
      <c r="AH246" s="6">
        <f t="shared" ca="1" si="57"/>
        <v>0</v>
      </c>
      <c r="AI246" s="6">
        <f t="shared" ca="1" si="57"/>
        <v>0</v>
      </c>
      <c r="AJ246" s="6">
        <f t="shared" ca="1" si="57"/>
        <v>0</v>
      </c>
    </row>
    <row r="247" spans="1:124" outlineLevel="2">
      <c r="A247" s="5" t="str">
        <f t="shared" si="56"/>
        <v>-</v>
      </c>
      <c r="B247" s="10">
        <f t="shared" si="58"/>
        <v>44197</v>
      </c>
      <c r="E247" s="6">
        <f t="shared" si="57"/>
        <v>0</v>
      </c>
      <c r="F247" s="6">
        <f t="shared" ca="1" si="57"/>
        <v>0</v>
      </c>
      <c r="G247" s="6">
        <f t="shared" ca="1" si="57"/>
        <v>0</v>
      </c>
      <c r="H247" s="6">
        <f t="shared" ca="1" si="57"/>
        <v>0</v>
      </c>
      <c r="I247" s="6">
        <f t="shared" ca="1" si="57"/>
        <v>0</v>
      </c>
      <c r="J247" s="6">
        <f t="shared" ca="1" si="57"/>
        <v>0</v>
      </c>
      <c r="K247" s="6">
        <f t="shared" ca="1" si="57"/>
        <v>0</v>
      </c>
      <c r="L247" s="6">
        <f t="shared" ca="1" si="57"/>
        <v>0</v>
      </c>
      <c r="M247" s="6">
        <f t="shared" ca="1" si="57"/>
        <v>0</v>
      </c>
      <c r="N247" s="6">
        <f t="shared" ca="1" si="57"/>
        <v>0</v>
      </c>
      <c r="O247" s="6">
        <f t="shared" ca="1" si="57"/>
        <v>0</v>
      </c>
      <c r="P247" s="6">
        <f t="shared" ca="1" si="57"/>
        <v>0</v>
      </c>
      <c r="Q247" s="6">
        <f t="shared" ca="1" si="57"/>
        <v>0</v>
      </c>
      <c r="R247" s="6">
        <f t="shared" ca="1" si="57"/>
        <v>0</v>
      </c>
      <c r="S247" s="6">
        <f t="shared" ca="1" si="57"/>
        <v>0</v>
      </c>
      <c r="T247" s="6">
        <f t="shared" ca="1" si="57"/>
        <v>0</v>
      </c>
      <c r="U247" s="6">
        <f t="shared" ca="1" si="57"/>
        <v>0</v>
      </c>
      <c r="V247" s="6">
        <f t="shared" ca="1" si="57"/>
        <v>0</v>
      </c>
      <c r="W247" s="6">
        <f t="shared" ca="1" si="57"/>
        <v>0</v>
      </c>
      <c r="X247" s="6">
        <f t="shared" ca="1" si="57"/>
        <v>0</v>
      </c>
      <c r="Y247" s="6">
        <f t="shared" ca="1" si="57"/>
        <v>0</v>
      </c>
      <c r="Z247" s="6">
        <f t="shared" ca="1" si="57"/>
        <v>0</v>
      </c>
      <c r="AA247" s="6">
        <f t="shared" ca="1" si="57"/>
        <v>0</v>
      </c>
      <c r="AB247" s="6">
        <f t="shared" ca="1" si="57"/>
        <v>0</v>
      </c>
      <c r="AC247" s="6">
        <f t="shared" ca="1" si="57"/>
        <v>0</v>
      </c>
      <c r="AD247" s="6">
        <f t="shared" ca="1" si="57"/>
        <v>0</v>
      </c>
      <c r="AE247" s="6">
        <f t="shared" ca="1" si="57"/>
        <v>0</v>
      </c>
      <c r="AF247" s="6">
        <f t="shared" ca="1" si="57"/>
        <v>0</v>
      </c>
      <c r="AG247" s="6">
        <f t="shared" ca="1" si="57"/>
        <v>0</v>
      </c>
      <c r="AH247" s="6">
        <f t="shared" ca="1" si="57"/>
        <v>0</v>
      </c>
      <c r="AI247" s="6">
        <f t="shared" ca="1" si="57"/>
        <v>0</v>
      </c>
      <c r="AJ247" s="6">
        <f t="shared" ca="1" si="57"/>
        <v>0</v>
      </c>
    </row>
    <row r="248" spans="1:124" outlineLevel="2">
      <c r="A248" s="5" t="str">
        <f t="shared" si="56"/>
        <v>-</v>
      </c>
      <c r="B248" s="10">
        <f t="shared" si="58"/>
        <v>44197</v>
      </c>
      <c r="E248" s="6">
        <f t="shared" si="57"/>
        <v>0</v>
      </c>
      <c r="F248" s="6">
        <f t="shared" ca="1" si="57"/>
        <v>0</v>
      </c>
      <c r="G248" s="6">
        <f t="shared" ca="1" si="57"/>
        <v>0</v>
      </c>
      <c r="H248" s="6">
        <f t="shared" ca="1" si="57"/>
        <v>0</v>
      </c>
      <c r="I248" s="6">
        <f t="shared" ca="1" si="57"/>
        <v>0</v>
      </c>
      <c r="J248" s="6">
        <f t="shared" ca="1" si="57"/>
        <v>0</v>
      </c>
      <c r="K248" s="6">
        <f t="shared" ca="1" si="57"/>
        <v>0</v>
      </c>
      <c r="L248" s="6">
        <f t="shared" ca="1" si="57"/>
        <v>0</v>
      </c>
      <c r="M248" s="6">
        <f t="shared" ca="1" si="57"/>
        <v>0</v>
      </c>
      <c r="N248" s="6">
        <f t="shared" ca="1" si="57"/>
        <v>0</v>
      </c>
      <c r="O248" s="6">
        <f t="shared" ca="1" si="57"/>
        <v>0</v>
      </c>
      <c r="P248" s="6">
        <f t="shared" ca="1" si="57"/>
        <v>0</v>
      </c>
      <c r="Q248" s="6">
        <f t="shared" ca="1" si="57"/>
        <v>0</v>
      </c>
      <c r="R248" s="6">
        <f t="shared" ca="1" si="57"/>
        <v>0</v>
      </c>
      <c r="S248" s="6">
        <f t="shared" ca="1" si="57"/>
        <v>0</v>
      </c>
      <c r="T248" s="6">
        <f t="shared" ca="1" si="57"/>
        <v>0</v>
      </c>
      <c r="U248" s="6">
        <f t="shared" ca="1" si="57"/>
        <v>0</v>
      </c>
      <c r="V248" s="6">
        <f t="shared" ca="1" si="57"/>
        <v>0</v>
      </c>
      <c r="W248" s="6">
        <f t="shared" ca="1" si="57"/>
        <v>0</v>
      </c>
      <c r="X248" s="6">
        <f t="shared" ca="1" si="57"/>
        <v>0</v>
      </c>
      <c r="Y248" s="6">
        <f t="shared" ca="1" si="57"/>
        <v>0</v>
      </c>
      <c r="Z248" s="6">
        <f t="shared" ca="1" si="57"/>
        <v>0</v>
      </c>
      <c r="AA248" s="6">
        <f t="shared" ca="1" si="57"/>
        <v>0</v>
      </c>
      <c r="AB248" s="6">
        <f t="shared" ca="1" si="57"/>
        <v>0</v>
      </c>
      <c r="AC248" s="6">
        <f t="shared" ca="1" si="57"/>
        <v>0</v>
      </c>
      <c r="AD248" s="6">
        <f t="shared" ca="1" si="57"/>
        <v>0</v>
      </c>
      <c r="AE248" s="6">
        <f t="shared" ca="1" si="57"/>
        <v>0</v>
      </c>
      <c r="AF248" s="6">
        <f t="shared" ca="1" si="57"/>
        <v>0</v>
      </c>
      <c r="AG248" s="6">
        <f t="shared" ca="1" si="57"/>
        <v>0</v>
      </c>
      <c r="AH248" s="6">
        <f t="shared" ca="1" si="57"/>
        <v>0</v>
      </c>
      <c r="AI248" s="6">
        <f t="shared" ca="1" si="57"/>
        <v>0</v>
      </c>
      <c r="AJ248" s="6">
        <f t="shared" ca="1" si="57"/>
        <v>0</v>
      </c>
    </row>
    <row r="249" spans="1:124" outlineLevel="2">
      <c r="A249" s="5" t="str">
        <f t="shared" si="56"/>
        <v>-</v>
      </c>
      <c r="B249" s="10">
        <f t="shared" si="58"/>
        <v>44197</v>
      </c>
      <c r="E249" s="6">
        <f t="shared" si="57"/>
        <v>0</v>
      </c>
      <c r="F249" s="6">
        <f t="shared" ca="1" si="57"/>
        <v>0</v>
      </c>
      <c r="G249" s="6">
        <f t="shared" ca="1" si="57"/>
        <v>0</v>
      </c>
      <c r="H249" s="6">
        <f t="shared" ca="1" si="57"/>
        <v>0</v>
      </c>
      <c r="I249" s="6">
        <f t="shared" ca="1" si="57"/>
        <v>0</v>
      </c>
      <c r="J249" s="6">
        <f t="shared" ca="1" si="57"/>
        <v>0</v>
      </c>
      <c r="K249" s="6">
        <f t="shared" ca="1" si="57"/>
        <v>0</v>
      </c>
      <c r="L249" s="6">
        <f t="shared" ca="1" si="57"/>
        <v>0</v>
      </c>
      <c r="M249" s="6">
        <f t="shared" ca="1" si="57"/>
        <v>0</v>
      </c>
      <c r="N249" s="6">
        <f t="shared" ca="1" si="57"/>
        <v>0</v>
      </c>
      <c r="O249" s="6">
        <f t="shared" ca="1" si="57"/>
        <v>0</v>
      </c>
      <c r="P249" s="6">
        <f t="shared" ca="1" si="57"/>
        <v>0</v>
      </c>
      <c r="Q249" s="6">
        <f t="shared" ca="1" si="57"/>
        <v>0</v>
      </c>
      <c r="R249" s="6">
        <f t="shared" ca="1" si="57"/>
        <v>0</v>
      </c>
      <c r="S249" s="6">
        <f t="shared" ca="1" si="57"/>
        <v>0</v>
      </c>
      <c r="T249" s="6">
        <f t="shared" ca="1" si="57"/>
        <v>0</v>
      </c>
      <c r="U249" s="6">
        <f t="shared" ca="1" si="57"/>
        <v>0</v>
      </c>
      <c r="V249" s="6">
        <f t="shared" ca="1" si="57"/>
        <v>0</v>
      </c>
      <c r="W249" s="6">
        <f t="shared" ca="1" si="57"/>
        <v>0</v>
      </c>
      <c r="X249" s="6">
        <f t="shared" ca="1" si="57"/>
        <v>0</v>
      </c>
      <c r="Y249" s="6">
        <f t="shared" ca="1" si="57"/>
        <v>0</v>
      </c>
      <c r="Z249" s="6">
        <f t="shared" ca="1" si="57"/>
        <v>0</v>
      </c>
      <c r="AA249" s="6">
        <f t="shared" ca="1" si="57"/>
        <v>0</v>
      </c>
      <c r="AB249" s="6">
        <f t="shared" ca="1" si="57"/>
        <v>0</v>
      </c>
      <c r="AC249" s="6">
        <f t="shared" ca="1" si="57"/>
        <v>0</v>
      </c>
      <c r="AD249" s="6">
        <f t="shared" ca="1" si="57"/>
        <v>0</v>
      </c>
      <c r="AE249" s="6">
        <f t="shared" ca="1" si="57"/>
        <v>0</v>
      </c>
      <c r="AF249" s="6">
        <f t="shared" ca="1" si="57"/>
        <v>0</v>
      </c>
      <c r="AG249" s="6">
        <f t="shared" ca="1" si="57"/>
        <v>0</v>
      </c>
      <c r="AH249" s="6">
        <f t="shared" ca="1" si="57"/>
        <v>0</v>
      </c>
      <c r="AI249" s="6">
        <f t="shared" ca="1" si="57"/>
        <v>0</v>
      </c>
      <c r="AJ249" s="6">
        <f t="shared" ca="1" si="57"/>
        <v>0</v>
      </c>
    </row>
    <row r="250" spans="1:124" outlineLevel="2">
      <c r="A250" s="5" t="str">
        <f t="shared" si="56"/>
        <v>-</v>
      </c>
      <c r="B250" s="10">
        <f t="shared" si="58"/>
        <v>44197</v>
      </c>
      <c r="E250" s="6">
        <f t="shared" si="57"/>
        <v>0</v>
      </c>
      <c r="F250" s="6">
        <f t="shared" ca="1" si="57"/>
        <v>0</v>
      </c>
      <c r="G250" s="6">
        <f t="shared" ca="1" si="57"/>
        <v>0</v>
      </c>
      <c r="H250" s="6">
        <f t="shared" ca="1" si="57"/>
        <v>0</v>
      </c>
      <c r="I250" s="6">
        <f t="shared" ca="1" si="57"/>
        <v>0</v>
      </c>
      <c r="J250" s="6">
        <f t="shared" ca="1" si="57"/>
        <v>0</v>
      </c>
      <c r="K250" s="6">
        <f t="shared" ca="1" si="57"/>
        <v>0</v>
      </c>
      <c r="L250" s="6">
        <f t="shared" ca="1" si="57"/>
        <v>0</v>
      </c>
      <c r="M250" s="6">
        <f t="shared" ca="1" si="57"/>
        <v>0</v>
      </c>
      <c r="N250" s="6">
        <f t="shared" ca="1" si="57"/>
        <v>0</v>
      </c>
      <c r="O250" s="6">
        <f t="shared" ca="1" si="57"/>
        <v>0</v>
      </c>
      <c r="P250" s="6">
        <f t="shared" ca="1" si="57"/>
        <v>0</v>
      </c>
      <c r="Q250" s="6">
        <f t="shared" ca="1" si="57"/>
        <v>0</v>
      </c>
      <c r="R250" s="6">
        <f t="shared" ca="1" si="57"/>
        <v>0</v>
      </c>
      <c r="S250" s="6">
        <f t="shared" ca="1" si="57"/>
        <v>0</v>
      </c>
      <c r="T250" s="6">
        <f t="shared" ca="1" si="57"/>
        <v>0</v>
      </c>
      <c r="U250" s="6">
        <f t="shared" ca="1" si="57"/>
        <v>0</v>
      </c>
      <c r="V250" s="6">
        <f t="shared" ca="1" si="57"/>
        <v>0</v>
      </c>
      <c r="W250" s="6">
        <f t="shared" ca="1" si="57"/>
        <v>0</v>
      </c>
      <c r="X250" s="6">
        <f t="shared" ca="1" si="57"/>
        <v>0</v>
      </c>
      <c r="Y250" s="6">
        <f t="shared" ca="1" si="57"/>
        <v>0</v>
      </c>
      <c r="Z250" s="6">
        <f t="shared" ca="1" si="57"/>
        <v>0</v>
      </c>
      <c r="AA250" s="6">
        <f t="shared" ca="1" si="57"/>
        <v>0</v>
      </c>
      <c r="AB250" s="6">
        <f t="shared" ca="1" si="57"/>
        <v>0</v>
      </c>
      <c r="AC250" s="6">
        <f t="shared" ca="1" si="57"/>
        <v>0</v>
      </c>
      <c r="AD250" s="6">
        <f t="shared" ca="1" si="57"/>
        <v>0</v>
      </c>
      <c r="AE250" s="6">
        <f t="shared" ca="1" si="57"/>
        <v>0</v>
      </c>
      <c r="AF250" s="6">
        <f t="shared" ca="1" si="57"/>
        <v>0</v>
      </c>
      <c r="AG250" s="6">
        <f t="shared" ca="1" si="57"/>
        <v>0</v>
      </c>
      <c r="AH250" s="6">
        <f t="shared" ca="1" si="57"/>
        <v>0</v>
      </c>
      <c r="AI250" s="6">
        <f t="shared" ca="1" si="57"/>
        <v>0</v>
      </c>
      <c r="AJ250" s="6">
        <f t="shared" ca="1" si="57"/>
        <v>0</v>
      </c>
    </row>
    <row r="251" spans="1:124" outlineLevel="2">
      <c r="A251" s="5" t="str">
        <f t="shared" si="56"/>
        <v>-</v>
      </c>
      <c r="B251" s="10">
        <f t="shared" si="58"/>
        <v>44197</v>
      </c>
      <c r="E251" s="6">
        <f t="shared" ref="E251:AJ258" si="59">D251+(E$2&gt;$B231)*D231</f>
        <v>0</v>
      </c>
      <c r="F251" s="6">
        <f t="shared" ca="1" si="59"/>
        <v>0</v>
      </c>
      <c r="G251" s="6">
        <f t="shared" ca="1" si="59"/>
        <v>0</v>
      </c>
      <c r="H251" s="6">
        <f t="shared" ca="1" si="59"/>
        <v>0</v>
      </c>
      <c r="I251" s="6">
        <f t="shared" ca="1" si="59"/>
        <v>0</v>
      </c>
      <c r="J251" s="6">
        <f t="shared" ca="1" si="59"/>
        <v>0</v>
      </c>
      <c r="K251" s="6">
        <f t="shared" ca="1" si="59"/>
        <v>0</v>
      </c>
      <c r="L251" s="6">
        <f t="shared" ca="1" si="59"/>
        <v>0</v>
      </c>
      <c r="M251" s="6">
        <f t="shared" ca="1" si="59"/>
        <v>0</v>
      </c>
      <c r="N251" s="6">
        <f t="shared" ca="1" si="59"/>
        <v>0</v>
      </c>
      <c r="O251" s="6">
        <f t="shared" ca="1" si="59"/>
        <v>0</v>
      </c>
      <c r="P251" s="6">
        <f t="shared" ca="1" si="59"/>
        <v>0</v>
      </c>
      <c r="Q251" s="6">
        <f t="shared" ca="1" si="59"/>
        <v>0</v>
      </c>
      <c r="R251" s="6">
        <f t="shared" ca="1" si="59"/>
        <v>0</v>
      </c>
      <c r="S251" s="6">
        <f t="shared" ca="1" si="59"/>
        <v>0</v>
      </c>
      <c r="T251" s="6">
        <f t="shared" ca="1" si="59"/>
        <v>0</v>
      </c>
      <c r="U251" s="6">
        <f t="shared" ca="1" si="59"/>
        <v>0</v>
      </c>
      <c r="V251" s="6">
        <f t="shared" ca="1" si="59"/>
        <v>0</v>
      </c>
      <c r="W251" s="6">
        <f t="shared" ca="1" si="59"/>
        <v>0</v>
      </c>
      <c r="X251" s="6">
        <f t="shared" ca="1" si="59"/>
        <v>0</v>
      </c>
      <c r="Y251" s="6">
        <f t="shared" ca="1" si="59"/>
        <v>0</v>
      </c>
      <c r="Z251" s="6">
        <f t="shared" ca="1" si="59"/>
        <v>0</v>
      </c>
      <c r="AA251" s="6">
        <f t="shared" ca="1" si="59"/>
        <v>0</v>
      </c>
      <c r="AB251" s="6">
        <f t="shared" ca="1" si="59"/>
        <v>0</v>
      </c>
      <c r="AC251" s="6">
        <f t="shared" ca="1" si="59"/>
        <v>0</v>
      </c>
      <c r="AD251" s="6">
        <f t="shared" ca="1" si="59"/>
        <v>0</v>
      </c>
      <c r="AE251" s="6">
        <f t="shared" ca="1" si="59"/>
        <v>0</v>
      </c>
      <c r="AF251" s="6">
        <f t="shared" ca="1" si="59"/>
        <v>0</v>
      </c>
      <c r="AG251" s="6">
        <f t="shared" ca="1" si="59"/>
        <v>0</v>
      </c>
      <c r="AH251" s="6">
        <f t="shared" ca="1" si="59"/>
        <v>0</v>
      </c>
      <c r="AI251" s="6">
        <f t="shared" ca="1" si="59"/>
        <v>0</v>
      </c>
      <c r="AJ251" s="6">
        <f t="shared" ca="1" si="59"/>
        <v>0</v>
      </c>
    </row>
    <row r="252" spans="1:124" outlineLevel="2">
      <c r="A252" s="5" t="str">
        <f t="shared" si="56"/>
        <v>-</v>
      </c>
      <c r="B252" s="10">
        <f t="shared" si="58"/>
        <v>44197</v>
      </c>
      <c r="E252" s="6">
        <f t="shared" si="59"/>
        <v>0</v>
      </c>
      <c r="F252" s="6">
        <f t="shared" ca="1" si="59"/>
        <v>0</v>
      </c>
      <c r="G252" s="6">
        <f t="shared" ca="1" si="59"/>
        <v>0</v>
      </c>
      <c r="H252" s="6">
        <f t="shared" ca="1" si="59"/>
        <v>0</v>
      </c>
      <c r="I252" s="6">
        <f t="shared" ca="1" si="59"/>
        <v>0</v>
      </c>
      <c r="J252" s="6">
        <f t="shared" ca="1" si="59"/>
        <v>0</v>
      </c>
      <c r="K252" s="6">
        <f t="shared" ca="1" si="59"/>
        <v>0</v>
      </c>
      <c r="L252" s="6">
        <f t="shared" ca="1" si="59"/>
        <v>0</v>
      </c>
      <c r="M252" s="6">
        <f t="shared" ca="1" si="59"/>
        <v>0</v>
      </c>
      <c r="N252" s="6">
        <f t="shared" ca="1" si="59"/>
        <v>0</v>
      </c>
      <c r="O252" s="6">
        <f t="shared" ca="1" si="59"/>
        <v>0</v>
      </c>
      <c r="P252" s="6">
        <f t="shared" ca="1" si="59"/>
        <v>0</v>
      </c>
      <c r="Q252" s="6">
        <f t="shared" ca="1" si="59"/>
        <v>0</v>
      </c>
      <c r="R252" s="6">
        <f t="shared" ca="1" si="59"/>
        <v>0</v>
      </c>
      <c r="S252" s="6">
        <f t="shared" ca="1" si="59"/>
        <v>0</v>
      </c>
      <c r="T252" s="6">
        <f t="shared" ca="1" si="59"/>
        <v>0</v>
      </c>
      <c r="U252" s="6">
        <f t="shared" ca="1" si="59"/>
        <v>0</v>
      </c>
      <c r="V252" s="6">
        <f t="shared" ca="1" si="59"/>
        <v>0</v>
      </c>
      <c r="W252" s="6">
        <f t="shared" ca="1" si="59"/>
        <v>0</v>
      </c>
      <c r="X252" s="6">
        <f t="shared" ca="1" si="59"/>
        <v>0</v>
      </c>
      <c r="Y252" s="6">
        <f t="shared" ca="1" si="59"/>
        <v>0</v>
      </c>
      <c r="Z252" s="6">
        <f t="shared" ca="1" si="59"/>
        <v>0</v>
      </c>
      <c r="AA252" s="6">
        <f t="shared" ca="1" si="59"/>
        <v>0</v>
      </c>
      <c r="AB252" s="6">
        <f t="shared" ca="1" si="59"/>
        <v>0</v>
      </c>
      <c r="AC252" s="6">
        <f t="shared" ca="1" si="59"/>
        <v>0</v>
      </c>
      <c r="AD252" s="6">
        <f t="shared" ca="1" si="59"/>
        <v>0</v>
      </c>
      <c r="AE252" s="6">
        <f t="shared" ca="1" si="59"/>
        <v>0</v>
      </c>
      <c r="AF252" s="6">
        <f t="shared" ca="1" si="59"/>
        <v>0</v>
      </c>
      <c r="AG252" s="6">
        <f t="shared" ca="1" si="59"/>
        <v>0</v>
      </c>
      <c r="AH252" s="6">
        <f t="shared" ca="1" si="59"/>
        <v>0</v>
      </c>
      <c r="AI252" s="6">
        <f t="shared" ca="1" si="59"/>
        <v>0</v>
      </c>
      <c r="AJ252" s="6">
        <f t="shared" ca="1" si="59"/>
        <v>0</v>
      </c>
    </row>
    <row r="253" spans="1:124" outlineLevel="2">
      <c r="A253" s="5" t="str">
        <f t="shared" si="56"/>
        <v>-</v>
      </c>
      <c r="B253" s="10">
        <f t="shared" si="58"/>
        <v>44197</v>
      </c>
      <c r="E253" s="6">
        <f t="shared" si="59"/>
        <v>0</v>
      </c>
      <c r="F253" s="6">
        <f t="shared" ca="1" si="59"/>
        <v>0</v>
      </c>
      <c r="G253" s="6">
        <f t="shared" ca="1" si="59"/>
        <v>0</v>
      </c>
      <c r="H253" s="6">
        <f t="shared" ca="1" si="59"/>
        <v>0</v>
      </c>
      <c r="I253" s="6">
        <f t="shared" ca="1" si="59"/>
        <v>0</v>
      </c>
      <c r="J253" s="6">
        <f t="shared" ca="1" si="59"/>
        <v>0</v>
      </c>
      <c r="K253" s="6">
        <f t="shared" ca="1" si="59"/>
        <v>0</v>
      </c>
      <c r="L253" s="6">
        <f t="shared" ca="1" si="59"/>
        <v>0</v>
      </c>
      <c r="M253" s="6">
        <f t="shared" ca="1" si="59"/>
        <v>0</v>
      </c>
      <c r="N253" s="6">
        <f t="shared" ca="1" si="59"/>
        <v>0</v>
      </c>
      <c r="O253" s="6">
        <f t="shared" ca="1" si="59"/>
        <v>0</v>
      </c>
      <c r="P253" s="6">
        <f t="shared" ca="1" si="59"/>
        <v>0</v>
      </c>
      <c r="Q253" s="6">
        <f t="shared" ca="1" si="59"/>
        <v>0</v>
      </c>
      <c r="R253" s="6">
        <f t="shared" ca="1" si="59"/>
        <v>0</v>
      </c>
      <c r="S253" s="6">
        <f t="shared" ca="1" si="59"/>
        <v>0</v>
      </c>
      <c r="T253" s="6">
        <f t="shared" ca="1" si="59"/>
        <v>0</v>
      </c>
      <c r="U253" s="6">
        <f t="shared" ca="1" si="59"/>
        <v>0</v>
      </c>
      <c r="V253" s="6">
        <f t="shared" ca="1" si="59"/>
        <v>0</v>
      </c>
      <c r="W253" s="6">
        <f t="shared" ca="1" si="59"/>
        <v>0</v>
      </c>
      <c r="X253" s="6">
        <f t="shared" ca="1" si="59"/>
        <v>0</v>
      </c>
      <c r="Y253" s="6">
        <f t="shared" ca="1" si="59"/>
        <v>0</v>
      </c>
      <c r="Z253" s="6">
        <f t="shared" ca="1" si="59"/>
        <v>0</v>
      </c>
      <c r="AA253" s="6">
        <f t="shared" ca="1" si="59"/>
        <v>0</v>
      </c>
      <c r="AB253" s="6">
        <f t="shared" ca="1" si="59"/>
        <v>0</v>
      </c>
      <c r="AC253" s="6">
        <f t="shared" ca="1" si="59"/>
        <v>0</v>
      </c>
      <c r="AD253" s="6">
        <f t="shared" ca="1" si="59"/>
        <v>0</v>
      </c>
      <c r="AE253" s="6">
        <f t="shared" ca="1" si="59"/>
        <v>0</v>
      </c>
      <c r="AF253" s="6">
        <f t="shared" ca="1" si="59"/>
        <v>0</v>
      </c>
      <c r="AG253" s="6">
        <f t="shared" ca="1" si="59"/>
        <v>0</v>
      </c>
      <c r="AH253" s="6">
        <f t="shared" ca="1" si="59"/>
        <v>0</v>
      </c>
      <c r="AI253" s="6">
        <f t="shared" ca="1" si="59"/>
        <v>0</v>
      </c>
      <c r="AJ253" s="6">
        <f t="shared" ca="1" si="59"/>
        <v>0</v>
      </c>
    </row>
    <row r="254" spans="1:124" outlineLevel="2">
      <c r="A254" s="5" t="str">
        <f t="shared" si="56"/>
        <v>-</v>
      </c>
      <c r="B254" s="10">
        <f t="shared" si="58"/>
        <v>44197</v>
      </c>
      <c r="E254" s="6">
        <f t="shared" si="59"/>
        <v>0</v>
      </c>
      <c r="F254" s="6">
        <f t="shared" ca="1" si="59"/>
        <v>0</v>
      </c>
      <c r="G254" s="6">
        <f t="shared" ca="1" si="59"/>
        <v>0</v>
      </c>
      <c r="H254" s="6">
        <f t="shared" ca="1" si="59"/>
        <v>0</v>
      </c>
      <c r="I254" s="6">
        <f t="shared" ca="1" si="59"/>
        <v>0</v>
      </c>
      <c r="J254" s="6">
        <f t="shared" ca="1" si="59"/>
        <v>0</v>
      </c>
      <c r="K254" s="6">
        <f t="shared" ca="1" si="59"/>
        <v>0</v>
      </c>
      <c r="L254" s="6">
        <f t="shared" ca="1" si="59"/>
        <v>0</v>
      </c>
      <c r="M254" s="6">
        <f t="shared" ca="1" si="59"/>
        <v>0</v>
      </c>
      <c r="N254" s="6">
        <f t="shared" ca="1" si="59"/>
        <v>0</v>
      </c>
      <c r="O254" s="6">
        <f t="shared" ca="1" si="59"/>
        <v>0</v>
      </c>
      <c r="P254" s="6">
        <f t="shared" ca="1" si="59"/>
        <v>0</v>
      </c>
      <c r="Q254" s="6">
        <f t="shared" ca="1" si="59"/>
        <v>0</v>
      </c>
      <c r="R254" s="6">
        <f t="shared" ca="1" si="59"/>
        <v>0</v>
      </c>
      <c r="S254" s="6">
        <f t="shared" ca="1" si="59"/>
        <v>0</v>
      </c>
      <c r="T254" s="6">
        <f t="shared" ca="1" si="59"/>
        <v>0</v>
      </c>
      <c r="U254" s="6">
        <f t="shared" ca="1" si="59"/>
        <v>0</v>
      </c>
      <c r="V254" s="6">
        <f t="shared" ca="1" si="59"/>
        <v>0</v>
      </c>
      <c r="W254" s="6">
        <f t="shared" ca="1" si="59"/>
        <v>0</v>
      </c>
      <c r="X254" s="6">
        <f t="shared" ca="1" si="59"/>
        <v>0</v>
      </c>
      <c r="Y254" s="6">
        <f t="shared" ca="1" si="59"/>
        <v>0</v>
      </c>
      <c r="Z254" s="6">
        <f t="shared" ca="1" si="59"/>
        <v>0</v>
      </c>
      <c r="AA254" s="6">
        <f t="shared" ca="1" si="59"/>
        <v>0</v>
      </c>
      <c r="AB254" s="6">
        <f t="shared" ca="1" si="59"/>
        <v>0</v>
      </c>
      <c r="AC254" s="6">
        <f t="shared" ca="1" si="59"/>
        <v>0</v>
      </c>
      <c r="AD254" s="6">
        <f t="shared" ca="1" si="59"/>
        <v>0</v>
      </c>
      <c r="AE254" s="6">
        <f t="shared" ca="1" si="59"/>
        <v>0</v>
      </c>
      <c r="AF254" s="6">
        <f t="shared" ca="1" si="59"/>
        <v>0</v>
      </c>
      <c r="AG254" s="6">
        <f t="shared" ca="1" si="59"/>
        <v>0</v>
      </c>
      <c r="AH254" s="6">
        <f t="shared" ca="1" si="59"/>
        <v>0</v>
      </c>
      <c r="AI254" s="6">
        <f t="shared" ca="1" si="59"/>
        <v>0</v>
      </c>
      <c r="AJ254" s="6">
        <f t="shared" ca="1" si="59"/>
        <v>0</v>
      </c>
    </row>
    <row r="255" spans="1:124" outlineLevel="2">
      <c r="A255" s="5" t="str">
        <f t="shared" si="56"/>
        <v>-</v>
      </c>
      <c r="B255" s="10">
        <f t="shared" si="58"/>
        <v>44197</v>
      </c>
      <c r="E255" s="6">
        <f t="shared" si="59"/>
        <v>0</v>
      </c>
      <c r="F255" s="6">
        <f t="shared" ca="1" si="59"/>
        <v>0</v>
      </c>
      <c r="G255" s="6">
        <f t="shared" ca="1" si="59"/>
        <v>0</v>
      </c>
      <c r="H255" s="6">
        <f t="shared" ca="1" si="59"/>
        <v>0</v>
      </c>
      <c r="I255" s="6">
        <f t="shared" ca="1" si="59"/>
        <v>0</v>
      </c>
      <c r="J255" s="6">
        <f t="shared" ca="1" si="59"/>
        <v>0</v>
      </c>
      <c r="K255" s="6">
        <f t="shared" ca="1" si="59"/>
        <v>0</v>
      </c>
      <c r="L255" s="6">
        <f t="shared" ca="1" si="59"/>
        <v>0</v>
      </c>
      <c r="M255" s="6">
        <f t="shared" ca="1" si="59"/>
        <v>0</v>
      </c>
      <c r="N255" s="6">
        <f t="shared" ca="1" si="59"/>
        <v>0</v>
      </c>
      <c r="O255" s="6">
        <f t="shared" ca="1" si="59"/>
        <v>0</v>
      </c>
      <c r="P255" s="6">
        <f t="shared" ca="1" si="59"/>
        <v>0</v>
      </c>
      <c r="Q255" s="6">
        <f t="shared" ca="1" si="59"/>
        <v>0</v>
      </c>
      <c r="R255" s="6">
        <f t="shared" ca="1" si="59"/>
        <v>0</v>
      </c>
      <c r="S255" s="6">
        <f t="shared" ca="1" si="59"/>
        <v>0</v>
      </c>
      <c r="T255" s="6">
        <f t="shared" ca="1" si="59"/>
        <v>0</v>
      </c>
      <c r="U255" s="6">
        <f t="shared" ca="1" si="59"/>
        <v>0</v>
      </c>
      <c r="V255" s="6">
        <f t="shared" ca="1" si="59"/>
        <v>0</v>
      </c>
      <c r="W255" s="6">
        <f t="shared" ca="1" si="59"/>
        <v>0</v>
      </c>
      <c r="X255" s="6">
        <f t="shared" ca="1" si="59"/>
        <v>0</v>
      </c>
      <c r="Y255" s="6">
        <f t="shared" ca="1" si="59"/>
        <v>0</v>
      </c>
      <c r="Z255" s="6">
        <f t="shared" ca="1" si="59"/>
        <v>0</v>
      </c>
      <c r="AA255" s="6">
        <f t="shared" ca="1" si="59"/>
        <v>0</v>
      </c>
      <c r="AB255" s="6">
        <f t="shared" ca="1" si="59"/>
        <v>0</v>
      </c>
      <c r="AC255" s="6">
        <f t="shared" ca="1" si="59"/>
        <v>0</v>
      </c>
      <c r="AD255" s="6">
        <f t="shared" ca="1" si="59"/>
        <v>0</v>
      </c>
      <c r="AE255" s="6">
        <f t="shared" ca="1" si="59"/>
        <v>0</v>
      </c>
      <c r="AF255" s="6">
        <f t="shared" ca="1" si="59"/>
        <v>0</v>
      </c>
      <c r="AG255" s="6">
        <f t="shared" ca="1" si="59"/>
        <v>0</v>
      </c>
      <c r="AH255" s="6">
        <f t="shared" ca="1" si="59"/>
        <v>0</v>
      </c>
      <c r="AI255" s="6">
        <f t="shared" ca="1" si="59"/>
        <v>0</v>
      </c>
      <c r="AJ255" s="6">
        <f t="shared" ca="1" si="59"/>
        <v>0</v>
      </c>
    </row>
    <row r="256" spans="1:124" outlineLevel="2">
      <c r="A256" s="5" t="str">
        <f t="shared" si="56"/>
        <v>-</v>
      </c>
      <c r="B256" s="10">
        <f t="shared" si="58"/>
        <v>44197</v>
      </c>
      <c r="E256" s="6">
        <f t="shared" si="59"/>
        <v>0</v>
      </c>
      <c r="F256" s="6">
        <f t="shared" ca="1" si="59"/>
        <v>0</v>
      </c>
      <c r="G256" s="6">
        <f t="shared" ca="1" si="59"/>
        <v>0</v>
      </c>
      <c r="H256" s="6">
        <f t="shared" ca="1" si="59"/>
        <v>0</v>
      </c>
      <c r="I256" s="6">
        <f t="shared" ca="1" si="59"/>
        <v>0</v>
      </c>
      <c r="J256" s="6">
        <f t="shared" ca="1" si="59"/>
        <v>0</v>
      </c>
      <c r="K256" s="6">
        <f t="shared" ca="1" si="59"/>
        <v>0</v>
      </c>
      <c r="L256" s="6">
        <f t="shared" ca="1" si="59"/>
        <v>0</v>
      </c>
      <c r="M256" s="6">
        <f t="shared" ca="1" si="59"/>
        <v>0</v>
      </c>
      <c r="N256" s="6">
        <f t="shared" ca="1" si="59"/>
        <v>0</v>
      </c>
      <c r="O256" s="6">
        <f t="shared" ca="1" si="59"/>
        <v>0</v>
      </c>
      <c r="P256" s="6">
        <f t="shared" ca="1" si="59"/>
        <v>0</v>
      </c>
      <c r="Q256" s="6">
        <f t="shared" ca="1" si="59"/>
        <v>0</v>
      </c>
      <c r="R256" s="6">
        <f t="shared" ca="1" si="59"/>
        <v>0</v>
      </c>
      <c r="S256" s="6">
        <f t="shared" ca="1" si="59"/>
        <v>0</v>
      </c>
      <c r="T256" s="6">
        <f t="shared" ca="1" si="59"/>
        <v>0</v>
      </c>
      <c r="U256" s="6">
        <f t="shared" ca="1" si="59"/>
        <v>0</v>
      </c>
      <c r="V256" s="6">
        <f t="shared" ca="1" si="59"/>
        <v>0</v>
      </c>
      <c r="W256" s="6">
        <f t="shared" ca="1" si="59"/>
        <v>0</v>
      </c>
      <c r="X256" s="6">
        <f t="shared" ca="1" si="59"/>
        <v>0</v>
      </c>
      <c r="Y256" s="6">
        <f t="shared" ca="1" si="59"/>
        <v>0</v>
      </c>
      <c r="Z256" s="6">
        <f t="shared" ca="1" si="59"/>
        <v>0</v>
      </c>
      <c r="AA256" s="6">
        <f t="shared" ca="1" si="59"/>
        <v>0</v>
      </c>
      <c r="AB256" s="6">
        <f t="shared" ca="1" si="59"/>
        <v>0</v>
      </c>
      <c r="AC256" s="6">
        <f t="shared" ca="1" si="59"/>
        <v>0</v>
      </c>
      <c r="AD256" s="6">
        <f t="shared" ca="1" si="59"/>
        <v>0</v>
      </c>
      <c r="AE256" s="6">
        <f t="shared" ca="1" si="59"/>
        <v>0</v>
      </c>
      <c r="AF256" s="6">
        <f t="shared" ca="1" si="59"/>
        <v>0</v>
      </c>
      <c r="AG256" s="6">
        <f t="shared" ca="1" si="59"/>
        <v>0</v>
      </c>
      <c r="AH256" s="6">
        <f t="shared" ca="1" si="59"/>
        <v>0</v>
      </c>
      <c r="AI256" s="6">
        <f t="shared" ca="1" si="59"/>
        <v>0</v>
      </c>
      <c r="AJ256" s="6">
        <f t="shared" ca="1" si="59"/>
        <v>0</v>
      </c>
    </row>
    <row r="257" spans="1:124" outlineLevel="2">
      <c r="A257" s="5" t="str">
        <f t="shared" si="56"/>
        <v>-</v>
      </c>
      <c r="B257" s="10">
        <f t="shared" si="58"/>
        <v>44197</v>
      </c>
      <c r="E257" s="6">
        <f t="shared" si="59"/>
        <v>0</v>
      </c>
      <c r="F257" s="6">
        <f t="shared" ca="1" si="59"/>
        <v>0</v>
      </c>
      <c r="G257" s="6">
        <f t="shared" ca="1" si="59"/>
        <v>0</v>
      </c>
      <c r="H257" s="6">
        <f t="shared" ca="1" si="59"/>
        <v>0</v>
      </c>
      <c r="I257" s="6">
        <f t="shared" ca="1" si="59"/>
        <v>0</v>
      </c>
      <c r="J257" s="6">
        <f t="shared" ca="1" si="59"/>
        <v>0</v>
      </c>
      <c r="K257" s="6">
        <f t="shared" ca="1" si="59"/>
        <v>0</v>
      </c>
      <c r="L257" s="6">
        <f t="shared" ca="1" si="59"/>
        <v>0</v>
      </c>
      <c r="M257" s="6">
        <f t="shared" ca="1" si="59"/>
        <v>0</v>
      </c>
      <c r="N257" s="6">
        <f t="shared" ca="1" si="59"/>
        <v>0</v>
      </c>
      <c r="O257" s="6">
        <f t="shared" ca="1" si="59"/>
        <v>0</v>
      </c>
      <c r="P257" s="6">
        <f t="shared" ca="1" si="59"/>
        <v>0</v>
      </c>
      <c r="Q257" s="6">
        <f t="shared" ca="1" si="59"/>
        <v>0</v>
      </c>
      <c r="R257" s="6">
        <f t="shared" ca="1" si="59"/>
        <v>0</v>
      </c>
      <c r="S257" s="6">
        <f t="shared" ca="1" si="59"/>
        <v>0</v>
      </c>
      <c r="T257" s="6">
        <f t="shared" ca="1" si="59"/>
        <v>0</v>
      </c>
      <c r="U257" s="6">
        <f t="shared" ca="1" si="59"/>
        <v>0</v>
      </c>
      <c r="V257" s="6">
        <f t="shared" ca="1" si="59"/>
        <v>0</v>
      </c>
      <c r="W257" s="6">
        <f t="shared" ca="1" si="59"/>
        <v>0</v>
      </c>
      <c r="X257" s="6">
        <f t="shared" ca="1" si="59"/>
        <v>0</v>
      </c>
      <c r="Y257" s="6">
        <f t="shared" ca="1" si="59"/>
        <v>0</v>
      </c>
      <c r="Z257" s="6">
        <f t="shared" ca="1" si="59"/>
        <v>0</v>
      </c>
      <c r="AA257" s="6">
        <f t="shared" ca="1" si="59"/>
        <v>0</v>
      </c>
      <c r="AB257" s="6">
        <f t="shared" ca="1" si="59"/>
        <v>0</v>
      </c>
      <c r="AC257" s="6">
        <f t="shared" ca="1" si="59"/>
        <v>0</v>
      </c>
      <c r="AD257" s="6">
        <f t="shared" ca="1" si="59"/>
        <v>0</v>
      </c>
      <c r="AE257" s="6">
        <f t="shared" ca="1" si="59"/>
        <v>0</v>
      </c>
      <c r="AF257" s="6">
        <f t="shared" ca="1" si="59"/>
        <v>0</v>
      </c>
      <c r="AG257" s="6">
        <f t="shared" ca="1" si="59"/>
        <v>0</v>
      </c>
      <c r="AH257" s="6">
        <f t="shared" ca="1" si="59"/>
        <v>0</v>
      </c>
      <c r="AI257" s="6">
        <f t="shared" ca="1" si="59"/>
        <v>0</v>
      </c>
      <c r="AJ257" s="6">
        <f t="shared" ca="1" si="59"/>
        <v>0</v>
      </c>
    </row>
    <row r="258" spans="1:124" outlineLevel="2">
      <c r="A258" s="5" t="str">
        <f t="shared" si="56"/>
        <v>-</v>
      </c>
      <c r="B258" s="10">
        <f t="shared" si="58"/>
        <v>44197</v>
      </c>
      <c r="E258" s="6">
        <f t="shared" si="59"/>
        <v>0</v>
      </c>
      <c r="F258" s="6">
        <f t="shared" ca="1" si="59"/>
        <v>0</v>
      </c>
      <c r="G258" s="6">
        <f t="shared" ca="1" si="59"/>
        <v>0</v>
      </c>
      <c r="H258" s="6">
        <f t="shared" ca="1" si="59"/>
        <v>0</v>
      </c>
      <c r="I258" s="6">
        <f t="shared" ca="1" si="59"/>
        <v>0</v>
      </c>
      <c r="J258" s="6">
        <f t="shared" ca="1" si="59"/>
        <v>0</v>
      </c>
      <c r="K258" s="6">
        <f t="shared" ca="1" si="59"/>
        <v>0</v>
      </c>
      <c r="L258" s="6">
        <f t="shared" ca="1" si="59"/>
        <v>0</v>
      </c>
      <c r="M258" s="6">
        <f t="shared" ca="1" si="59"/>
        <v>0</v>
      </c>
      <c r="N258" s="6">
        <f t="shared" ca="1" si="59"/>
        <v>0</v>
      </c>
      <c r="O258" s="6">
        <f t="shared" ca="1" si="59"/>
        <v>0</v>
      </c>
      <c r="P258" s="6">
        <f t="shared" ca="1" si="59"/>
        <v>0</v>
      </c>
      <c r="Q258" s="6">
        <f t="shared" ca="1" si="59"/>
        <v>0</v>
      </c>
      <c r="R258" s="6">
        <f t="shared" ca="1" si="59"/>
        <v>0</v>
      </c>
      <c r="S258" s="6">
        <f t="shared" ca="1" si="59"/>
        <v>0</v>
      </c>
      <c r="T258" s="6">
        <f t="shared" ca="1" si="59"/>
        <v>0</v>
      </c>
      <c r="U258" s="6">
        <f t="shared" ca="1" si="59"/>
        <v>0</v>
      </c>
      <c r="V258" s="6">
        <f t="shared" ca="1" si="59"/>
        <v>0</v>
      </c>
      <c r="W258" s="6">
        <f t="shared" ca="1" si="59"/>
        <v>0</v>
      </c>
      <c r="X258" s="6">
        <f t="shared" ca="1" si="59"/>
        <v>0</v>
      </c>
      <c r="Y258" s="6">
        <f t="shared" ca="1" si="59"/>
        <v>0</v>
      </c>
      <c r="Z258" s="6">
        <f t="shared" ca="1" si="59"/>
        <v>0</v>
      </c>
      <c r="AA258" s="6">
        <f t="shared" ca="1" si="59"/>
        <v>0</v>
      </c>
      <c r="AB258" s="6">
        <f t="shared" ca="1" si="59"/>
        <v>0</v>
      </c>
      <c r="AC258" s="6">
        <f t="shared" ca="1" si="59"/>
        <v>0</v>
      </c>
      <c r="AD258" s="6">
        <f t="shared" ca="1" si="59"/>
        <v>0</v>
      </c>
      <c r="AE258" s="6">
        <f t="shared" ca="1" si="59"/>
        <v>0</v>
      </c>
      <c r="AF258" s="6">
        <f t="shared" ca="1" si="59"/>
        <v>0</v>
      </c>
      <c r="AG258" s="6">
        <f t="shared" ca="1" si="59"/>
        <v>0</v>
      </c>
      <c r="AH258" s="6">
        <f t="shared" ca="1" si="59"/>
        <v>0</v>
      </c>
      <c r="AI258" s="6">
        <f t="shared" ca="1" si="59"/>
        <v>0</v>
      </c>
      <c r="AJ258" s="6">
        <f t="shared" ref="AJ258" ca="1" si="60">AI258+(AJ$2&gt;$B238)*AI238</f>
        <v>0</v>
      </c>
    </row>
    <row r="259" spans="1:124" outlineLevel="1">
      <c r="A259" s="14" t="str">
        <f t="shared" si="56"/>
        <v>Итого по Проекту</v>
      </c>
      <c r="B259" s="15"/>
      <c r="C259" s="15"/>
      <c r="D259" s="15">
        <f ca="1">MAX(E259:DT259)</f>
        <v>666364</v>
      </c>
      <c r="E259" s="16">
        <f>SUM(E243:E258)</f>
        <v>0</v>
      </c>
      <c r="F259" s="16">
        <f t="shared" ref="F259:AJ259" ca="1" si="61">SUM(F243:F258)</f>
        <v>0</v>
      </c>
      <c r="G259" s="16">
        <f t="shared" ca="1" si="61"/>
        <v>666364</v>
      </c>
      <c r="H259" s="16">
        <f t="shared" ca="1" si="61"/>
        <v>666364</v>
      </c>
      <c r="I259" s="16">
        <f t="shared" ca="1" si="61"/>
        <v>666364</v>
      </c>
      <c r="J259" s="16">
        <f t="shared" ca="1" si="61"/>
        <v>666364</v>
      </c>
      <c r="K259" s="16">
        <f t="shared" ca="1" si="61"/>
        <v>666364</v>
      </c>
      <c r="L259" s="16">
        <f t="shared" ca="1" si="61"/>
        <v>666364</v>
      </c>
      <c r="M259" s="16">
        <f t="shared" ca="1" si="61"/>
        <v>666364</v>
      </c>
      <c r="N259" s="16">
        <f t="shared" ca="1" si="61"/>
        <v>666364</v>
      </c>
      <c r="O259" s="16">
        <f t="shared" ca="1" si="61"/>
        <v>666364</v>
      </c>
      <c r="P259" s="16">
        <f t="shared" ca="1" si="61"/>
        <v>666364</v>
      </c>
      <c r="Q259" s="16">
        <f t="shared" ca="1" si="61"/>
        <v>666364</v>
      </c>
      <c r="R259" s="16">
        <f t="shared" ca="1" si="61"/>
        <v>666364</v>
      </c>
      <c r="S259" s="16">
        <f t="shared" ca="1" si="61"/>
        <v>666364</v>
      </c>
      <c r="T259" s="16">
        <f t="shared" ca="1" si="61"/>
        <v>666364</v>
      </c>
      <c r="U259" s="16">
        <f t="shared" ca="1" si="61"/>
        <v>666364</v>
      </c>
      <c r="V259" s="16">
        <f t="shared" ca="1" si="61"/>
        <v>666364</v>
      </c>
      <c r="W259" s="16">
        <f t="shared" ca="1" si="61"/>
        <v>666364</v>
      </c>
      <c r="X259" s="16">
        <f t="shared" ca="1" si="61"/>
        <v>666364</v>
      </c>
      <c r="Y259" s="16">
        <f t="shared" ca="1" si="61"/>
        <v>666364</v>
      </c>
      <c r="Z259" s="16">
        <f t="shared" ca="1" si="61"/>
        <v>666364</v>
      </c>
      <c r="AA259" s="16">
        <f t="shared" ca="1" si="61"/>
        <v>666364</v>
      </c>
      <c r="AB259" s="16">
        <f t="shared" ca="1" si="61"/>
        <v>666364</v>
      </c>
      <c r="AC259" s="16">
        <f t="shared" ca="1" si="61"/>
        <v>666364</v>
      </c>
      <c r="AD259" s="16">
        <f t="shared" ca="1" si="61"/>
        <v>666364</v>
      </c>
      <c r="AE259" s="16">
        <f t="shared" ca="1" si="61"/>
        <v>666364</v>
      </c>
      <c r="AF259" s="16">
        <f t="shared" ca="1" si="61"/>
        <v>666364</v>
      </c>
      <c r="AG259" s="16">
        <f t="shared" ca="1" si="61"/>
        <v>666364</v>
      </c>
      <c r="AH259" s="16">
        <f t="shared" ca="1" si="61"/>
        <v>666364</v>
      </c>
      <c r="AI259" s="16">
        <f t="shared" ca="1" si="61"/>
        <v>666364</v>
      </c>
      <c r="AJ259" s="16">
        <f t="shared" ca="1" si="61"/>
        <v>666364</v>
      </c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  <c r="BC259" s="16"/>
      <c r="BD259" s="16"/>
      <c r="BE259" s="16"/>
      <c r="BF259" s="16"/>
      <c r="BG259" s="16"/>
      <c r="BH259" s="16"/>
      <c r="BI259" s="16"/>
      <c r="BJ259" s="16"/>
      <c r="BK259" s="16"/>
      <c r="BL259" s="16"/>
      <c r="BM259" s="16"/>
      <c r="BN259" s="16"/>
      <c r="BO259" s="16"/>
      <c r="BP259" s="16"/>
      <c r="BQ259" s="16"/>
      <c r="BR259" s="16"/>
      <c r="BS259" s="16"/>
      <c r="BT259" s="16"/>
      <c r="BU259" s="16"/>
      <c r="BV259" s="16"/>
      <c r="BW259" s="16"/>
      <c r="BX259" s="16"/>
      <c r="BY259" s="16"/>
      <c r="BZ259" s="16"/>
      <c r="CA259" s="16"/>
      <c r="CB259" s="16"/>
      <c r="CC259" s="16"/>
      <c r="CD259" s="16"/>
      <c r="CE259" s="16"/>
      <c r="CF259" s="16"/>
      <c r="CG259" s="16"/>
      <c r="CH259" s="16"/>
      <c r="CI259" s="16"/>
      <c r="CJ259" s="16"/>
      <c r="CK259" s="16"/>
      <c r="CL259" s="16"/>
      <c r="CM259" s="16"/>
      <c r="CN259" s="16"/>
      <c r="CO259" s="16"/>
      <c r="CP259" s="16"/>
      <c r="CQ259" s="16"/>
      <c r="CR259" s="16"/>
      <c r="CS259" s="16"/>
      <c r="CT259" s="16"/>
      <c r="CU259" s="16"/>
      <c r="CV259" s="16"/>
      <c r="CW259" s="16"/>
      <c r="CX259" s="16"/>
      <c r="CY259" s="16"/>
      <c r="CZ259" s="16"/>
      <c r="DA259" s="16"/>
      <c r="DB259" s="16"/>
      <c r="DC259" s="16"/>
      <c r="DD259" s="16"/>
      <c r="DE259" s="16"/>
      <c r="DF259" s="16"/>
      <c r="DG259" s="16"/>
      <c r="DH259" s="16"/>
      <c r="DI259" s="16"/>
      <c r="DJ259" s="16"/>
      <c r="DK259" s="16"/>
      <c r="DL259" s="16"/>
      <c r="DM259" s="16"/>
      <c r="DN259" s="16"/>
      <c r="DO259" s="16"/>
      <c r="DP259" s="16"/>
      <c r="DQ259" s="16"/>
      <c r="DR259" s="16"/>
      <c r="DS259" s="16"/>
      <c r="DT259" s="16"/>
    </row>
    <row r="260" spans="1:124" outlineLevel="1"/>
    <row r="261" spans="1:124" s="76" customFormat="1" outlineLevel="1">
      <c r="A261" s="72" t="s">
        <v>33</v>
      </c>
      <c r="B261" s="75" t="s">
        <v>35</v>
      </c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75"/>
      <c r="AA261" s="75"/>
      <c r="AB261" s="75"/>
      <c r="AC261" s="75"/>
      <c r="AD261" s="75"/>
      <c r="AE261" s="75"/>
      <c r="AF261" s="75"/>
      <c r="AG261" s="75"/>
      <c r="AH261" s="75"/>
      <c r="AI261" s="75"/>
      <c r="AJ261" s="75"/>
      <c r="AK261" s="75"/>
      <c r="AL261" s="75"/>
      <c r="AM261" s="75"/>
      <c r="AN261" s="75"/>
      <c r="AO261" s="75"/>
      <c r="AP261" s="75"/>
      <c r="AQ261" s="75"/>
      <c r="AR261" s="75"/>
      <c r="AS261" s="75"/>
      <c r="AT261" s="75"/>
      <c r="AU261" s="75"/>
      <c r="AV261" s="75"/>
      <c r="AW261" s="75"/>
      <c r="AX261" s="75"/>
      <c r="AY261" s="75"/>
      <c r="AZ261" s="75"/>
      <c r="BA261" s="75"/>
      <c r="BB261" s="75"/>
      <c r="BC261" s="75"/>
      <c r="BD261" s="75"/>
      <c r="BE261" s="75"/>
      <c r="BF261" s="75"/>
      <c r="BG261" s="75"/>
      <c r="BH261" s="75"/>
      <c r="BI261" s="75"/>
      <c r="BJ261" s="75"/>
      <c r="BK261" s="75"/>
      <c r="BL261" s="75"/>
      <c r="BM261" s="75"/>
      <c r="BN261" s="75"/>
      <c r="BO261" s="75"/>
      <c r="BP261" s="75"/>
      <c r="BQ261" s="75"/>
      <c r="BR261" s="75"/>
      <c r="BS261" s="75"/>
      <c r="BT261" s="75"/>
      <c r="BU261" s="75"/>
      <c r="BV261" s="75"/>
      <c r="BW261" s="75"/>
      <c r="BX261" s="75"/>
      <c r="BY261" s="75"/>
      <c r="BZ261" s="75"/>
      <c r="CA261" s="75"/>
      <c r="CB261" s="75"/>
      <c r="CC261" s="75"/>
      <c r="CD261" s="75"/>
      <c r="CE261" s="75"/>
      <c r="CF261" s="75"/>
      <c r="CG261" s="75"/>
      <c r="CH261" s="75"/>
      <c r="CI261" s="75"/>
      <c r="CJ261" s="75"/>
      <c r="CK261" s="75"/>
      <c r="CL261" s="75"/>
      <c r="CM261" s="75"/>
      <c r="CN261" s="75"/>
      <c r="CO261" s="75"/>
      <c r="CP261" s="75"/>
      <c r="CQ261" s="75"/>
      <c r="CR261" s="75"/>
      <c r="CS261" s="75"/>
      <c r="CT261" s="75"/>
      <c r="CU261" s="75"/>
      <c r="CV261" s="75"/>
      <c r="CW261" s="75"/>
      <c r="CX261" s="75"/>
      <c r="CY261" s="75"/>
      <c r="CZ261" s="75"/>
      <c r="DA261" s="75"/>
      <c r="DB261" s="75"/>
      <c r="DC261" s="75"/>
      <c r="DD261" s="75"/>
      <c r="DE261" s="75"/>
      <c r="DF261" s="75"/>
      <c r="DG261" s="75"/>
      <c r="DH261" s="75"/>
      <c r="DI261" s="75"/>
      <c r="DJ261" s="75"/>
      <c r="DK261" s="75"/>
      <c r="DL261" s="75"/>
      <c r="DM261" s="75"/>
      <c r="DN261" s="75"/>
      <c r="DO261" s="75"/>
      <c r="DP261" s="75"/>
      <c r="DQ261" s="75"/>
      <c r="DR261" s="75"/>
      <c r="DS261" s="75"/>
      <c r="DT261" s="75"/>
    </row>
    <row r="262" spans="1:124" outlineLevel="1">
      <c r="A262" s="5" t="str">
        <f>A243</f>
        <v>Реконструкция Объекта №1</v>
      </c>
      <c r="B262" s="19">
        <f>'Исходные данные'!D100</f>
        <v>30</v>
      </c>
      <c r="E262" s="6">
        <f>E$36*MIN(D281,D243/$B262*(MAX(0,1+MIN(E$2,'Исходные данные'!$E$14)-MAX(E$1,$B223))/IF(MOD(E$4,4)=0,366,365)))+MAX(0,E243-D243)/$B262*(MAX(0,1+MIN(E$2,'Исходные данные'!$E$14)-MAX(E$1,$B223))/IF(MOD(E$4,4)=0,366,365))</f>
        <v>0</v>
      </c>
      <c r="F262" s="6">
        <f ca="1">F$36*MIN(E281,E243/$B262*(MAX(0,1+MIN(F$2,'Исходные данные'!$E$14)-MAX(F$1,$B223))/IF(MOD(F$4,4)=0,366,365)))+MAX(0,F243-E243)/$B262*(MAX(0,1+MIN(F$2,'Исходные данные'!$E$14)-MAX(F$1,$B223))/IF(MOD(F$4,4)=0,366,365))</f>
        <v>0</v>
      </c>
      <c r="G262" s="6">
        <f ca="1">G$36*MIN(F281,F243/$B262*(MAX(0,1+MIN(G$2,'Исходные данные'!$E$14)-MAX(G$1,$B223))/IF(MOD(G$4,4)=0,366,365)))+MAX(0,G243-F243)/$B262*(MAX(0,1+MIN(G$2,'Исходные данные'!$E$14)-MAX(G$1,$B223))/IF(MOD(G$4,4)=0,366,365))</f>
        <v>22212.133333333335</v>
      </c>
      <c r="H262" s="6">
        <f ca="1">H$36*MIN(G281,G243/$B262*(MAX(0,1+MIN(H$2,'Исходные данные'!$E$14)-MAX(H$1,$B223))/IF(MOD(H$4,4)=0,366,365)))+MAX(0,H243-G243)/$B262*(MAX(0,1+MIN(H$2,'Исходные данные'!$E$14)-MAX(H$1,$B223))/IF(MOD(H$4,4)=0,366,365))</f>
        <v>22212.133333333335</v>
      </c>
      <c r="I262" s="6">
        <f ca="1">I$36*MIN(H281,H243/$B262*(MAX(0,1+MIN(I$2,'Исходные данные'!$E$14)-MAX(I$1,$B223))/IF(MOD(I$4,4)=0,366,365)))+MAX(0,I243-H243)/$B262*(MAX(0,1+MIN(I$2,'Исходные данные'!$E$14)-MAX(I$1,$B223))/IF(MOD(I$4,4)=0,366,365))</f>
        <v>22212.133333333335</v>
      </c>
      <c r="J262" s="6">
        <f ca="1">J$36*MIN(I281,I243/$B262*(MAX(0,1+MIN(J$2,'Исходные данные'!$E$14)-MAX(J$1,$B223))/IF(MOD(J$4,4)=0,366,365)))+MAX(0,J243-I243)/$B262*(MAX(0,1+MIN(J$2,'Исходные данные'!$E$14)-MAX(J$1,$B223))/IF(MOD(J$4,4)=0,366,365))</f>
        <v>22212.133333333335</v>
      </c>
      <c r="K262" s="6">
        <f ca="1">K$36*MIN(J281,J243/$B262*(MAX(0,1+MIN(K$2,'Исходные данные'!$E$14)-MAX(K$1,$B223))/IF(MOD(K$4,4)=0,366,365)))+MAX(0,K243-J243)/$B262*(MAX(0,1+MIN(K$2,'Исходные данные'!$E$14)-MAX(K$1,$B223))/IF(MOD(K$4,4)=0,366,365))</f>
        <v>22212.133333333335</v>
      </c>
      <c r="L262" s="6">
        <f ca="1">L$36*MIN(K281,K243/$B262*(MAX(0,1+MIN(L$2,'Исходные данные'!$E$14)-MAX(L$1,$B223))/IF(MOD(L$4,4)=0,366,365)))+MAX(0,L243-K243)/$B262*(MAX(0,1+MIN(L$2,'Исходные данные'!$E$14)-MAX(L$1,$B223))/IF(MOD(L$4,4)=0,366,365))</f>
        <v>22212.133333333335</v>
      </c>
      <c r="M262" s="6">
        <f ca="1">M$36*MIN(L281,L243/$B262*(MAX(0,1+MIN(M$2,'Исходные данные'!$E$14)-MAX(M$1,$B223))/IF(MOD(M$4,4)=0,366,365)))+MAX(0,M243-L243)/$B262*(MAX(0,1+MIN(M$2,'Исходные данные'!$E$14)-MAX(M$1,$B223))/IF(MOD(M$4,4)=0,366,365))</f>
        <v>22212.133333333335</v>
      </c>
      <c r="N262" s="6">
        <f ca="1">N$36*MIN(M281,M243/$B262*(MAX(0,1+MIN(N$2,'Исходные данные'!$E$14)-MAX(N$1,$B223))/IF(MOD(N$4,4)=0,366,365)))+MAX(0,N243-M243)/$B262*(MAX(0,1+MIN(N$2,'Исходные данные'!$E$14)-MAX(N$1,$B223))/IF(MOD(N$4,4)=0,366,365))</f>
        <v>22212.133333333335</v>
      </c>
      <c r="O262" s="6">
        <f ca="1">O$36*MIN(N281,N243/$B262*(MAX(0,1+MIN(O$2,'Исходные данные'!$E$14)-MAX(O$1,$B223))/IF(MOD(O$4,4)=0,366,365)))+MAX(0,O243-N243)/$B262*(MAX(0,1+MIN(O$2,'Исходные данные'!$E$14)-MAX(O$1,$B223))/IF(MOD(O$4,4)=0,366,365))</f>
        <v>22212.133333333335</v>
      </c>
      <c r="P262" s="6">
        <f ca="1">P$36*MIN(O281,O243/$B262*(MAX(0,1+MIN(P$2,'Исходные данные'!$E$14)-MAX(P$1,$B223))/IF(MOD(P$4,4)=0,366,365)))+MAX(0,P243-O243)/$B262*(MAX(0,1+MIN(P$2,'Исходные данные'!$E$14)-MAX(P$1,$B223))/IF(MOD(P$4,4)=0,366,365))</f>
        <v>0</v>
      </c>
      <c r="Q262" s="6">
        <f ca="1">Q$36*MIN(P281,P243/$B262*(MAX(0,1+MIN(Q$2,'Исходные данные'!$E$14)-MAX(Q$1,$B223))/IF(MOD(Q$4,4)=0,366,365)))+MAX(0,Q243-P243)/$B262*(MAX(0,1+MIN(Q$2,'Исходные данные'!$E$14)-MAX(Q$1,$B223))/IF(MOD(Q$4,4)=0,366,365))</f>
        <v>0</v>
      </c>
      <c r="R262" s="6">
        <f ca="1">R$36*MIN(Q281,Q243/$B262*(MAX(0,1+MIN(R$2,'Исходные данные'!$E$14)-MAX(R$1,$B223))/IF(MOD(R$4,4)=0,366,365)))+MAX(0,R243-Q243)/$B262*(MAX(0,1+MIN(R$2,'Исходные данные'!$E$14)-MAX(R$1,$B223))/IF(MOD(R$4,4)=0,366,365))</f>
        <v>0</v>
      </c>
      <c r="S262" s="6">
        <f ca="1">S$36*MIN(R281,R243/$B262*(MAX(0,1+MIN(S$2,'Исходные данные'!$E$14)-MAX(S$1,$B223))/IF(MOD(S$4,4)=0,366,365)))+MAX(0,S243-R243)/$B262*(MAX(0,1+MIN(S$2,'Исходные данные'!$E$14)-MAX(S$1,$B223))/IF(MOD(S$4,4)=0,366,365))</f>
        <v>0</v>
      </c>
      <c r="T262" s="6">
        <f ca="1">T$36*MIN(S281,S243/$B262*(MAX(0,1+MIN(T$2,'Исходные данные'!$E$14)-MAX(T$1,$B223))/IF(MOD(T$4,4)=0,366,365)))+MAX(0,T243-S243)/$B262*(MAX(0,1+MIN(T$2,'Исходные данные'!$E$14)-MAX(T$1,$B223))/IF(MOD(T$4,4)=0,366,365))</f>
        <v>0</v>
      </c>
      <c r="U262" s="6">
        <f ca="1">U$36*MIN(T281,T243/$B262*(MAX(0,1+MIN(U$2,'Исходные данные'!$E$14)-MAX(U$1,$B223))/IF(MOD(U$4,4)=0,366,365)))+MAX(0,U243-T243)/$B262*(MAX(0,1+MIN(U$2,'Исходные данные'!$E$14)-MAX(U$1,$B223))/IF(MOD(U$4,4)=0,366,365))</f>
        <v>0</v>
      </c>
      <c r="V262" s="6">
        <f ca="1">V$36*MIN(U281,U243/$B262*(MAX(0,1+MIN(V$2,'Исходные данные'!$E$14)-MAX(V$1,$B223))/IF(MOD(V$4,4)=0,366,365)))+MAX(0,V243-U243)/$B262*(MAX(0,1+MIN(V$2,'Исходные данные'!$E$14)-MAX(V$1,$B223))/IF(MOD(V$4,4)=0,366,365))</f>
        <v>0</v>
      </c>
      <c r="W262" s="6">
        <f ca="1">W$36*MIN(V281,V243/$B262*(MAX(0,1+MIN(W$2,'Исходные данные'!$E$14)-MAX(W$1,$B223))/IF(MOD(W$4,4)=0,366,365)))+MAX(0,W243-V243)/$B262*(MAX(0,1+MIN(W$2,'Исходные данные'!$E$14)-MAX(W$1,$B223))/IF(MOD(W$4,4)=0,366,365))</f>
        <v>0</v>
      </c>
      <c r="X262" s="6">
        <f ca="1">X$36*MIN(W281,W243/$B262*(MAX(0,1+MIN(X$2,'Исходные данные'!$E$14)-MAX(X$1,$B223))/IF(MOD(X$4,4)=0,366,365)))+MAX(0,X243-W243)/$B262*(MAX(0,1+MIN(X$2,'Исходные данные'!$E$14)-MAX(X$1,$B223))/IF(MOD(X$4,4)=0,366,365))</f>
        <v>0</v>
      </c>
      <c r="Y262" s="6">
        <f ca="1">Y$36*MIN(X281,X243/$B262*(MAX(0,1+MIN(Y$2,'Исходные данные'!$E$14)-MAX(Y$1,$B223))/IF(MOD(Y$4,4)=0,366,365)))+MAX(0,Y243-X243)/$B262*(MAX(0,1+MIN(Y$2,'Исходные данные'!$E$14)-MAX(Y$1,$B223))/IF(MOD(Y$4,4)=0,366,365))</f>
        <v>0</v>
      </c>
      <c r="Z262" s="6">
        <f ca="1">Z$36*MIN(Y281,Y243/$B262*(MAX(0,1+MIN(Z$2,'Исходные данные'!$E$14)-MAX(Z$1,$B223))/IF(MOD(Z$4,4)=0,366,365)))+MAX(0,Z243-Y243)/$B262*(MAX(0,1+MIN(Z$2,'Исходные данные'!$E$14)-MAX(Z$1,$B223))/IF(MOD(Z$4,4)=0,366,365))</f>
        <v>0</v>
      </c>
      <c r="AA262" s="6">
        <f ca="1">AA$36*MIN(Z281,Z243/$B262*(MAX(0,1+MIN(AA$2,'Исходные данные'!$E$14)-MAX(AA$1,$B223))/IF(MOD(AA$4,4)=0,366,365)))+MAX(0,AA243-Z243)/$B262*(MAX(0,1+MIN(AA$2,'Исходные данные'!$E$14)-MAX(AA$1,$B223))/IF(MOD(AA$4,4)=0,366,365))</f>
        <v>0</v>
      </c>
      <c r="AB262" s="6">
        <f ca="1">AB$36*MIN(AA281,AA243/$B262*(MAX(0,1+MIN(AB$2,'Исходные данные'!$E$14)-MAX(AB$1,$B223))/IF(MOD(AB$4,4)=0,366,365)))+MAX(0,AB243-AA243)/$B262*(MAX(0,1+MIN(AB$2,'Исходные данные'!$E$14)-MAX(AB$1,$B223))/IF(MOD(AB$4,4)=0,366,365))</f>
        <v>0</v>
      </c>
      <c r="AC262" s="6">
        <f ca="1">AC$36*MIN(AB281,AB243/$B262*(MAX(0,1+MIN(AC$2,'Исходные данные'!$E$14)-MAX(AC$1,$B223))/IF(MOD(AC$4,4)=0,366,365)))+MAX(0,AC243-AB243)/$B262*(MAX(0,1+MIN(AC$2,'Исходные данные'!$E$14)-MAX(AC$1,$B223))/IF(MOD(AC$4,4)=0,366,365))</f>
        <v>0</v>
      </c>
      <c r="AD262" s="6">
        <f ca="1">AD$36*MIN(AC281,AC243/$B262*(MAX(0,1+MIN(AD$2,'Исходные данные'!$E$14)-MAX(AD$1,$B223))/IF(MOD(AD$4,4)=0,366,365)))+MAX(0,AD243-AC243)/$B262*(MAX(0,1+MIN(AD$2,'Исходные данные'!$E$14)-MAX(AD$1,$B223))/IF(MOD(AD$4,4)=0,366,365))</f>
        <v>0</v>
      </c>
      <c r="AE262" s="6">
        <f ca="1">AE$36*MIN(AD281,AD243/$B262*(MAX(0,1+MIN(AE$2,'Исходные данные'!$E$14)-MAX(AE$1,$B223))/IF(MOD(AE$4,4)=0,366,365)))+MAX(0,AE243-AD243)/$B262*(MAX(0,1+MIN(AE$2,'Исходные данные'!$E$14)-MAX(AE$1,$B223))/IF(MOD(AE$4,4)=0,366,365))</f>
        <v>0</v>
      </c>
      <c r="AF262" s="6">
        <f ca="1">AF$36*MIN(AE281,AE243/$B262*(MAX(0,1+MIN(AF$2,'Исходные данные'!$E$14)-MAX(AF$1,$B223))/IF(MOD(AF$4,4)=0,366,365)))+MAX(0,AF243-AE243)/$B262*(MAX(0,1+MIN(AF$2,'Исходные данные'!$E$14)-MAX(AF$1,$B223))/IF(MOD(AF$4,4)=0,366,365))</f>
        <v>0</v>
      </c>
      <c r="AG262" s="6">
        <f ca="1">AG$36*MIN(AF281,AF243/$B262*(MAX(0,1+MIN(AG$2,'Исходные данные'!$E$14)-MAX(AG$1,$B223))/IF(MOD(AG$4,4)=0,366,365)))+MAX(0,AG243-AF243)/$B262*(MAX(0,1+MIN(AG$2,'Исходные данные'!$E$14)-MAX(AG$1,$B223))/IF(MOD(AG$4,4)=0,366,365))</f>
        <v>0</v>
      </c>
      <c r="AH262" s="6">
        <f ca="1">AH$36*MIN(AG281,AG243/$B262*(MAX(0,1+MIN(AH$2,'Исходные данные'!$E$14)-MAX(AH$1,$B223))/IF(MOD(AH$4,4)=0,366,365)))+MAX(0,AH243-AG243)/$B262*(MAX(0,1+MIN(AH$2,'Исходные данные'!$E$14)-MAX(AH$1,$B223))/IF(MOD(AH$4,4)=0,366,365))</f>
        <v>0</v>
      </c>
      <c r="AI262" s="6">
        <f ca="1">AI$36*MIN(AH281,AH243/$B262*(MAX(0,1+MIN(AI$2,'Исходные данные'!$E$14)-MAX(AI$1,$B223))/IF(MOD(AI$4,4)=0,366,365)))+MAX(0,AI243-AH243)/$B262*(MAX(0,1+MIN(AI$2,'Исходные данные'!$E$14)-MAX(AI$1,$B223))/IF(MOD(AI$4,4)=0,366,365))</f>
        <v>0</v>
      </c>
      <c r="AJ262" s="6">
        <f ca="1">AJ$36*MIN(AI281,AI243/$B262*(MAX(0,1+MIN(AJ$2,'Исходные данные'!$E$14)-MAX(AJ$1,$B223))/IF(MOD(AJ$4,4)=0,366,365)))+MAX(0,AJ243-AI243)/$B262*(MAX(0,1+MIN(AJ$2,'Исходные данные'!$E$14)-MAX(AJ$1,$B223))/IF(MOD(AJ$4,4)=0,366,365))</f>
        <v>0</v>
      </c>
    </row>
    <row r="263" spans="1:124" outlineLevel="1">
      <c r="A263" s="5" t="str">
        <f t="shared" ref="A263:A277" si="62">A244</f>
        <v>-</v>
      </c>
      <c r="B263" s="19">
        <f>'Исходные данные'!D101</f>
        <v>30</v>
      </c>
      <c r="E263" s="6">
        <f>E$36*MIN(D282,D244/$B263*(MAX(0,1+MIN(E$2,'Исходные данные'!$E$14)-MAX(E$1,$B224))/IF(MOD(E$4,4)=0,366,365)))+MAX(0,E244-D244)/$B263*(MAX(0,1+MIN(E$2,'Исходные данные'!$E$14)-MAX(E$1,$B224))/IF(MOD(E$4,4)=0,366,365))</f>
        <v>0</v>
      </c>
      <c r="F263" s="6">
        <f ca="1">F$36*MIN(E282,E244/$B263*(MAX(0,1+MIN(F$2,'Исходные данные'!$E$14)-MAX(F$1,$B224))/IF(MOD(F$4,4)=0,366,365)))+MAX(0,F244-E244)/$B263*(MAX(0,1+MIN(F$2,'Исходные данные'!$E$14)-MAX(F$1,$B224))/IF(MOD(F$4,4)=0,366,365))</f>
        <v>0</v>
      </c>
      <c r="G263" s="6">
        <f ca="1">G$36*MIN(F282,F244/$B263*(MAX(0,1+MIN(G$2,'Исходные данные'!$E$14)-MAX(G$1,$B224))/IF(MOD(G$4,4)=0,366,365)))+MAX(0,G244-F244)/$B263*(MAX(0,1+MIN(G$2,'Исходные данные'!$E$14)-MAX(G$1,$B224))/IF(MOD(G$4,4)=0,366,365))</f>
        <v>0</v>
      </c>
      <c r="H263" s="6">
        <f ca="1">H$36*MIN(G282,G244/$B263*(MAX(0,1+MIN(H$2,'Исходные данные'!$E$14)-MAX(H$1,$B224))/IF(MOD(H$4,4)=0,366,365)))+MAX(0,H244-G244)/$B263*(MAX(0,1+MIN(H$2,'Исходные данные'!$E$14)-MAX(H$1,$B224))/IF(MOD(H$4,4)=0,366,365))</f>
        <v>0</v>
      </c>
      <c r="I263" s="6">
        <f ca="1">I$36*MIN(H282,H244/$B263*(MAX(0,1+MIN(I$2,'Исходные данные'!$E$14)-MAX(I$1,$B224))/IF(MOD(I$4,4)=0,366,365)))+MAX(0,I244-H244)/$B263*(MAX(0,1+MIN(I$2,'Исходные данные'!$E$14)-MAX(I$1,$B224))/IF(MOD(I$4,4)=0,366,365))</f>
        <v>0</v>
      </c>
      <c r="J263" s="6">
        <f ca="1">J$36*MIN(I282,I244/$B263*(MAX(0,1+MIN(J$2,'Исходные данные'!$E$14)-MAX(J$1,$B224))/IF(MOD(J$4,4)=0,366,365)))+MAX(0,J244-I244)/$B263*(MAX(0,1+MIN(J$2,'Исходные данные'!$E$14)-MAX(J$1,$B224))/IF(MOD(J$4,4)=0,366,365))</f>
        <v>0</v>
      </c>
      <c r="K263" s="6">
        <f ca="1">K$36*MIN(J282,J244/$B263*(MAX(0,1+MIN(K$2,'Исходные данные'!$E$14)-MAX(K$1,$B224))/IF(MOD(K$4,4)=0,366,365)))+MAX(0,K244-J244)/$B263*(MAX(0,1+MIN(K$2,'Исходные данные'!$E$14)-MAX(K$1,$B224))/IF(MOD(K$4,4)=0,366,365))</f>
        <v>0</v>
      </c>
      <c r="L263" s="6">
        <f ca="1">L$36*MIN(K282,K244/$B263*(MAX(0,1+MIN(L$2,'Исходные данные'!$E$14)-MAX(L$1,$B224))/IF(MOD(L$4,4)=0,366,365)))+MAX(0,L244-K244)/$B263*(MAX(0,1+MIN(L$2,'Исходные данные'!$E$14)-MAX(L$1,$B224))/IF(MOD(L$4,4)=0,366,365))</f>
        <v>0</v>
      </c>
      <c r="M263" s="6">
        <f ca="1">M$36*MIN(L282,L244/$B263*(MAX(0,1+MIN(M$2,'Исходные данные'!$E$14)-MAX(M$1,$B224))/IF(MOD(M$4,4)=0,366,365)))+MAX(0,M244-L244)/$B263*(MAX(0,1+MIN(M$2,'Исходные данные'!$E$14)-MAX(M$1,$B224))/IF(MOD(M$4,4)=0,366,365))</f>
        <v>0</v>
      </c>
      <c r="N263" s="6">
        <f ca="1">N$36*MIN(M282,M244/$B263*(MAX(0,1+MIN(N$2,'Исходные данные'!$E$14)-MAX(N$1,$B224))/IF(MOD(N$4,4)=0,366,365)))+MAX(0,N244-M244)/$B263*(MAX(0,1+MIN(N$2,'Исходные данные'!$E$14)-MAX(N$1,$B224))/IF(MOD(N$4,4)=0,366,365))</f>
        <v>0</v>
      </c>
      <c r="O263" s="6">
        <f ca="1">O$36*MIN(N282,N244/$B263*(MAX(0,1+MIN(O$2,'Исходные данные'!$E$14)-MAX(O$1,$B224))/IF(MOD(O$4,4)=0,366,365)))+MAX(0,O244-N244)/$B263*(MAX(0,1+MIN(O$2,'Исходные данные'!$E$14)-MAX(O$1,$B224))/IF(MOD(O$4,4)=0,366,365))</f>
        <v>0</v>
      </c>
      <c r="P263" s="6">
        <f ca="1">P$36*MIN(O282,O244/$B263*(MAX(0,1+MIN(P$2,'Исходные данные'!$E$14)-MAX(P$1,$B224))/IF(MOD(P$4,4)=0,366,365)))+MAX(0,P244-O244)/$B263*(MAX(0,1+MIN(P$2,'Исходные данные'!$E$14)-MAX(P$1,$B224))/IF(MOD(P$4,4)=0,366,365))</f>
        <v>0</v>
      </c>
      <c r="Q263" s="6">
        <f ca="1">Q$36*MIN(P282,P244/$B263*(MAX(0,1+MIN(Q$2,'Исходные данные'!$E$14)-MAX(Q$1,$B224))/IF(MOD(Q$4,4)=0,366,365)))+MAX(0,Q244-P244)/$B263*(MAX(0,1+MIN(Q$2,'Исходные данные'!$E$14)-MAX(Q$1,$B224))/IF(MOD(Q$4,4)=0,366,365))</f>
        <v>0</v>
      </c>
      <c r="R263" s="6">
        <f ca="1">R$36*MIN(Q282,Q244/$B263*(MAX(0,1+MIN(R$2,'Исходные данные'!$E$14)-MAX(R$1,$B224))/IF(MOD(R$4,4)=0,366,365)))+MAX(0,R244-Q244)/$B263*(MAX(0,1+MIN(R$2,'Исходные данные'!$E$14)-MAX(R$1,$B224))/IF(MOD(R$4,4)=0,366,365))</f>
        <v>0</v>
      </c>
      <c r="S263" s="6">
        <f ca="1">S$36*MIN(R282,R244/$B263*(MAX(0,1+MIN(S$2,'Исходные данные'!$E$14)-MAX(S$1,$B224))/IF(MOD(S$4,4)=0,366,365)))+MAX(0,S244-R244)/$B263*(MAX(0,1+MIN(S$2,'Исходные данные'!$E$14)-MAX(S$1,$B224))/IF(MOD(S$4,4)=0,366,365))</f>
        <v>0</v>
      </c>
      <c r="T263" s="6">
        <f ca="1">T$36*MIN(S282,S244/$B263*(MAX(0,1+MIN(T$2,'Исходные данные'!$E$14)-MAX(T$1,$B224))/IF(MOD(T$4,4)=0,366,365)))+MAX(0,T244-S244)/$B263*(MAX(0,1+MIN(T$2,'Исходные данные'!$E$14)-MAX(T$1,$B224))/IF(MOD(T$4,4)=0,366,365))</f>
        <v>0</v>
      </c>
      <c r="U263" s="6">
        <f ca="1">U$36*MIN(T282,T244/$B263*(MAX(0,1+MIN(U$2,'Исходные данные'!$E$14)-MAX(U$1,$B224))/IF(MOD(U$4,4)=0,366,365)))+MAX(0,U244-T244)/$B263*(MAX(0,1+MIN(U$2,'Исходные данные'!$E$14)-MAX(U$1,$B224))/IF(MOD(U$4,4)=0,366,365))</f>
        <v>0</v>
      </c>
      <c r="V263" s="6">
        <f ca="1">V$36*MIN(U282,U244/$B263*(MAX(0,1+MIN(V$2,'Исходные данные'!$E$14)-MAX(V$1,$B224))/IF(MOD(V$4,4)=0,366,365)))+MAX(0,V244-U244)/$B263*(MAX(0,1+MIN(V$2,'Исходные данные'!$E$14)-MAX(V$1,$B224))/IF(MOD(V$4,4)=0,366,365))</f>
        <v>0</v>
      </c>
      <c r="W263" s="6">
        <f ca="1">W$36*MIN(V282,V244/$B263*(MAX(0,1+MIN(W$2,'Исходные данные'!$E$14)-MAX(W$1,$B224))/IF(MOD(W$4,4)=0,366,365)))+MAX(0,W244-V244)/$B263*(MAX(0,1+MIN(W$2,'Исходные данные'!$E$14)-MAX(W$1,$B224))/IF(MOD(W$4,4)=0,366,365))</f>
        <v>0</v>
      </c>
      <c r="X263" s="6">
        <f ca="1">X$36*MIN(W282,W244/$B263*(MAX(0,1+MIN(X$2,'Исходные данные'!$E$14)-MAX(X$1,$B224))/IF(MOD(X$4,4)=0,366,365)))+MAX(0,X244-W244)/$B263*(MAX(0,1+MIN(X$2,'Исходные данные'!$E$14)-MAX(X$1,$B224))/IF(MOD(X$4,4)=0,366,365))</f>
        <v>0</v>
      </c>
      <c r="Y263" s="6">
        <f ca="1">Y$36*MIN(X282,X244/$B263*(MAX(0,1+MIN(Y$2,'Исходные данные'!$E$14)-MAX(Y$1,$B224))/IF(MOD(Y$4,4)=0,366,365)))+MAX(0,Y244-X244)/$B263*(MAX(0,1+MIN(Y$2,'Исходные данные'!$E$14)-MAX(Y$1,$B224))/IF(MOD(Y$4,4)=0,366,365))</f>
        <v>0</v>
      </c>
      <c r="Z263" s="6">
        <f ca="1">Z$36*MIN(Y282,Y244/$B263*(MAX(0,1+MIN(Z$2,'Исходные данные'!$E$14)-MAX(Z$1,$B224))/IF(MOD(Z$4,4)=0,366,365)))+MAX(0,Z244-Y244)/$B263*(MAX(0,1+MIN(Z$2,'Исходные данные'!$E$14)-MAX(Z$1,$B224))/IF(MOD(Z$4,4)=0,366,365))</f>
        <v>0</v>
      </c>
      <c r="AA263" s="6">
        <f ca="1">AA$36*MIN(Z282,Z244/$B263*(MAX(0,1+MIN(AA$2,'Исходные данные'!$E$14)-MAX(AA$1,$B224))/IF(MOD(AA$4,4)=0,366,365)))+MAX(0,AA244-Z244)/$B263*(MAX(0,1+MIN(AA$2,'Исходные данные'!$E$14)-MAX(AA$1,$B224))/IF(MOD(AA$4,4)=0,366,365))</f>
        <v>0</v>
      </c>
      <c r="AB263" s="6">
        <f ca="1">AB$36*MIN(AA282,AA244/$B263*(MAX(0,1+MIN(AB$2,'Исходные данные'!$E$14)-MAX(AB$1,$B224))/IF(MOD(AB$4,4)=0,366,365)))+MAX(0,AB244-AA244)/$B263*(MAX(0,1+MIN(AB$2,'Исходные данные'!$E$14)-MAX(AB$1,$B224))/IF(MOD(AB$4,4)=0,366,365))</f>
        <v>0</v>
      </c>
      <c r="AC263" s="6">
        <f ca="1">AC$36*MIN(AB282,AB244/$B263*(MAX(0,1+MIN(AC$2,'Исходные данные'!$E$14)-MAX(AC$1,$B224))/IF(MOD(AC$4,4)=0,366,365)))+MAX(0,AC244-AB244)/$B263*(MAX(0,1+MIN(AC$2,'Исходные данные'!$E$14)-MAX(AC$1,$B224))/IF(MOD(AC$4,4)=0,366,365))</f>
        <v>0</v>
      </c>
      <c r="AD263" s="6">
        <f ca="1">AD$36*MIN(AC282,AC244/$B263*(MAX(0,1+MIN(AD$2,'Исходные данные'!$E$14)-MAX(AD$1,$B224))/IF(MOD(AD$4,4)=0,366,365)))+MAX(0,AD244-AC244)/$B263*(MAX(0,1+MIN(AD$2,'Исходные данные'!$E$14)-MAX(AD$1,$B224))/IF(MOD(AD$4,4)=0,366,365))</f>
        <v>0</v>
      </c>
      <c r="AE263" s="6">
        <f ca="1">AE$36*MIN(AD282,AD244/$B263*(MAX(0,1+MIN(AE$2,'Исходные данные'!$E$14)-MAX(AE$1,$B224))/IF(MOD(AE$4,4)=0,366,365)))+MAX(0,AE244-AD244)/$B263*(MAX(0,1+MIN(AE$2,'Исходные данные'!$E$14)-MAX(AE$1,$B224))/IF(MOD(AE$4,4)=0,366,365))</f>
        <v>0</v>
      </c>
      <c r="AF263" s="6">
        <f ca="1">AF$36*MIN(AE282,AE244/$B263*(MAX(0,1+MIN(AF$2,'Исходные данные'!$E$14)-MAX(AF$1,$B224))/IF(MOD(AF$4,4)=0,366,365)))+MAX(0,AF244-AE244)/$B263*(MAX(0,1+MIN(AF$2,'Исходные данные'!$E$14)-MAX(AF$1,$B224))/IF(MOD(AF$4,4)=0,366,365))</f>
        <v>0</v>
      </c>
      <c r="AG263" s="6">
        <f ca="1">AG$36*MIN(AF282,AF244/$B263*(MAX(0,1+MIN(AG$2,'Исходные данные'!$E$14)-MAX(AG$1,$B224))/IF(MOD(AG$4,4)=0,366,365)))+MAX(0,AG244-AF244)/$B263*(MAX(0,1+MIN(AG$2,'Исходные данные'!$E$14)-MAX(AG$1,$B224))/IF(MOD(AG$4,4)=0,366,365))</f>
        <v>0</v>
      </c>
      <c r="AH263" s="6">
        <f ca="1">AH$36*MIN(AG282,AG244/$B263*(MAX(0,1+MIN(AH$2,'Исходные данные'!$E$14)-MAX(AH$1,$B224))/IF(MOD(AH$4,4)=0,366,365)))+MAX(0,AH244-AG244)/$B263*(MAX(0,1+MIN(AH$2,'Исходные данные'!$E$14)-MAX(AH$1,$B224))/IF(MOD(AH$4,4)=0,366,365))</f>
        <v>0</v>
      </c>
      <c r="AI263" s="6">
        <f ca="1">AI$36*MIN(AH282,AH244/$B263*(MAX(0,1+MIN(AI$2,'Исходные данные'!$E$14)-MAX(AI$1,$B224))/IF(MOD(AI$4,4)=0,366,365)))+MAX(0,AI244-AH244)/$B263*(MAX(0,1+MIN(AI$2,'Исходные данные'!$E$14)-MAX(AI$1,$B224))/IF(MOD(AI$4,4)=0,366,365))</f>
        <v>0</v>
      </c>
      <c r="AJ263" s="6">
        <f ca="1">AJ$36*MIN(AI282,AI244/$B263*(MAX(0,1+MIN(AJ$2,'Исходные данные'!$E$14)-MAX(AJ$1,$B224))/IF(MOD(AJ$4,4)=0,366,365)))+MAX(0,AJ244-AI244)/$B263*(MAX(0,1+MIN(AJ$2,'Исходные данные'!$E$14)-MAX(AJ$1,$B224))/IF(MOD(AJ$4,4)=0,366,365))</f>
        <v>0</v>
      </c>
    </row>
    <row r="264" spans="1:124" outlineLevel="2">
      <c r="A264" s="5" t="str">
        <f t="shared" si="62"/>
        <v>-</v>
      </c>
      <c r="B264" s="19">
        <f>'Исходные данные'!D102</f>
        <v>30</v>
      </c>
      <c r="E264" s="6">
        <f>E$36*MIN(D283,D245/$B264*(MAX(0,1+MIN(E$2,'Исходные данные'!$E$14)-MAX(E$1,$B225))/IF(MOD(E$4,4)=0,366,365)))+MAX(0,E245-D245)/$B264*(MAX(0,1+MIN(E$2,'Исходные данные'!$E$14)-MAX(E$1,$B225))/IF(MOD(E$4,4)=0,366,365))</f>
        <v>0</v>
      </c>
      <c r="F264" s="6">
        <f ca="1">F$36*MIN(E283,E245/$B264*(MAX(0,1+MIN(F$2,'Исходные данные'!$E$14)-MAX(F$1,$B225))/IF(MOD(F$4,4)=0,366,365)))+MAX(0,F245-E245)/$B264*(MAX(0,1+MIN(F$2,'Исходные данные'!$E$14)-MAX(F$1,$B225))/IF(MOD(F$4,4)=0,366,365))</f>
        <v>0</v>
      </c>
      <c r="G264" s="6">
        <f ca="1">G$36*MIN(F283,F245/$B264*(MAX(0,1+MIN(G$2,'Исходные данные'!$E$14)-MAX(G$1,$B225))/IF(MOD(G$4,4)=0,366,365)))+MAX(0,G245-F245)/$B264*(MAX(0,1+MIN(G$2,'Исходные данные'!$E$14)-MAX(G$1,$B225))/IF(MOD(G$4,4)=0,366,365))</f>
        <v>0</v>
      </c>
      <c r="H264" s="6">
        <f ca="1">H$36*MIN(G283,G245/$B264*(MAX(0,1+MIN(H$2,'Исходные данные'!$E$14)-MAX(H$1,$B225))/IF(MOD(H$4,4)=0,366,365)))+MAX(0,H245-G245)/$B264*(MAX(0,1+MIN(H$2,'Исходные данные'!$E$14)-MAX(H$1,$B225))/IF(MOD(H$4,4)=0,366,365))</f>
        <v>0</v>
      </c>
      <c r="I264" s="6">
        <f ca="1">I$36*MIN(H283,H245/$B264*(MAX(0,1+MIN(I$2,'Исходные данные'!$E$14)-MAX(I$1,$B225))/IF(MOD(I$4,4)=0,366,365)))+MAX(0,I245-H245)/$B264*(MAX(0,1+MIN(I$2,'Исходные данные'!$E$14)-MAX(I$1,$B225))/IF(MOD(I$4,4)=0,366,365))</f>
        <v>0</v>
      </c>
      <c r="J264" s="6">
        <f ca="1">J$36*MIN(I283,I245/$B264*(MAX(0,1+MIN(J$2,'Исходные данные'!$E$14)-MAX(J$1,$B225))/IF(MOD(J$4,4)=0,366,365)))+MAX(0,J245-I245)/$B264*(MAX(0,1+MIN(J$2,'Исходные данные'!$E$14)-MAX(J$1,$B225))/IF(MOD(J$4,4)=0,366,365))</f>
        <v>0</v>
      </c>
      <c r="K264" s="6">
        <f ca="1">K$36*MIN(J283,J245/$B264*(MAX(0,1+MIN(K$2,'Исходные данные'!$E$14)-MAX(K$1,$B225))/IF(MOD(K$4,4)=0,366,365)))+MAX(0,K245-J245)/$B264*(MAX(0,1+MIN(K$2,'Исходные данные'!$E$14)-MAX(K$1,$B225))/IF(MOD(K$4,4)=0,366,365))</f>
        <v>0</v>
      </c>
      <c r="L264" s="6">
        <f ca="1">L$36*MIN(K283,K245/$B264*(MAX(0,1+MIN(L$2,'Исходные данные'!$E$14)-MAX(L$1,$B225))/IF(MOD(L$4,4)=0,366,365)))+MAX(0,L245-K245)/$B264*(MAX(0,1+MIN(L$2,'Исходные данные'!$E$14)-MAX(L$1,$B225))/IF(MOD(L$4,4)=0,366,365))</f>
        <v>0</v>
      </c>
      <c r="M264" s="6">
        <f ca="1">M$36*MIN(L283,L245/$B264*(MAX(0,1+MIN(M$2,'Исходные данные'!$E$14)-MAX(M$1,$B225))/IF(MOD(M$4,4)=0,366,365)))+MAX(0,M245-L245)/$B264*(MAX(0,1+MIN(M$2,'Исходные данные'!$E$14)-MAX(M$1,$B225))/IF(MOD(M$4,4)=0,366,365))</f>
        <v>0</v>
      </c>
      <c r="N264" s="6">
        <f ca="1">N$36*MIN(M283,M245/$B264*(MAX(0,1+MIN(N$2,'Исходные данные'!$E$14)-MAX(N$1,$B225))/IF(MOD(N$4,4)=0,366,365)))+MAX(0,N245-M245)/$B264*(MAX(0,1+MIN(N$2,'Исходные данные'!$E$14)-MAX(N$1,$B225))/IF(MOD(N$4,4)=0,366,365))</f>
        <v>0</v>
      </c>
      <c r="O264" s="6">
        <f ca="1">O$36*MIN(N283,N245/$B264*(MAX(0,1+MIN(O$2,'Исходные данные'!$E$14)-MAX(O$1,$B225))/IF(MOD(O$4,4)=0,366,365)))+MAX(0,O245-N245)/$B264*(MAX(0,1+MIN(O$2,'Исходные данные'!$E$14)-MAX(O$1,$B225))/IF(MOD(O$4,4)=0,366,365))</f>
        <v>0</v>
      </c>
      <c r="P264" s="6">
        <f ca="1">P$36*MIN(O283,O245/$B264*(MAX(0,1+MIN(P$2,'Исходные данные'!$E$14)-MAX(P$1,$B225))/IF(MOD(P$4,4)=0,366,365)))+MAX(0,P245-O245)/$B264*(MAX(0,1+MIN(P$2,'Исходные данные'!$E$14)-MAX(P$1,$B225))/IF(MOD(P$4,4)=0,366,365))</f>
        <v>0</v>
      </c>
      <c r="Q264" s="6">
        <f ca="1">Q$36*MIN(P283,P245/$B264*(MAX(0,1+MIN(Q$2,'Исходные данные'!$E$14)-MAX(Q$1,$B225))/IF(MOD(Q$4,4)=0,366,365)))+MAX(0,Q245-P245)/$B264*(MAX(0,1+MIN(Q$2,'Исходные данные'!$E$14)-MAX(Q$1,$B225))/IF(MOD(Q$4,4)=0,366,365))</f>
        <v>0</v>
      </c>
      <c r="R264" s="6">
        <f ca="1">R$36*MIN(Q283,Q245/$B264*(MAX(0,1+MIN(R$2,'Исходные данные'!$E$14)-MAX(R$1,$B225))/IF(MOD(R$4,4)=0,366,365)))+MAX(0,R245-Q245)/$B264*(MAX(0,1+MIN(R$2,'Исходные данные'!$E$14)-MAX(R$1,$B225))/IF(MOD(R$4,4)=0,366,365))</f>
        <v>0</v>
      </c>
      <c r="S264" s="6">
        <f ca="1">S$36*MIN(R283,R245/$B264*(MAX(0,1+MIN(S$2,'Исходные данные'!$E$14)-MAX(S$1,$B225))/IF(MOD(S$4,4)=0,366,365)))+MAX(0,S245-R245)/$B264*(MAX(0,1+MIN(S$2,'Исходные данные'!$E$14)-MAX(S$1,$B225))/IF(MOD(S$4,4)=0,366,365))</f>
        <v>0</v>
      </c>
      <c r="T264" s="6">
        <f ca="1">T$36*MIN(S283,S245/$B264*(MAX(0,1+MIN(T$2,'Исходные данные'!$E$14)-MAX(T$1,$B225))/IF(MOD(T$4,4)=0,366,365)))+MAX(0,T245-S245)/$B264*(MAX(0,1+MIN(T$2,'Исходные данные'!$E$14)-MAX(T$1,$B225))/IF(MOD(T$4,4)=0,366,365))</f>
        <v>0</v>
      </c>
      <c r="U264" s="6">
        <f ca="1">U$36*MIN(T283,T245/$B264*(MAX(0,1+MIN(U$2,'Исходные данные'!$E$14)-MAX(U$1,$B225))/IF(MOD(U$4,4)=0,366,365)))+MAX(0,U245-T245)/$B264*(MAX(0,1+MIN(U$2,'Исходные данные'!$E$14)-MAX(U$1,$B225))/IF(MOD(U$4,4)=0,366,365))</f>
        <v>0</v>
      </c>
      <c r="V264" s="6">
        <f ca="1">V$36*MIN(U283,U245/$B264*(MAX(0,1+MIN(V$2,'Исходные данные'!$E$14)-MAX(V$1,$B225))/IF(MOD(V$4,4)=0,366,365)))+MAX(0,V245-U245)/$B264*(MAX(0,1+MIN(V$2,'Исходные данные'!$E$14)-MAX(V$1,$B225))/IF(MOD(V$4,4)=0,366,365))</f>
        <v>0</v>
      </c>
      <c r="W264" s="6">
        <f ca="1">W$36*MIN(V283,V245/$B264*(MAX(0,1+MIN(W$2,'Исходные данные'!$E$14)-MAX(W$1,$B225))/IF(MOD(W$4,4)=0,366,365)))+MAX(0,W245-V245)/$B264*(MAX(0,1+MIN(W$2,'Исходные данные'!$E$14)-MAX(W$1,$B225))/IF(MOD(W$4,4)=0,366,365))</f>
        <v>0</v>
      </c>
      <c r="X264" s="6">
        <f ca="1">X$36*MIN(W283,W245/$B264*(MAX(0,1+MIN(X$2,'Исходные данные'!$E$14)-MAX(X$1,$B225))/IF(MOD(X$4,4)=0,366,365)))+MAX(0,X245-W245)/$B264*(MAX(0,1+MIN(X$2,'Исходные данные'!$E$14)-MAX(X$1,$B225))/IF(MOD(X$4,4)=0,366,365))</f>
        <v>0</v>
      </c>
      <c r="Y264" s="6">
        <f ca="1">Y$36*MIN(X283,X245/$B264*(MAX(0,1+MIN(Y$2,'Исходные данные'!$E$14)-MAX(Y$1,$B225))/IF(MOD(Y$4,4)=0,366,365)))+MAX(0,Y245-X245)/$B264*(MAX(0,1+MIN(Y$2,'Исходные данные'!$E$14)-MAX(Y$1,$B225))/IF(MOD(Y$4,4)=0,366,365))</f>
        <v>0</v>
      </c>
      <c r="Z264" s="6">
        <f ca="1">Z$36*MIN(Y283,Y245/$B264*(MAX(0,1+MIN(Z$2,'Исходные данные'!$E$14)-MAX(Z$1,$B225))/IF(MOD(Z$4,4)=0,366,365)))+MAX(0,Z245-Y245)/$B264*(MAX(0,1+MIN(Z$2,'Исходные данные'!$E$14)-MAX(Z$1,$B225))/IF(MOD(Z$4,4)=0,366,365))</f>
        <v>0</v>
      </c>
      <c r="AA264" s="6">
        <f ca="1">AA$36*MIN(Z283,Z245/$B264*(MAX(0,1+MIN(AA$2,'Исходные данные'!$E$14)-MAX(AA$1,$B225))/IF(MOD(AA$4,4)=0,366,365)))+MAX(0,AA245-Z245)/$B264*(MAX(0,1+MIN(AA$2,'Исходные данные'!$E$14)-MAX(AA$1,$B225))/IF(MOD(AA$4,4)=0,366,365))</f>
        <v>0</v>
      </c>
      <c r="AB264" s="6">
        <f ca="1">AB$36*MIN(AA283,AA245/$B264*(MAX(0,1+MIN(AB$2,'Исходные данные'!$E$14)-MAX(AB$1,$B225))/IF(MOD(AB$4,4)=0,366,365)))+MAX(0,AB245-AA245)/$B264*(MAX(0,1+MIN(AB$2,'Исходные данные'!$E$14)-MAX(AB$1,$B225))/IF(MOD(AB$4,4)=0,366,365))</f>
        <v>0</v>
      </c>
      <c r="AC264" s="6">
        <f ca="1">AC$36*MIN(AB283,AB245/$B264*(MAX(0,1+MIN(AC$2,'Исходные данные'!$E$14)-MAX(AC$1,$B225))/IF(MOD(AC$4,4)=0,366,365)))+MAX(0,AC245-AB245)/$B264*(MAX(0,1+MIN(AC$2,'Исходные данные'!$E$14)-MAX(AC$1,$B225))/IF(MOD(AC$4,4)=0,366,365))</f>
        <v>0</v>
      </c>
      <c r="AD264" s="6">
        <f ca="1">AD$36*MIN(AC283,AC245/$B264*(MAX(0,1+MIN(AD$2,'Исходные данные'!$E$14)-MAX(AD$1,$B225))/IF(MOD(AD$4,4)=0,366,365)))+MAX(0,AD245-AC245)/$B264*(MAX(0,1+MIN(AD$2,'Исходные данные'!$E$14)-MAX(AD$1,$B225))/IF(MOD(AD$4,4)=0,366,365))</f>
        <v>0</v>
      </c>
      <c r="AE264" s="6">
        <f ca="1">AE$36*MIN(AD283,AD245/$B264*(MAX(0,1+MIN(AE$2,'Исходные данные'!$E$14)-MAX(AE$1,$B225))/IF(MOD(AE$4,4)=0,366,365)))+MAX(0,AE245-AD245)/$B264*(MAX(0,1+MIN(AE$2,'Исходные данные'!$E$14)-MAX(AE$1,$B225))/IF(MOD(AE$4,4)=0,366,365))</f>
        <v>0</v>
      </c>
      <c r="AF264" s="6">
        <f ca="1">AF$36*MIN(AE283,AE245/$B264*(MAX(0,1+MIN(AF$2,'Исходные данные'!$E$14)-MAX(AF$1,$B225))/IF(MOD(AF$4,4)=0,366,365)))+MAX(0,AF245-AE245)/$B264*(MAX(0,1+MIN(AF$2,'Исходные данные'!$E$14)-MAX(AF$1,$B225))/IF(MOD(AF$4,4)=0,366,365))</f>
        <v>0</v>
      </c>
      <c r="AG264" s="6">
        <f ca="1">AG$36*MIN(AF283,AF245/$B264*(MAX(0,1+MIN(AG$2,'Исходные данные'!$E$14)-MAX(AG$1,$B225))/IF(MOD(AG$4,4)=0,366,365)))+MAX(0,AG245-AF245)/$B264*(MAX(0,1+MIN(AG$2,'Исходные данные'!$E$14)-MAX(AG$1,$B225))/IF(MOD(AG$4,4)=0,366,365))</f>
        <v>0</v>
      </c>
      <c r="AH264" s="6">
        <f ca="1">AH$36*MIN(AG283,AG245/$B264*(MAX(0,1+MIN(AH$2,'Исходные данные'!$E$14)-MAX(AH$1,$B225))/IF(MOD(AH$4,4)=0,366,365)))+MAX(0,AH245-AG245)/$B264*(MAX(0,1+MIN(AH$2,'Исходные данные'!$E$14)-MAX(AH$1,$B225))/IF(MOD(AH$4,4)=0,366,365))</f>
        <v>0</v>
      </c>
      <c r="AI264" s="6">
        <f ca="1">AI$36*MIN(AH283,AH245/$B264*(MAX(0,1+MIN(AI$2,'Исходные данные'!$E$14)-MAX(AI$1,$B225))/IF(MOD(AI$4,4)=0,366,365)))+MAX(0,AI245-AH245)/$B264*(MAX(0,1+MIN(AI$2,'Исходные данные'!$E$14)-MAX(AI$1,$B225))/IF(MOD(AI$4,4)=0,366,365))</f>
        <v>0</v>
      </c>
      <c r="AJ264" s="6">
        <f ca="1">AJ$36*MIN(AI283,AI245/$B264*(MAX(0,1+MIN(AJ$2,'Исходные данные'!$E$14)-MAX(AJ$1,$B225))/IF(MOD(AJ$4,4)=0,366,365)))+MAX(0,AJ245-AI245)/$B264*(MAX(0,1+MIN(AJ$2,'Исходные данные'!$E$14)-MAX(AJ$1,$B225))/IF(MOD(AJ$4,4)=0,366,365))</f>
        <v>0</v>
      </c>
    </row>
    <row r="265" spans="1:124" outlineLevel="2">
      <c r="A265" s="5" t="str">
        <f t="shared" si="62"/>
        <v>-</v>
      </c>
      <c r="B265" s="19">
        <f>'Исходные данные'!D103</f>
        <v>30</v>
      </c>
      <c r="E265" s="6">
        <f>E$36*MIN(D284,D246/$B265*(MAX(0,1+MIN(E$2,'Исходные данные'!$E$14)-MAX(E$1,$B226))/IF(MOD(E$4,4)=0,366,365)))+MAX(0,E246-D246)/$B265*(MAX(0,1+MIN(E$2,'Исходные данные'!$E$14)-MAX(E$1,$B226))/IF(MOD(E$4,4)=0,366,365))</f>
        <v>0</v>
      </c>
      <c r="F265" s="6">
        <f ca="1">F$36*MIN(E284,E246/$B265*(MAX(0,1+MIN(F$2,'Исходные данные'!$E$14)-MAX(F$1,$B226))/IF(MOD(F$4,4)=0,366,365)))+MAX(0,F246-E246)/$B265*(MAX(0,1+MIN(F$2,'Исходные данные'!$E$14)-MAX(F$1,$B226))/IF(MOD(F$4,4)=0,366,365))</f>
        <v>0</v>
      </c>
      <c r="G265" s="6">
        <f ca="1">G$36*MIN(F284,F246/$B265*(MAX(0,1+MIN(G$2,'Исходные данные'!$E$14)-MAX(G$1,$B226))/IF(MOD(G$4,4)=0,366,365)))+MAX(0,G246-F246)/$B265*(MAX(0,1+MIN(G$2,'Исходные данные'!$E$14)-MAX(G$1,$B226))/IF(MOD(G$4,4)=0,366,365))</f>
        <v>0</v>
      </c>
      <c r="H265" s="6">
        <f ca="1">H$36*MIN(G284,G246/$B265*(MAX(0,1+MIN(H$2,'Исходные данные'!$E$14)-MAX(H$1,$B226))/IF(MOD(H$4,4)=0,366,365)))+MAX(0,H246-G246)/$B265*(MAX(0,1+MIN(H$2,'Исходные данные'!$E$14)-MAX(H$1,$B226))/IF(MOD(H$4,4)=0,366,365))</f>
        <v>0</v>
      </c>
      <c r="I265" s="6">
        <f ca="1">I$36*MIN(H284,H246/$B265*(MAX(0,1+MIN(I$2,'Исходные данные'!$E$14)-MAX(I$1,$B226))/IF(MOD(I$4,4)=0,366,365)))+MAX(0,I246-H246)/$B265*(MAX(0,1+MIN(I$2,'Исходные данные'!$E$14)-MAX(I$1,$B226))/IF(MOD(I$4,4)=0,366,365))</f>
        <v>0</v>
      </c>
      <c r="J265" s="6">
        <f ca="1">J$36*MIN(I284,I246/$B265*(MAX(0,1+MIN(J$2,'Исходные данные'!$E$14)-MAX(J$1,$B226))/IF(MOD(J$4,4)=0,366,365)))+MAX(0,J246-I246)/$B265*(MAX(0,1+MIN(J$2,'Исходные данные'!$E$14)-MAX(J$1,$B226))/IF(MOD(J$4,4)=0,366,365))</f>
        <v>0</v>
      </c>
      <c r="K265" s="6">
        <f ca="1">K$36*MIN(J284,J246/$B265*(MAX(0,1+MIN(K$2,'Исходные данные'!$E$14)-MAX(K$1,$B226))/IF(MOD(K$4,4)=0,366,365)))+MAX(0,K246-J246)/$B265*(MAX(0,1+MIN(K$2,'Исходные данные'!$E$14)-MAX(K$1,$B226))/IF(MOD(K$4,4)=0,366,365))</f>
        <v>0</v>
      </c>
      <c r="L265" s="6">
        <f ca="1">L$36*MIN(K284,K246/$B265*(MAX(0,1+MIN(L$2,'Исходные данные'!$E$14)-MAX(L$1,$B226))/IF(MOD(L$4,4)=0,366,365)))+MAX(0,L246-K246)/$B265*(MAX(0,1+MIN(L$2,'Исходные данные'!$E$14)-MAX(L$1,$B226))/IF(MOD(L$4,4)=0,366,365))</f>
        <v>0</v>
      </c>
      <c r="M265" s="6">
        <f ca="1">M$36*MIN(L284,L246/$B265*(MAX(0,1+MIN(M$2,'Исходные данные'!$E$14)-MAX(M$1,$B226))/IF(MOD(M$4,4)=0,366,365)))+MAX(0,M246-L246)/$B265*(MAX(0,1+MIN(M$2,'Исходные данные'!$E$14)-MAX(M$1,$B226))/IF(MOD(M$4,4)=0,366,365))</f>
        <v>0</v>
      </c>
      <c r="N265" s="6">
        <f ca="1">N$36*MIN(M284,M246/$B265*(MAX(0,1+MIN(N$2,'Исходные данные'!$E$14)-MAX(N$1,$B226))/IF(MOD(N$4,4)=0,366,365)))+MAX(0,N246-M246)/$B265*(MAX(0,1+MIN(N$2,'Исходные данные'!$E$14)-MAX(N$1,$B226))/IF(MOD(N$4,4)=0,366,365))</f>
        <v>0</v>
      </c>
      <c r="O265" s="6">
        <f ca="1">O$36*MIN(N284,N246/$B265*(MAX(0,1+MIN(O$2,'Исходные данные'!$E$14)-MAX(O$1,$B226))/IF(MOD(O$4,4)=0,366,365)))+MAX(0,O246-N246)/$B265*(MAX(0,1+MIN(O$2,'Исходные данные'!$E$14)-MAX(O$1,$B226))/IF(MOD(O$4,4)=0,366,365))</f>
        <v>0</v>
      </c>
      <c r="P265" s="6">
        <f ca="1">P$36*MIN(O284,O246/$B265*(MAX(0,1+MIN(P$2,'Исходные данные'!$E$14)-MAX(P$1,$B226))/IF(MOD(P$4,4)=0,366,365)))+MAX(0,P246-O246)/$B265*(MAX(0,1+MIN(P$2,'Исходные данные'!$E$14)-MAX(P$1,$B226))/IF(MOD(P$4,4)=0,366,365))</f>
        <v>0</v>
      </c>
      <c r="Q265" s="6">
        <f ca="1">Q$36*MIN(P284,P246/$B265*(MAX(0,1+MIN(Q$2,'Исходные данные'!$E$14)-MAX(Q$1,$B226))/IF(MOD(Q$4,4)=0,366,365)))+MAX(0,Q246-P246)/$B265*(MAX(0,1+MIN(Q$2,'Исходные данные'!$E$14)-MAX(Q$1,$B226))/IF(MOD(Q$4,4)=0,366,365))</f>
        <v>0</v>
      </c>
      <c r="R265" s="6">
        <f ca="1">R$36*MIN(Q284,Q246/$B265*(MAX(0,1+MIN(R$2,'Исходные данные'!$E$14)-MAX(R$1,$B226))/IF(MOD(R$4,4)=0,366,365)))+MAX(0,R246-Q246)/$B265*(MAX(0,1+MIN(R$2,'Исходные данные'!$E$14)-MAX(R$1,$B226))/IF(MOD(R$4,4)=0,366,365))</f>
        <v>0</v>
      </c>
      <c r="S265" s="6">
        <f ca="1">S$36*MIN(R284,R246/$B265*(MAX(0,1+MIN(S$2,'Исходные данные'!$E$14)-MAX(S$1,$B226))/IF(MOD(S$4,4)=0,366,365)))+MAX(0,S246-R246)/$B265*(MAX(0,1+MIN(S$2,'Исходные данные'!$E$14)-MAX(S$1,$B226))/IF(MOD(S$4,4)=0,366,365))</f>
        <v>0</v>
      </c>
      <c r="T265" s="6">
        <f ca="1">T$36*MIN(S284,S246/$B265*(MAX(0,1+MIN(T$2,'Исходные данные'!$E$14)-MAX(T$1,$B226))/IF(MOD(T$4,4)=0,366,365)))+MAX(0,T246-S246)/$B265*(MAX(0,1+MIN(T$2,'Исходные данные'!$E$14)-MAX(T$1,$B226))/IF(MOD(T$4,4)=0,366,365))</f>
        <v>0</v>
      </c>
      <c r="U265" s="6">
        <f ca="1">U$36*MIN(T284,T246/$B265*(MAX(0,1+MIN(U$2,'Исходные данные'!$E$14)-MAX(U$1,$B226))/IF(MOD(U$4,4)=0,366,365)))+MAX(0,U246-T246)/$B265*(MAX(0,1+MIN(U$2,'Исходные данные'!$E$14)-MAX(U$1,$B226))/IF(MOD(U$4,4)=0,366,365))</f>
        <v>0</v>
      </c>
      <c r="V265" s="6">
        <f ca="1">V$36*MIN(U284,U246/$B265*(MAX(0,1+MIN(V$2,'Исходные данные'!$E$14)-MAX(V$1,$B226))/IF(MOD(V$4,4)=0,366,365)))+MAX(0,V246-U246)/$B265*(MAX(0,1+MIN(V$2,'Исходные данные'!$E$14)-MAX(V$1,$B226))/IF(MOD(V$4,4)=0,366,365))</f>
        <v>0</v>
      </c>
      <c r="W265" s="6">
        <f ca="1">W$36*MIN(V284,V246/$B265*(MAX(0,1+MIN(W$2,'Исходные данные'!$E$14)-MAX(W$1,$B226))/IF(MOD(W$4,4)=0,366,365)))+MAX(0,W246-V246)/$B265*(MAX(0,1+MIN(W$2,'Исходные данные'!$E$14)-MAX(W$1,$B226))/IF(MOD(W$4,4)=0,366,365))</f>
        <v>0</v>
      </c>
      <c r="X265" s="6">
        <f ca="1">X$36*MIN(W284,W246/$B265*(MAX(0,1+MIN(X$2,'Исходные данные'!$E$14)-MAX(X$1,$B226))/IF(MOD(X$4,4)=0,366,365)))+MAX(0,X246-W246)/$B265*(MAX(0,1+MIN(X$2,'Исходные данные'!$E$14)-MAX(X$1,$B226))/IF(MOD(X$4,4)=0,366,365))</f>
        <v>0</v>
      </c>
      <c r="Y265" s="6">
        <f ca="1">Y$36*MIN(X284,X246/$B265*(MAX(0,1+MIN(Y$2,'Исходные данные'!$E$14)-MAX(Y$1,$B226))/IF(MOD(Y$4,4)=0,366,365)))+MAX(0,Y246-X246)/$B265*(MAX(0,1+MIN(Y$2,'Исходные данные'!$E$14)-MAX(Y$1,$B226))/IF(MOD(Y$4,4)=0,366,365))</f>
        <v>0</v>
      </c>
      <c r="Z265" s="6">
        <f ca="1">Z$36*MIN(Y284,Y246/$B265*(MAX(0,1+MIN(Z$2,'Исходные данные'!$E$14)-MAX(Z$1,$B226))/IF(MOD(Z$4,4)=0,366,365)))+MAX(0,Z246-Y246)/$B265*(MAX(0,1+MIN(Z$2,'Исходные данные'!$E$14)-MAX(Z$1,$B226))/IF(MOD(Z$4,4)=0,366,365))</f>
        <v>0</v>
      </c>
      <c r="AA265" s="6">
        <f ca="1">AA$36*MIN(Z284,Z246/$B265*(MAX(0,1+MIN(AA$2,'Исходные данные'!$E$14)-MAX(AA$1,$B226))/IF(MOD(AA$4,4)=0,366,365)))+MAX(0,AA246-Z246)/$B265*(MAX(0,1+MIN(AA$2,'Исходные данные'!$E$14)-MAX(AA$1,$B226))/IF(MOD(AA$4,4)=0,366,365))</f>
        <v>0</v>
      </c>
      <c r="AB265" s="6">
        <f ca="1">AB$36*MIN(AA284,AA246/$B265*(MAX(0,1+MIN(AB$2,'Исходные данные'!$E$14)-MAX(AB$1,$B226))/IF(MOD(AB$4,4)=0,366,365)))+MAX(0,AB246-AA246)/$B265*(MAX(0,1+MIN(AB$2,'Исходные данные'!$E$14)-MAX(AB$1,$B226))/IF(MOD(AB$4,4)=0,366,365))</f>
        <v>0</v>
      </c>
      <c r="AC265" s="6">
        <f ca="1">AC$36*MIN(AB284,AB246/$B265*(MAX(0,1+MIN(AC$2,'Исходные данные'!$E$14)-MAX(AC$1,$B226))/IF(MOD(AC$4,4)=0,366,365)))+MAX(0,AC246-AB246)/$B265*(MAX(0,1+MIN(AC$2,'Исходные данные'!$E$14)-MAX(AC$1,$B226))/IF(MOD(AC$4,4)=0,366,365))</f>
        <v>0</v>
      </c>
      <c r="AD265" s="6">
        <f ca="1">AD$36*MIN(AC284,AC246/$B265*(MAX(0,1+MIN(AD$2,'Исходные данные'!$E$14)-MAX(AD$1,$B226))/IF(MOD(AD$4,4)=0,366,365)))+MAX(0,AD246-AC246)/$B265*(MAX(0,1+MIN(AD$2,'Исходные данные'!$E$14)-MAX(AD$1,$B226))/IF(MOD(AD$4,4)=0,366,365))</f>
        <v>0</v>
      </c>
      <c r="AE265" s="6">
        <f ca="1">AE$36*MIN(AD284,AD246/$B265*(MAX(0,1+MIN(AE$2,'Исходные данные'!$E$14)-MAX(AE$1,$B226))/IF(MOD(AE$4,4)=0,366,365)))+MAX(0,AE246-AD246)/$B265*(MAX(0,1+MIN(AE$2,'Исходные данные'!$E$14)-MAX(AE$1,$B226))/IF(MOD(AE$4,4)=0,366,365))</f>
        <v>0</v>
      </c>
      <c r="AF265" s="6">
        <f ca="1">AF$36*MIN(AE284,AE246/$B265*(MAX(0,1+MIN(AF$2,'Исходные данные'!$E$14)-MAX(AF$1,$B226))/IF(MOD(AF$4,4)=0,366,365)))+MAX(0,AF246-AE246)/$B265*(MAX(0,1+MIN(AF$2,'Исходные данные'!$E$14)-MAX(AF$1,$B226))/IF(MOD(AF$4,4)=0,366,365))</f>
        <v>0</v>
      </c>
      <c r="AG265" s="6">
        <f ca="1">AG$36*MIN(AF284,AF246/$B265*(MAX(0,1+MIN(AG$2,'Исходные данные'!$E$14)-MAX(AG$1,$B226))/IF(MOD(AG$4,4)=0,366,365)))+MAX(0,AG246-AF246)/$B265*(MAX(0,1+MIN(AG$2,'Исходные данные'!$E$14)-MAX(AG$1,$B226))/IF(MOD(AG$4,4)=0,366,365))</f>
        <v>0</v>
      </c>
      <c r="AH265" s="6">
        <f ca="1">AH$36*MIN(AG284,AG246/$B265*(MAX(0,1+MIN(AH$2,'Исходные данные'!$E$14)-MAX(AH$1,$B226))/IF(MOD(AH$4,4)=0,366,365)))+MAX(0,AH246-AG246)/$B265*(MAX(0,1+MIN(AH$2,'Исходные данные'!$E$14)-MAX(AH$1,$B226))/IF(MOD(AH$4,4)=0,366,365))</f>
        <v>0</v>
      </c>
      <c r="AI265" s="6">
        <f ca="1">AI$36*MIN(AH284,AH246/$B265*(MAX(0,1+MIN(AI$2,'Исходные данные'!$E$14)-MAX(AI$1,$B226))/IF(MOD(AI$4,4)=0,366,365)))+MAX(0,AI246-AH246)/$B265*(MAX(0,1+MIN(AI$2,'Исходные данные'!$E$14)-MAX(AI$1,$B226))/IF(MOD(AI$4,4)=0,366,365))</f>
        <v>0</v>
      </c>
      <c r="AJ265" s="6">
        <f ca="1">AJ$36*MIN(AI284,AI246/$B265*(MAX(0,1+MIN(AJ$2,'Исходные данные'!$E$14)-MAX(AJ$1,$B226))/IF(MOD(AJ$4,4)=0,366,365)))+MAX(0,AJ246-AI246)/$B265*(MAX(0,1+MIN(AJ$2,'Исходные данные'!$E$14)-MAX(AJ$1,$B226))/IF(MOD(AJ$4,4)=0,366,365))</f>
        <v>0</v>
      </c>
    </row>
    <row r="266" spans="1:124" outlineLevel="2">
      <c r="A266" s="5" t="str">
        <f t="shared" si="62"/>
        <v>-</v>
      </c>
      <c r="B266" s="19">
        <f>'Исходные данные'!D104</f>
        <v>30</v>
      </c>
      <c r="E266" s="6">
        <f>E$36*MIN(D285,D247/$B266*(MAX(0,1+MIN(E$2,'Исходные данные'!$E$14)-MAX(E$1,$B227))/IF(MOD(E$4,4)=0,366,365)))+MAX(0,E247-D247)/$B266*(MAX(0,1+MIN(E$2,'Исходные данные'!$E$14)-MAX(E$1,$B227))/IF(MOD(E$4,4)=0,366,365))</f>
        <v>0</v>
      </c>
      <c r="F266" s="6">
        <f ca="1">F$36*MIN(E285,E247/$B266*(MAX(0,1+MIN(F$2,'Исходные данные'!$E$14)-MAX(F$1,$B227))/IF(MOD(F$4,4)=0,366,365)))+MAX(0,F247-E247)/$B266*(MAX(0,1+MIN(F$2,'Исходные данные'!$E$14)-MAX(F$1,$B227))/IF(MOD(F$4,4)=0,366,365))</f>
        <v>0</v>
      </c>
      <c r="G266" s="6">
        <f ca="1">G$36*MIN(F285,F247/$B266*(MAX(0,1+MIN(G$2,'Исходные данные'!$E$14)-MAX(G$1,$B227))/IF(MOD(G$4,4)=0,366,365)))+MAX(0,G247-F247)/$B266*(MAX(0,1+MIN(G$2,'Исходные данные'!$E$14)-MAX(G$1,$B227))/IF(MOD(G$4,4)=0,366,365))</f>
        <v>0</v>
      </c>
      <c r="H266" s="6">
        <f ca="1">H$36*MIN(G285,G247/$B266*(MAX(0,1+MIN(H$2,'Исходные данные'!$E$14)-MAX(H$1,$B227))/IF(MOD(H$4,4)=0,366,365)))+MAX(0,H247-G247)/$B266*(MAX(0,1+MIN(H$2,'Исходные данные'!$E$14)-MAX(H$1,$B227))/IF(MOD(H$4,4)=0,366,365))</f>
        <v>0</v>
      </c>
      <c r="I266" s="6">
        <f ca="1">I$36*MIN(H285,H247/$B266*(MAX(0,1+MIN(I$2,'Исходные данные'!$E$14)-MAX(I$1,$B227))/IF(MOD(I$4,4)=0,366,365)))+MAX(0,I247-H247)/$B266*(MAX(0,1+MIN(I$2,'Исходные данные'!$E$14)-MAX(I$1,$B227))/IF(MOD(I$4,4)=0,366,365))</f>
        <v>0</v>
      </c>
      <c r="J266" s="6">
        <f ca="1">J$36*MIN(I285,I247/$B266*(MAX(0,1+MIN(J$2,'Исходные данные'!$E$14)-MAX(J$1,$B227))/IF(MOD(J$4,4)=0,366,365)))+MAX(0,J247-I247)/$B266*(MAX(0,1+MIN(J$2,'Исходные данные'!$E$14)-MAX(J$1,$B227))/IF(MOD(J$4,4)=0,366,365))</f>
        <v>0</v>
      </c>
      <c r="K266" s="6">
        <f ca="1">K$36*MIN(J285,J247/$B266*(MAX(0,1+MIN(K$2,'Исходные данные'!$E$14)-MAX(K$1,$B227))/IF(MOD(K$4,4)=0,366,365)))+MAX(0,K247-J247)/$B266*(MAX(0,1+MIN(K$2,'Исходные данные'!$E$14)-MAX(K$1,$B227))/IF(MOD(K$4,4)=0,366,365))</f>
        <v>0</v>
      </c>
      <c r="L266" s="6">
        <f ca="1">L$36*MIN(K285,K247/$B266*(MAX(0,1+MIN(L$2,'Исходные данные'!$E$14)-MAX(L$1,$B227))/IF(MOD(L$4,4)=0,366,365)))+MAX(0,L247-K247)/$B266*(MAX(0,1+MIN(L$2,'Исходные данные'!$E$14)-MAX(L$1,$B227))/IF(MOD(L$4,4)=0,366,365))</f>
        <v>0</v>
      </c>
      <c r="M266" s="6">
        <f ca="1">M$36*MIN(L285,L247/$B266*(MAX(0,1+MIN(M$2,'Исходные данные'!$E$14)-MAX(M$1,$B227))/IF(MOD(M$4,4)=0,366,365)))+MAX(0,M247-L247)/$B266*(MAX(0,1+MIN(M$2,'Исходные данные'!$E$14)-MAX(M$1,$B227))/IF(MOD(M$4,4)=0,366,365))</f>
        <v>0</v>
      </c>
      <c r="N266" s="6">
        <f ca="1">N$36*MIN(M285,M247/$B266*(MAX(0,1+MIN(N$2,'Исходные данные'!$E$14)-MAX(N$1,$B227))/IF(MOD(N$4,4)=0,366,365)))+MAX(0,N247-M247)/$B266*(MAX(0,1+MIN(N$2,'Исходные данные'!$E$14)-MAX(N$1,$B227))/IF(MOD(N$4,4)=0,366,365))</f>
        <v>0</v>
      </c>
      <c r="O266" s="6">
        <f ca="1">O$36*MIN(N285,N247/$B266*(MAX(0,1+MIN(O$2,'Исходные данные'!$E$14)-MAX(O$1,$B227))/IF(MOD(O$4,4)=0,366,365)))+MAX(0,O247-N247)/$B266*(MAX(0,1+MIN(O$2,'Исходные данные'!$E$14)-MAX(O$1,$B227))/IF(MOD(O$4,4)=0,366,365))</f>
        <v>0</v>
      </c>
      <c r="P266" s="6">
        <f ca="1">P$36*MIN(O285,O247/$B266*(MAX(0,1+MIN(P$2,'Исходные данные'!$E$14)-MAX(P$1,$B227))/IF(MOD(P$4,4)=0,366,365)))+MAX(0,P247-O247)/$B266*(MAX(0,1+MIN(P$2,'Исходные данные'!$E$14)-MAX(P$1,$B227))/IF(MOD(P$4,4)=0,366,365))</f>
        <v>0</v>
      </c>
      <c r="Q266" s="6">
        <f ca="1">Q$36*MIN(P285,P247/$B266*(MAX(0,1+MIN(Q$2,'Исходные данные'!$E$14)-MAX(Q$1,$B227))/IF(MOD(Q$4,4)=0,366,365)))+MAX(0,Q247-P247)/$B266*(MAX(0,1+MIN(Q$2,'Исходные данные'!$E$14)-MAX(Q$1,$B227))/IF(MOD(Q$4,4)=0,366,365))</f>
        <v>0</v>
      </c>
      <c r="R266" s="6">
        <f ca="1">R$36*MIN(Q285,Q247/$B266*(MAX(0,1+MIN(R$2,'Исходные данные'!$E$14)-MAX(R$1,$B227))/IF(MOD(R$4,4)=0,366,365)))+MAX(0,R247-Q247)/$B266*(MAX(0,1+MIN(R$2,'Исходные данные'!$E$14)-MAX(R$1,$B227))/IF(MOD(R$4,4)=0,366,365))</f>
        <v>0</v>
      </c>
      <c r="S266" s="6">
        <f ca="1">S$36*MIN(R285,R247/$B266*(MAX(0,1+MIN(S$2,'Исходные данные'!$E$14)-MAX(S$1,$B227))/IF(MOD(S$4,4)=0,366,365)))+MAX(0,S247-R247)/$B266*(MAX(0,1+MIN(S$2,'Исходные данные'!$E$14)-MAX(S$1,$B227))/IF(MOD(S$4,4)=0,366,365))</f>
        <v>0</v>
      </c>
      <c r="T266" s="6">
        <f ca="1">T$36*MIN(S285,S247/$B266*(MAX(0,1+MIN(T$2,'Исходные данные'!$E$14)-MAX(T$1,$B227))/IF(MOD(T$4,4)=0,366,365)))+MAX(0,T247-S247)/$B266*(MAX(0,1+MIN(T$2,'Исходные данные'!$E$14)-MAX(T$1,$B227))/IF(MOD(T$4,4)=0,366,365))</f>
        <v>0</v>
      </c>
      <c r="U266" s="6">
        <f ca="1">U$36*MIN(T285,T247/$B266*(MAX(0,1+MIN(U$2,'Исходные данные'!$E$14)-MAX(U$1,$B227))/IF(MOD(U$4,4)=0,366,365)))+MAX(0,U247-T247)/$B266*(MAX(0,1+MIN(U$2,'Исходные данные'!$E$14)-MAX(U$1,$B227))/IF(MOD(U$4,4)=0,366,365))</f>
        <v>0</v>
      </c>
      <c r="V266" s="6">
        <f ca="1">V$36*MIN(U285,U247/$B266*(MAX(0,1+MIN(V$2,'Исходные данные'!$E$14)-MAX(V$1,$B227))/IF(MOD(V$4,4)=0,366,365)))+MAX(0,V247-U247)/$B266*(MAX(0,1+MIN(V$2,'Исходные данные'!$E$14)-MAX(V$1,$B227))/IF(MOD(V$4,4)=0,366,365))</f>
        <v>0</v>
      </c>
      <c r="W266" s="6">
        <f ca="1">W$36*MIN(V285,V247/$B266*(MAX(0,1+MIN(W$2,'Исходные данные'!$E$14)-MAX(W$1,$B227))/IF(MOD(W$4,4)=0,366,365)))+MAX(0,W247-V247)/$B266*(MAX(0,1+MIN(W$2,'Исходные данные'!$E$14)-MAX(W$1,$B227))/IF(MOD(W$4,4)=0,366,365))</f>
        <v>0</v>
      </c>
      <c r="X266" s="6">
        <f ca="1">X$36*MIN(W285,W247/$B266*(MAX(0,1+MIN(X$2,'Исходные данные'!$E$14)-MAX(X$1,$B227))/IF(MOD(X$4,4)=0,366,365)))+MAX(0,X247-W247)/$B266*(MAX(0,1+MIN(X$2,'Исходные данные'!$E$14)-MAX(X$1,$B227))/IF(MOD(X$4,4)=0,366,365))</f>
        <v>0</v>
      </c>
      <c r="Y266" s="6">
        <f ca="1">Y$36*MIN(X285,X247/$B266*(MAX(0,1+MIN(Y$2,'Исходные данные'!$E$14)-MAX(Y$1,$B227))/IF(MOD(Y$4,4)=0,366,365)))+MAX(0,Y247-X247)/$B266*(MAX(0,1+MIN(Y$2,'Исходные данные'!$E$14)-MAX(Y$1,$B227))/IF(MOD(Y$4,4)=0,366,365))</f>
        <v>0</v>
      </c>
      <c r="Z266" s="6">
        <f ca="1">Z$36*MIN(Y285,Y247/$B266*(MAX(0,1+MIN(Z$2,'Исходные данные'!$E$14)-MAX(Z$1,$B227))/IF(MOD(Z$4,4)=0,366,365)))+MAX(0,Z247-Y247)/$B266*(MAX(0,1+MIN(Z$2,'Исходные данные'!$E$14)-MAX(Z$1,$B227))/IF(MOD(Z$4,4)=0,366,365))</f>
        <v>0</v>
      </c>
      <c r="AA266" s="6">
        <f ca="1">AA$36*MIN(Z285,Z247/$B266*(MAX(0,1+MIN(AA$2,'Исходные данные'!$E$14)-MAX(AA$1,$B227))/IF(MOD(AA$4,4)=0,366,365)))+MAX(0,AA247-Z247)/$B266*(MAX(0,1+MIN(AA$2,'Исходные данные'!$E$14)-MAX(AA$1,$B227))/IF(MOD(AA$4,4)=0,366,365))</f>
        <v>0</v>
      </c>
      <c r="AB266" s="6">
        <f ca="1">AB$36*MIN(AA285,AA247/$B266*(MAX(0,1+MIN(AB$2,'Исходные данные'!$E$14)-MAX(AB$1,$B227))/IF(MOD(AB$4,4)=0,366,365)))+MAX(0,AB247-AA247)/$B266*(MAX(0,1+MIN(AB$2,'Исходные данные'!$E$14)-MAX(AB$1,$B227))/IF(MOD(AB$4,4)=0,366,365))</f>
        <v>0</v>
      </c>
      <c r="AC266" s="6">
        <f ca="1">AC$36*MIN(AB285,AB247/$B266*(MAX(0,1+MIN(AC$2,'Исходные данные'!$E$14)-MAX(AC$1,$B227))/IF(MOD(AC$4,4)=0,366,365)))+MAX(0,AC247-AB247)/$B266*(MAX(0,1+MIN(AC$2,'Исходные данные'!$E$14)-MAX(AC$1,$B227))/IF(MOD(AC$4,4)=0,366,365))</f>
        <v>0</v>
      </c>
      <c r="AD266" s="6">
        <f ca="1">AD$36*MIN(AC285,AC247/$B266*(MAX(0,1+MIN(AD$2,'Исходные данные'!$E$14)-MAX(AD$1,$B227))/IF(MOD(AD$4,4)=0,366,365)))+MAX(0,AD247-AC247)/$B266*(MAX(0,1+MIN(AD$2,'Исходные данные'!$E$14)-MAX(AD$1,$B227))/IF(MOD(AD$4,4)=0,366,365))</f>
        <v>0</v>
      </c>
      <c r="AE266" s="6">
        <f ca="1">AE$36*MIN(AD285,AD247/$B266*(MAX(0,1+MIN(AE$2,'Исходные данные'!$E$14)-MAX(AE$1,$B227))/IF(MOD(AE$4,4)=0,366,365)))+MAX(0,AE247-AD247)/$B266*(MAX(0,1+MIN(AE$2,'Исходные данные'!$E$14)-MAX(AE$1,$B227))/IF(MOD(AE$4,4)=0,366,365))</f>
        <v>0</v>
      </c>
      <c r="AF266" s="6">
        <f ca="1">AF$36*MIN(AE285,AE247/$B266*(MAX(0,1+MIN(AF$2,'Исходные данные'!$E$14)-MAX(AF$1,$B227))/IF(MOD(AF$4,4)=0,366,365)))+MAX(0,AF247-AE247)/$B266*(MAX(0,1+MIN(AF$2,'Исходные данные'!$E$14)-MAX(AF$1,$B227))/IF(MOD(AF$4,4)=0,366,365))</f>
        <v>0</v>
      </c>
      <c r="AG266" s="6">
        <f ca="1">AG$36*MIN(AF285,AF247/$B266*(MAX(0,1+MIN(AG$2,'Исходные данные'!$E$14)-MAX(AG$1,$B227))/IF(MOD(AG$4,4)=0,366,365)))+MAX(0,AG247-AF247)/$B266*(MAX(0,1+MIN(AG$2,'Исходные данные'!$E$14)-MAX(AG$1,$B227))/IF(MOD(AG$4,4)=0,366,365))</f>
        <v>0</v>
      </c>
      <c r="AH266" s="6">
        <f ca="1">AH$36*MIN(AG285,AG247/$B266*(MAX(0,1+MIN(AH$2,'Исходные данные'!$E$14)-MAX(AH$1,$B227))/IF(MOD(AH$4,4)=0,366,365)))+MAX(0,AH247-AG247)/$B266*(MAX(0,1+MIN(AH$2,'Исходные данные'!$E$14)-MAX(AH$1,$B227))/IF(MOD(AH$4,4)=0,366,365))</f>
        <v>0</v>
      </c>
      <c r="AI266" s="6">
        <f ca="1">AI$36*MIN(AH285,AH247/$B266*(MAX(0,1+MIN(AI$2,'Исходные данные'!$E$14)-MAX(AI$1,$B227))/IF(MOD(AI$4,4)=0,366,365)))+MAX(0,AI247-AH247)/$B266*(MAX(0,1+MIN(AI$2,'Исходные данные'!$E$14)-MAX(AI$1,$B227))/IF(MOD(AI$4,4)=0,366,365))</f>
        <v>0</v>
      </c>
      <c r="AJ266" s="6">
        <f ca="1">AJ$36*MIN(AI285,AI247/$B266*(MAX(0,1+MIN(AJ$2,'Исходные данные'!$E$14)-MAX(AJ$1,$B227))/IF(MOD(AJ$4,4)=0,366,365)))+MAX(0,AJ247-AI247)/$B266*(MAX(0,1+MIN(AJ$2,'Исходные данные'!$E$14)-MAX(AJ$1,$B227))/IF(MOD(AJ$4,4)=0,366,365))</f>
        <v>0</v>
      </c>
    </row>
    <row r="267" spans="1:124" outlineLevel="2">
      <c r="A267" s="5" t="str">
        <f t="shared" si="62"/>
        <v>-</v>
      </c>
      <c r="B267" s="19">
        <f>'Исходные данные'!D105</f>
        <v>30</v>
      </c>
      <c r="E267" s="6">
        <f>E$36*MIN(D286,D248/$B267*(MAX(0,1+MIN(E$2,'Исходные данные'!$E$14)-MAX(E$1,$B228))/IF(MOD(E$4,4)=0,366,365)))+MAX(0,E248-D248)/$B267*(MAX(0,1+MIN(E$2,'Исходные данные'!$E$14)-MAX(E$1,$B228))/IF(MOD(E$4,4)=0,366,365))</f>
        <v>0</v>
      </c>
      <c r="F267" s="6">
        <f ca="1">F$36*MIN(E286,E248/$B267*(MAX(0,1+MIN(F$2,'Исходные данные'!$E$14)-MAX(F$1,$B228))/IF(MOD(F$4,4)=0,366,365)))+MAX(0,F248-E248)/$B267*(MAX(0,1+MIN(F$2,'Исходные данные'!$E$14)-MAX(F$1,$B228))/IF(MOD(F$4,4)=0,366,365))</f>
        <v>0</v>
      </c>
      <c r="G267" s="6">
        <f ca="1">G$36*MIN(F286,F248/$B267*(MAX(0,1+MIN(G$2,'Исходные данные'!$E$14)-MAX(G$1,$B228))/IF(MOD(G$4,4)=0,366,365)))+MAX(0,G248-F248)/$B267*(MAX(0,1+MIN(G$2,'Исходные данные'!$E$14)-MAX(G$1,$B228))/IF(MOD(G$4,4)=0,366,365))</f>
        <v>0</v>
      </c>
      <c r="H267" s="6">
        <f ca="1">H$36*MIN(G286,G248/$B267*(MAX(0,1+MIN(H$2,'Исходные данные'!$E$14)-MAX(H$1,$B228))/IF(MOD(H$4,4)=0,366,365)))+MAX(0,H248-G248)/$B267*(MAX(0,1+MIN(H$2,'Исходные данные'!$E$14)-MAX(H$1,$B228))/IF(MOD(H$4,4)=0,366,365))</f>
        <v>0</v>
      </c>
      <c r="I267" s="6">
        <f ca="1">I$36*MIN(H286,H248/$B267*(MAX(0,1+MIN(I$2,'Исходные данные'!$E$14)-MAX(I$1,$B228))/IF(MOD(I$4,4)=0,366,365)))+MAX(0,I248-H248)/$B267*(MAX(0,1+MIN(I$2,'Исходные данные'!$E$14)-MAX(I$1,$B228))/IF(MOD(I$4,4)=0,366,365))</f>
        <v>0</v>
      </c>
      <c r="J267" s="6">
        <f ca="1">J$36*MIN(I286,I248/$B267*(MAX(0,1+MIN(J$2,'Исходные данные'!$E$14)-MAX(J$1,$B228))/IF(MOD(J$4,4)=0,366,365)))+MAX(0,J248-I248)/$B267*(MAX(0,1+MIN(J$2,'Исходные данные'!$E$14)-MAX(J$1,$B228))/IF(MOD(J$4,4)=0,366,365))</f>
        <v>0</v>
      </c>
      <c r="K267" s="6">
        <f ca="1">K$36*MIN(J286,J248/$B267*(MAX(0,1+MIN(K$2,'Исходные данные'!$E$14)-MAX(K$1,$B228))/IF(MOD(K$4,4)=0,366,365)))+MAX(0,K248-J248)/$B267*(MAX(0,1+MIN(K$2,'Исходные данные'!$E$14)-MAX(K$1,$B228))/IF(MOD(K$4,4)=0,366,365))</f>
        <v>0</v>
      </c>
      <c r="L267" s="6">
        <f ca="1">L$36*MIN(K286,K248/$B267*(MAX(0,1+MIN(L$2,'Исходные данные'!$E$14)-MAX(L$1,$B228))/IF(MOD(L$4,4)=0,366,365)))+MAX(0,L248-K248)/$B267*(MAX(0,1+MIN(L$2,'Исходные данные'!$E$14)-MAX(L$1,$B228))/IF(MOD(L$4,4)=0,366,365))</f>
        <v>0</v>
      </c>
      <c r="M267" s="6">
        <f ca="1">M$36*MIN(L286,L248/$B267*(MAX(0,1+MIN(M$2,'Исходные данные'!$E$14)-MAX(M$1,$B228))/IF(MOD(M$4,4)=0,366,365)))+MAX(0,M248-L248)/$B267*(MAX(0,1+MIN(M$2,'Исходные данные'!$E$14)-MAX(M$1,$B228))/IF(MOD(M$4,4)=0,366,365))</f>
        <v>0</v>
      </c>
      <c r="N267" s="6">
        <f ca="1">N$36*MIN(M286,M248/$B267*(MAX(0,1+MIN(N$2,'Исходные данные'!$E$14)-MAX(N$1,$B228))/IF(MOD(N$4,4)=0,366,365)))+MAX(0,N248-M248)/$B267*(MAX(0,1+MIN(N$2,'Исходные данные'!$E$14)-MAX(N$1,$B228))/IF(MOD(N$4,4)=0,366,365))</f>
        <v>0</v>
      </c>
      <c r="O267" s="6">
        <f ca="1">O$36*MIN(N286,N248/$B267*(MAX(0,1+MIN(O$2,'Исходные данные'!$E$14)-MAX(O$1,$B228))/IF(MOD(O$4,4)=0,366,365)))+MAX(0,O248-N248)/$B267*(MAX(0,1+MIN(O$2,'Исходные данные'!$E$14)-MAX(O$1,$B228))/IF(MOD(O$4,4)=0,366,365))</f>
        <v>0</v>
      </c>
      <c r="P267" s="6">
        <f ca="1">P$36*MIN(O286,O248/$B267*(MAX(0,1+MIN(P$2,'Исходные данные'!$E$14)-MAX(P$1,$B228))/IF(MOD(P$4,4)=0,366,365)))+MAX(0,P248-O248)/$B267*(MAX(0,1+MIN(P$2,'Исходные данные'!$E$14)-MAX(P$1,$B228))/IF(MOD(P$4,4)=0,366,365))</f>
        <v>0</v>
      </c>
      <c r="Q267" s="6">
        <f ca="1">Q$36*MIN(P286,P248/$B267*(MAX(0,1+MIN(Q$2,'Исходные данные'!$E$14)-MAX(Q$1,$B228))/IF(MOD(Q$4,4)=0,366,365)))+MAX(0,Q248-P248)/$B267*(MAX(0,1+MIN(Q$2,'Исходные данные'!$E$14)-MAX(Q$1,$B228))/IF(MOD(Q$4,4)=0,366,365))</f>
        <v>0</v>
      </c>
      <c r="R267" s="6">
        <f ca="1">R$36*MIN(Q286,Q248/$B267*(MAX(0,1+MIN(R$2,'Исходные данные'!$E$14)-MAX(R$1,$B228))/IF(MOD(R$4,4)=0,366,365)))+MAX(0,R248-Q248)/$B267*(MAX(0,1+MIN(R$2,'Исходные данные'!$E$14)-MAX(R$1,$B228))/IF(MOD(R$4,4)=0,366,365))</f>
        <v>0</v>
      </c>
      <c r="S267" s="6">
        <f ca="1">S$36*MIN(R286,R248/$B267*(MAX(0,1+MIN(S$2,'Исходные данные'!$E$14)-MAX(S$1,$B228))/IF(MOD(S$4,4)=0,366,365)))+MAX(0,S248-R248)/$B267*(MAX(0,1+MIN(S$2,'Исходные данные'!$E$14)-MAX(S$1,$B228))/IF(MOD(S$4,4)=0,366,365))</f>
        <v>0</v>
      </c>
      <c r="T267" s="6">
        <f ca="1">T$36*MIN(S286,S248/$B267*(MAX(0,1+MIN(T$2,'Исходные данные'!$E$14)-MAX(T$1,$B228))/IF(MOD(T$4,4)=0,366,365)))+MAX(0,T248-S248)/$B267*(MAX(0,1+MIN(T$2,'Исходные данные'!$E$14)-MAX(T$1,$B228))/IF(MOD(T$4,4)=0,366,365))</f>
        <v>0</v>
      </c>
      <c r="U267" s="6">
        <f ca="1">U$36*MIN(T286,T248/$B267*(MAX(0,1+MIN(U$2,'Исходные данные'!$E$14)-MAX(U$1,$B228))/IF(MOD(U$4,4)=0,366,365)))+MAX(0,U248-T248)/$B267*(MAX(0,1+MIN(U$2,'Исходные данные'!$E$14)-MAX(U$1,$B228))/IF(MOD(U$4,4)=0,366,365))</f>
        <v>0</v>
      </c>
      <c r="V267" s="6">
        <f ca="1">V$36*MIN(U286,U248/$B267*(MAX(0,1+MIN(V$2,'Исходные данные'!$E$14)-MAX(V$1,$B228))/IF(MOD(V$4,4)=0,366,365)))+MAX(0,V248-U248)/$B267*(MAX(0,1+MIN(V$2,'Исходные данные'!$E$14)-MAX(V$1,$B228))/IF(MOD(V$4,4)=0,366,365))</f>
        <v>0</v>
      </c>
      <c r="W267" s="6">
        <f ca="1">W$36*MIN(V286,V248/$B267*(MAX(0,1+MIN(W$2,'Исходные данные'!$E$14)-MAX(W$1,$B228))/IF(MOD(W$4,4)=0,366,365)))+MAX(0,W248-V248)/$B267*(MAX(0,1+MIN(W$2,'Исходные данные'!$E$14)-MAX(W$1,$B228))/IF(MOD(W$4,4)=0,366,365))</f>
        <v>0</v>
      </c>
      <c r="X267" s="6">
        <f ca="1">X$36*MIN(W286,W248/$B267*(MAX(0,1+MIN(X$2,'Исходные данные'!$E$14)-MAX(X$1,$B228))/IF(MOD(X$4,4)=0,366,365)))+MAX(0,X248-W248)/$B267*(MAX(0,1+MIN(X$2,'Исходные данные'!$E$14)-MAX(X$1,$B228))/IF(MOD(X$4,4)=0,366,365))</f>
        <v>0</v>
      </c>
      <c r="Y267" s="6">
        <f ca="1">Y$36*MIN(X286,X248/$B267*(MAX(0,1+MIN(Y$2,'Исходные данные'!$E$14)-MAX(Y$1,$B228))/IF(MOD(Y$4,4)=0,366,365)))+MAX(0,Y248-X248)/$B267*(MAX(0,1+MIN(Y$2,'Исходные данные'!$E$14)-MAX(Y$1,$B228))/IF(MOD(Y$4,4)=0,366,365))</f>
        <v>0</v>
      </c>
      <c r="Z267" s="6">
        <f ca="1">Z$36*MIN(Y286,Y248/$B267*(MAX(0,1+MIN(Z$2,'Исходные данные'!$E$14)-MAX(Z$1,$B228))/IF(MOD(Z$4,4)=0,366,365)))+MAX(0,Z248-Y248)/$B267*(MAX(0,1+MIN(Z$2,'Исходные данные'!$E$14)-MAX(Z$1,$B228))/IF(MOD(Z$4,4)=0,366,365))</f>
        <v>0</v>
      </c>
      <c r="AA267" s="6">
        <f ca="1">AA$36*MIN(Z286,Z248/$B267*(MAX(0,1+MIN(AA$2,'Исходные данные'!$E$14)-MAX(AA$1,$B228))/IF(MOD(AA$4,4)=0,366,365)))+MAX(0,AA248-Z248)/$B267*(MAX(0,1+MIN(AA$2,'Исходные данные'!$E$14)-MAX(AA$1,$B228))/IF(MOD(AA$4,4)=0,366,365))</f>
        <v>0</v>
      </c>
      <c r="AB267" s="6">
        <f ca="1">AB$36*MIN(AA286,AA248/$B267*(MAX(0,1+MIN(AB$2,'Исходные данные'!$E$14)-MAX(AB$1,$B228))/IF(MOD(AB$4,4)=0,366,365)))+MAX(0,AB248-AA248)/$B267*(MAX(0,1+MIN(AB$2,'Исходные данные'!$E$14)-MAX(AB$1,$B228))/IF(MOD(AB$4,4)=0,366,365))</f>
        <v>0</v>
      </c>
      <c r="AC267" s="6">
        <f ca="1">AC$36*MIN(AB286,AB248/$B267*(MAX(0,1+MIN(AC$2,'Исходные данные'!$E$14)-MAX(AC$1,$B228))/IF(MOD(AC$4,4)=0,366,365)))+MAX(0,AC248-AB248)/$B267*(MAX(0,1+MIN(AC$2,'Исходные данные'!$E$14)-MAX(AC$1,$B228))/IF(MOD(AC$4,4)=0,366,365))</f>
        <v>0</v>
      </c>
      <c r="AD267" s="6">
        <f ca="1">AD$36*MIN(AC286,AC248/$B267*(MAX(0,1+MIN(AD$2,'Исходные данные'!$E$14)-MAX(AD$1,$B228))/IF(MOD(AD$4,4)=0,366,365)))+MAX(0,AD248-AC248)/$B267*(MAX(0,1+MIN(AD$2,'Исходные данные'!$E$14)-MAX(AD$1,$B228))/IF(MOD(AD$4,4)=0,366,365))</f>
        <v>0</v>
      </c>
      <c r="AE267" s="6">
        <f ca="1">AE$36*MIN(AD286,AD248/$B267*(MAX(0,1+MIN(AE$2,'Исходные данные'!$E$14)-MAX(AE$1,$B228))/IF(MOD(AE$4,4)=0,366,365)))+MAX(0,AE248-AD248)/$B267*(MAX(0,1+MIN(AE$2,'Исходные данные'!$E$14)-MAX(AE$1,$B228))/IF(MOD(AE$4,4)=0,366,365))</f>
        <v>0</v>
      </c>
      <c r="AF267" s="6">
        <f ca="1">AF$36*MIN(AE286,AE248/$B267*(MAX(0,1+MIN(AF$2,'Исходные данные'!$E$14)-MAX(AF$1,$B228))/IF(MOD(AF$4,4)=0,366,365)))+MAX(0,AF248-AE248)/$B267*(MAX(0,1+MIN(AF$2,'Исходные данные'!$E$14)-MAX(AF$1,$B228))/IF(MOD(AF$4,4)=0,366,365))</f>
        <v>0</v>
      </c>
      <c r="AG267" s="6">
        <f ca="1">AG$36*MIN(AF286,AF248/$B267*(MAX(0,1+MIN(AG$2,'Исходные данные'!$E$14)-MAX(AG$1,$B228))/IF(MOD(AG$4,4)=0,366,365)))+MAX(0,AG248-AF248)/$B267*(MAX(0,1+MIN(AG$2,'Исходные данные'!$E$14)-MAX(AG$1,$B228))/IF(MOD(AG$4,4)=0,366,365))</f>
        <v>0</v>
      </c>
      <c r="AH267" s="6">
        <f ca="1">AH$36*MIN(AG286,AG248/$B267*(MAX(0,1+MIN(AH$2,'Исходные данные'!$E$14)-MAX(AH$1,$B228))/IF(MOD(AH$4,4)=0,366,365)))+MAX(0,AH248-AG248)/$B267*(MAX(0,1+MIN(AH$2,'Исходные данные'!$E$14)-MAX(AH$1,$B228))/IF(MOD(AH$4,4)=0,366,365))</f>
        <v>0</v>
      </c>
      <c r="AI267" s="6">
        <f ca="1">AI$36*MIN(AH286,AH248/$B267*(MAX(0,1+MIN(AI$2,'Исходные данные'!$E$14)-MAX(AI$1,$B228))/IF(MOD(AI$4,4)=0,366,365)))+MAX(0,AI248-AH248)/$B267*(MAX(0,1+MIN(AI$2,'Исходные данные'!$E$14)-MAX(AI$1,$B228))/IF(MOD(AI$4,4)=0,366,365))</f>
        <v>0</v>
      </c>
      <c r="AJ267" s="6">
        <f ca="1">AJ$36*MIN(AI286,AI248/$B267*(MAX(0,1+MIN(AJ$2,'Исходные данные'!$E$14)-MAX(AJ$1,$B228))/IF(MOD(AJ$4,4)=0,366,365)))+MAX(0,AJ248-AI248)/$B267*(MAX(0,1+MIN(AJ$2,'Исходные данные'!$E$14)-MAX(AJ$1,$B228))/IF(MOD(AJ$4,4)=0,366,365))</f>
        <v>0</v>
      </c>
    </row>
    <row r="268" spans="1:124" outlineLevel="2">
      <c r="A268" s="5" t="str">
        <f t="shared" si="62"/>
        <v>-</v>
      </c>
      <c r="B268" s="19">
        <f>'Исходные данные'!D106</f>
        <v>30</v>
      </c>
      <c r="E268" s="6">
        <f>E$36*MIN(D287,D249/$B268*(MAX(0,1+MIN(E$2,'Исходные данные'!$E$14)-MAX(E$1,$B229))/IF(MOD(E$4,4)=0,366,365)))+MAX(0,E249-D249)/$B268*(MAX(0,1+MIN(E$2,'Исходные данные'!$E$14)-MAX(E$1,$B229))/IF(MOD(E$4,4)=0,366,365))</f>
        <v>0</v>
      </c>
      <c r="F268" s="6">
        <f ca="1">F$36*MIN(E287,E249/$B268*(MAX(0,1+MIN(F$2,'Исходные данные'!$E$14)-MAX(F$1,$B229))/IF(MOD(F$4,4)=0,366,365)))+MAX(0,F249-E249)/$B268*(MAX(0,1+MIN(F$2,'Исходные данные'!$E$14)-MAX(F$1,$B229))/IF(MOD(F$4,4)=0,366,365))</f>
        <v>0</v>
      </c>
      <c r="G268" s="6">
        <f ca="1">G$36*MIN(F287,F249/$B268*(MAX(0,1+MIN(G$2,'Исходные данные'!$E$14)-MAX(G$1,$B229))/IF(MOD(G$4,4)=0,366,365)))+MAX(0,G249-F249)/$B268*(MAX(0,1+MIN(G$2,'Исходные данные'!$E$14)-MAX(G$1,$B229))/IF(MOD(G$4,4)=0,366,365))</f>
        <v>0</v>
      </c>
      <c r="H268" s="6">
        <f ca="1">H$36*MIN(G287,G249/$B268*(MAX(0,1+MIN(H$2,'Исходные данные'!$E$14)-MAX(H$1,$B229))/IF(MOD(H$4,4)=0,366,365)))+MAX(0,H249-G249)/$B268*(MAX(0,1+MIN(H$2,'Исходные данные'!$E$14)-MAX(H$1,$B229))/IF(MOD(H$4,4)=0,366,365))</f>
        <v>0</v>
      </c>
      <c r="I268" s="6">
        <f ca="1">I$36*MIN(H287,H249/$B268*(MAX(0,1+MIN(I$2,'Исходные данные'!$E$14)-MAX(I$1,$B229))/IF(MOD(I$4,4)=0,366,365)))+MAX(0,I249-H249)/$B268*(MAX(0,1+MIN(I$2,'Исходные данные'!$E$14)-MAX(I$1,$B229))/IF(MOD(I$4,4)=0,366,365))</f>
        <v>0</v>
      </c>
      <c r="J268" s="6">
        <f ca="1">J$36*MIN(I287,I249/$B268*(MAX(0,1+MIN(J$2,'Исходные данные'!$E$14)-MAX(J$1,$B229))/IF(MOD(J$4,4)=0,366,365)))+MAX(0,J249-I249)/$B268*(MAX(0,1+MIN(J$2,'Исходные данные'!$E$14)-MAX(J$1,$B229))/IF(MOD(J$4,4)=0,366,365))</f>
        <v>0</v>
      </c>
      <c r="K268" s="6">
        <f ca="1">K$36*MIN(J287,J249/$B268*(MAX(0,1+MIN(K$2,'Исходные данные'!$E$14)-MAX(K$1,$B229))/IF(MOD(K$4,4)=0,366,365)))+MAX(0,K249-J249)/$B268*(MAX(0,1+MIN(K$2,'Исходные данные'!$E$14)-MAX(K$1,$B229))/IF(MOD(K$4,4)=0,366,365))</f>
        <v>0</v>
      </c>
      <c r="L268" s="6">
        <f ca="1">L$36*MIN(K287,K249/$B268*(MAX(0,1+MIN(L$2,'Исходные данные'!$E$14)-MAX(L$1,$B229))/IF(MOD(L$4,4)=0,366,365)))+MAX(0,L249-K249)/$B268*(MAX(0,1+MIN(L$2,'Исходные данные'!$E$14)-MAX(L$1,$B229))/IF(MOD(L$4,4)=0,366,365))</f>
        <v>0</v>
      </c>
      <c r="M268" s="6">
        <f ca="1">M$36*MIN(L287,L249/$B268*(MAX(0,1+MIN(M$2,'Исходные данные'!$E$14)-MAX(M$1,$B229))/IF(MOD(M$4,4)=0,366,365)))+MAX(0,M249-L249)/$B268*(MAX(0,1+MIN(M$2,'Исходные данные'!$E$14)-MAX(M$1,$B229))/IF(MOD(M$4,4)=0,366,365))</f>
        <v>0</v>
      </c>
      <c r="N268" s="6">
        <f ca="1">N$36*MIN(M287,M249/$B268*(MAX(0,1+MIN(N$2,'Исходные данные'!$E$14)-MAX(N$1,$B229))/IF(MOD(N$4,4)=0,366,365)))+MAX(0,N249-M249)/$B268*(MAX(0,1+MIN(N$2,'Исходные данные'!$E$14)-MAX(N$1,$B229))/IF(MOD(N$4,4)=0,366,365))</f>
        <v>0</v>
      </c>
      <c r="O268" s="6">
        <f ca="1">O$36*MIN(N287,N249/$B268*(MAX(0,1+MIN(O$2,'Исходные данные'!$E$14)-MAX(O$1,$B229))/IF(MOD(O$4,4)=0,366,365)))+MAX(0,O249-N249)/$B268*(MAX(0,1+MIN(O$2,'Исходные данные'!$E$14)-MAX(O$1,$B229))/IF(MOD(O$4,4)=0,366,365))</f>
        <v>0</v>
      </c>
      <c r="P268" s="6">
        <f ca="1">P$36*MIN(O287,O249/$B268*(MAX(0,1+MIN(P$2,'Исходные данные'!$E$14)-MAX(P$1,$B229))/IF(MOD(P$4,4)=0,366,365)))+MAX(0,P249-O249)/$B268*(MAX(0,1+MIN(P$2,'Исходные данные'!$E$14)-MAX(P$1,$B229))/IF(MOD(P$4,4)=0,366,365))</f>
        <v>0</v>
      </c>
      <c r="Q268" s="6">
        <f ca="1">Q$36*MIN(P287,P249/$B268*(MAX(0,1+MIN(Q$2,'Исходные данные'!$E$14)-MAX(Q$1,$B229))/IF(MOD(Q$4,4)=0,366,365)))+MAX(0,Q249-P249)/$B268*(MAX(0,1+MIN(Q$2,'Исходные данные'!$E$14)-MAX(Q$1,$B229))/IF(MOD(Q$4,4)=0,366,365))</f>
        <v>0</v>
      </c>
      <c r="R268" s="6">
        <f ca="1">R$36*MIN(Q287,Q249/$B268*(MAX(0,1+MIN(R$2,'Исходные данные'!$E$14)-MAX(R$1,$B229))/IF(MOD(R$4,4)=0,366,365)))+MAX(0,R249-Q249)/$B268*(MAX(0,1+MIN(R$2,'Исходные данные'!$E$14)-MAX(R$1,$B229))/IF(MOD(R$4,4)=0,366,365))</f>
        <v>0</v>
      </c>
      <c r="S268" s="6">
        <f ca="1">S$36*MIN(R287,R249/$B268*(MAX(0,1+MIN(S$2,'Исходные данные'!$E$14)-MAX(S$1,$B229))/IF(MOD(S$4,4)=0,366,365)))+MAX(0,S249-R249)/$B268*(MAX(0,1+MIN(S$2,'Исходные данные'!$E$14)-MAX(S$1,$B229))/IF(MOD(S$4,4)=0,366,365))</f>
        <v>0</v>
      </c>
      <c r="T268" s="6">
        <f ca="1">T$36*MIN(S287,S249/$B268*(MAX(0,1+MIN(T$2,'Исходные данные'!$E$14)-MAX(T$1,$B229))/IF(MOD(T$4,4)=0,366,365)))+MAX(0,T249-S249)/$B268*(MAX(0,1+MIN(T$2,'Исходные данные'!$E$14)-MAX(T$1,$B229))/IF(MOD(T$4,4)=0,366,365))</f>
        <v>0</v>
      </c>
      <c r="U268" s="6">
        <f ca="1">U$36*MIN(T287,T249/$B268*(MAX(0,1+MIN(U$2,'Исходные данные'!$E$14)-MAX(U$1,$B229))/IF(MOD(U$4,4)=0,366,365)))+MAX(0,U249-T249)/$B268*(MAX(0,1+MIN(U$2,'Исходные данные'!$E$14)-MAX(U$1,$B229))/IF(MOD(U$4,4)=0,366,365))</f>
        <v>0</v>
      </c>
      <c r="V268" s="6">
        <f ca="1">V$36*MIN(U287,U249/$B268*(MAX(0,1+MIN(V$2,'Исходные данные'!$E$14)-MAX(V$1,$B229))/IF(MOD(V$4,4)=0,366,365)))+MAX(0,V249-U249)/$B268*(MAX(0,1+MIN(V$2,'Исходные данные'!$E$14)-MAX(V$1,$B229))/IF(MOD(V$4,4)=0,366,365))</f>
        <v>0</v>
      </c>
      <c r="W268" s="6">
        <f ca="1">W$36*MIN(V287,V249/$B268*(MAX(0,1+MIN(W$2,'Исходные данные'!$E$14)-MAX(W$1,$B229))/IF(MOD(W$4,4)=0,366,365)))+MAX(0,W249-V249)/$B268*(MAX(0,1+MIN(W$2,'Исходные данные'!$E$14)-MAX(W$1,$B229))/IF(MOD(W$4,4)=0,366,365))</f>
        <v>0</v>
      </c>
      <c r="X268" s="6">
        <f ca="1">X$36*MIN(W287,W249/$B268*(MAX(0,1+MIN(X$2,'Исходные данные'!$E$14)-MAX(X$1,$B229))/IF(MOD(X$4,4)=0,366,365)))+MAX(0,X249-W249)/$B268*(MAX(0,1+MIN(X$2,'Исходные данные'!$E$14)-MAX(X$1,$B229))/IF(MOD(X$4,4)=0,366,365))</f>
        <v>0</v>
      </c>
      <c r="Y268" s="6">
        <f ca="1">Y$36*MIN(X287,X249/$B268*(MAX(0,1+MIN(Y$2,'Исходные данные'!$E$14)-MAX(Y$1,$B229))/IF(MOD(Y$4,4)=0,366,365)))+MAX(0,Y249-X249)/$B268*(MAX(0,1+MIN(Y$2,'Исходные данные'!$E$14)-MAX(Y$1,$B229))/IF(MOD(Y$4,4)=0,366,365))</f>
        <v>0</v>
      </c>
      <c r="Z268" s="6">
        <f ca="1">Z$36*MIN(Y287,Y249/$B268*(MAX(0,1+MIN(Z$2,'Исходные данные'!$E$14)-MAX(Z$1,$B229))/IF(MOD(Z$4,4)=0,366,365)))+MAX(0,Z249-Y249)/$B268*(MAX(0,1+MIN(Z$2,'Исходные данные'!$E$14)-MAX(Z$1,$B229))/IF(MOD(Z$4,4)=0,366,365))</f>
        <v>0</v>
      </c>
      <c r="AA268" s="6">
        <f ca="1">AA$36*MIN(Z287,Z249/$B268*(MAX(0,1+MIN(AA$2,'Исходные данные'!$E$14)-MAX(AA$1,$B229))/IF(MOD(AA$4,4)=0,366,365)))+MAX(0,AA249-Z249)/$B268*(MAX(0,1+MIN(AA$2,'Исходные данные'!$E$14)-MAX(AA$1,$B229))/IF(MOD(AA$4,4)=0,366,365))</f>
        <v>0</v>
      </c>
      <c r="AB268" s="6">
        <f ca="1">AB$36*MIN(AA287,AA249/$B268*(MAX(0,1+MIN(AB$2,'Исходные данные'!$E$14)-MAX(AB$1,$B229))/IF(MOD(AB$4,4)=0,366,365)))+MAX(0,AB249-AA249)/$B268*(MAX(0,1+MIN(AB$2,'Исходные данные'!$E$14)-MAX(AB$1,$B229))/IF(MOD(AB$4,4)=0,366,365))</f>
        <v>0</v>
      </c>
      <c r="AC268" s="6">
        <f ca="1">AC$36*MIN(AB287,AB249/$B268*(MAX(0,1+MIN(AC$2,'Исходные данные'!$E$14)-MAX(AC$1,$B229))/IF(MOD(AC$4,4)=0,366,365)))+MAX(0,AC249-AB249)/$B268*(MAX(0,1+MIN(AC$2,'Исходные данные'!$E$14)-MAX(AC$1,$B229))/IF(MOD(AC$4,4)=0,366,365))</f>
        <v>0</v>
      </c>
      <c r="AD268" s="6">
        <f ca="1">AD$36*MIN(AC287,AC249/$B268*(MAX(0,1+MIN(AD$2,'Исходные данные'!$E$14)-MAX(AD$1,$B229))/IF(MOD(AD$4,4)=0,366,365)))+MAX(0,AD249-AC249)/$B268*(MAX(0,1+MIN(AD$2,'Исходные данные'!$E$14)-MAX(AD$1,$B229))/IF(MOD(AD$4,4)=0,366,365))</f>
        <v>0</v>
      </c>
      <c r="AE268" s="6">
        <f ca="1">AE$36*MIN(AD287,AD249/$B268*(MAX(0,1+MIN(AE$2,'Исходные данные'!$E$14)-MAX(AE$1,$B229))/IF(MOD(AE$4,4)=0,366,365)))+MAX(0,AE249-AD249)/$B268*(MAX(0,1+MIN(AE$2,'Исходные данные'!$E$14)-MAX(AE$1,$B229))/IF(MOD(AE$4,4)=0,366,365))</f>
        <v>0</v>
      </c>
      <c r="AF268" s="6">
        <f ca="1">AF$36*MIN(AE287,AE249/$B268*(MAX(0,1+MIN(AF$2,'Исходные данные'!$E$14)-MAX(AF$1,$B229))/IF(MOD(AF$4,4)=0,366,365)))+MAX(0,AF249-AE249)/$B268*(MAX(0,1+MIN(AF$2,'Исходные данные'!$E$14)-MAX(AF$1,$B229))/IF(MOD(AF$4,4)=0,366,365))</f>
        <v>0</v>
      </c>
      <c r="AG268" s="6">
        <f ca="1">AG$36*MIN(AF287,AF249/$B268*(MAX(0,1+MIN(AG$2,'Исходные данные'!$E$14)-MAX(AG$1,$B229))/IF(MOD(AG$4,4)=0,366,365)))+MAX(0,AG249-AF249)/$B268*(MAX(0,1+MIN(AG$2,'Исходные данные'!$E$14)-MAX(AG$1,$B229))/IF(MOD(AG$4,4)=0,366,365))</f>
        <v>0</v>
      </c>
      <c r="AH268" s="6">
        <f ca="1">AH$36*MIN(AG287,AG249/$B268*(MAX(0,1+MIN(AH$2,'Исходные данные'!$E$14)-MAX(AH$1,$B229))/IF(MOD(AH$4,4)=0,366,365)))+MAX(0,AH249-AG249)/$B268*(MAX(0,1+MIN(AH$2,'Исходные данные'!$E$14)-MAX(AH$1,$B229))/IF(MOD(AH$4,4)=0,366,365))</f>
        <v>0</v>
      </c>
      <c r="AI268" s="6">
        <f ca="1">AI$36*MIN(AH287,AH249/$B268*(MAX(0,1+MIN(AI$2,'Исходные данные'!$E$14)-MAX(AI$1,$B229))/IF(MOD(AI$4,4)=0,366,365)))+MAX(0,AI249-AH249)/$B268*(MAX(0,1+MIN(AI$2,'Исходные данные'!$E$14)-MAX(AI$1,$B229))/IF(MOD(AI$4,4)=0,366,365))</f>
        <v>0</v>
      </c>
      <c r="AJ268" s="6">
        <f ca="1">AJ$36*MIN(AI287,AI249/$B268*(MAX(0,1+MIN(AJ$2,'Исходные данные'!$E$14)-MAX(AJ$1,$B229))/IF(MOD(AJ$4,4)=0,366,365)))+MAX(0,AJ249-AI249)/$B268*(MAX(0,1+MIN(AJ$2,'Исходные данные'!$E$14)-MAX(AJ$1,$B229))/IF(MOD(AJ$4,4)=0,366,365))</f>
        <v>0</v>
      </c>
    </row>
    <row r="269" spans="1:124" outlineLevel="2">
      <c r="A269" s="5" t="str">
        <f t="shared" si="62"/>
        <v>-</v>
      </c>
      <c r="B269" s="19">
        <f>'Исходные данные'!D107</f>
        <v>30</v>
      </c>
      <c r="E269" s="6">
        <f>E$36*MIN(D288,D250/$B269*(MAX(0,1+MIN(E$2,'Исходные данные'!$E$14)-MAX(E$1,$B230))/IF(MOD(E$4,4)=0,366,365)))+MAX(0,E250-D250)/$B269*(MAX(0,1+MIN(E$2,'Исходные данные'!$E$14)-MAX(E$1,$B230))/IF(MOD(E$4,4)=0,366,365))</f>
        <v>0</v>
      </c>
      <c r="F269" s="6">
        <f ca="1">F$36*MIN(E288,E250/$B269*(MAX(0,1+MIN(F$2,'Исходные данные'!$E$14)-MAX(F$1,$B230))/IF(MOD(F$4,4)=0,366,365)))+MAX(0,F250-E250)/$B269*(MAX(0,1+MIN(F$2,'Исходные данные'!$E$14)-MAX(F$1,$B230))/IF(MOD(F$4,4)=0,366,365))</f>
        <v>0</v>
      </c>
      <c r="G269" s="6">
        <f ca="1">G$36*MIN(F288,F250/$B269*(MAX(0,1+MIN(G$2,'Исходные данные'!$E$14)-MAX(G$1,$B230))/IF(MOD(G$4,4)=0,366,365)))+MAX(0,G250-F250)/$B269*(MAX(0,1+MIN(G$2,'Исходные данные'!$E$14)-MAX(G$1,$B230))/IF(MOD(G$4,4)=0,366,365))</f>
        <v>0</v>
      </c>
      <c r="H269" s="6">
        <f ca="1">H$36*MIN(G288,G250/$B269*(MAX(0,1+MIN(H$2,'Исходные данные'!$E$14)-MAX(H$1,$B230))/IF(MOD(H$4,4)=0,366,365)))+MAX(0,H250-G250)/$B269*(MAX(0,1+MIN(H$2,'Исходные данные'!$E$14)-MAX(H$1,$B230))/IF(MOD(H$4,4)=0,366,365))</f>
        <v>0</v>
      </c>
      <c r="I269" s="6">
        <f ca="1">I$36*MIN(H288,H250/$B269*(MAX(0,1+MIN(I$2,'Исходные данные'!$E$14)-MAX(I$1,$B230))/IF(MOD(I$4,4)=0,366,365)))+MAX(0,I250-H250)/$B269*(MAX(0,1+MIN(I$2,'Исходные данные'!$E$14)-MAX(I$1,$B230))/IF(MOD(I$4,4)=0,366,365))</f>
        <v>0</v>
      </c>
      <c r="J269" s="6">
        <f ca="1">J$36*MIN(I288,I250/$B269*(MAX(0,1+MIN(J$2,'Исходные данные'!$E$14)-MAX(J$1,$B230))/IF(MOD(J$4,4)=0,366,365)))+MAX(0,J250-I250)/$B269*(MAX(0,1+MIN(J$2,'Исходные данные'!$E$14)-MAX(J$1,$B230))/IF(MOD(J$4,4)=0,366,365))</f>
        <v>0</v>
      </c>
      <c r="K269" s="6">
        <f ca="1">K$36*MIN(J288,J250/$B269*(MAX(0,1+MIN(K$2,'Исходные данные'!$E$14)-MAX(K$1,$B230))/IF(MOD(K$4,4)=0,366,365)))+MAX(0,K250-J250)/$B269*(MAX(0,1+MIN(K$2,'Исходные данные'!$E$14)-MAX(K$1,$B230))/IF(MOD(K$4,4)=0,366,365))</f>
        <v>0</v>
      </c>
      <c r="L269" s="6">
        <f ca="1">L$36*MIN(K288,K250/$B269*(MAX(0,1+MIN(L$2,'Исходные данные'!$E$14)-MAX(L$1,$B230))/IF(MOD(L$4,4)=0,366,365)))+MAX(0,L250-K250)/$B269*(MAX(0,1+MIN(L$2,'Исходные данные'!$E$14)-MAX(L$1,$B230))/IF(MOD(L$4,4)=0,366,365))</f>
        <v>0</v>
      </c>
      <c r="M269" s="6">
        <f ca="1">M$36*MIN(L288,L250/$B269*(MAX(0,1+MIN(M$2,'Исходные данные'!$E$14)-MAX(M$1,$B230))/IF(MOD(M$4,4)=0,366,365)))+MAX(0,M250-L250)/$B269*(MAX(0,1+MIN(M$2,'Исходные данные'!$E$14)-MAX(M$1,$B230))/IF(MOD(M$4,4)=0,366,365))</f>
        <v>0</v>
      </c>
      <c r="N269" s="6">
        <f ca="1">N$36*MIN(M288,M250/$B269*(MAX(0,1+MIN(N$2,'Исходные данные'!$E$14)-MAX(N$1,$B230))/IF(MOD(N$4,4)=0,366,365)))+MAX(0,N250-M250)/$B269*(MAX(0,1+MIN(N$2,'Исходные данные'!$E$14)-MAX(N$1,$B230))/IF(MOD(N$4,4)=0,366,365))</f>
        <v>0</v>
      </c>
      <c r="O269" s="6">
        <f ca="1">O$36*MIN(N288,N250/$B269*(MAX(0,1+MIN(O$2,'Исходные данные'!$E$14)-MAX(O$1,$B230))/IF(MOD(O$4,4)=0,366,365)))+MAX(0,O250-N250)/$B269*(MAX(0,1+MIN(O$2,'Исходные данные'!$E$14)-MAX(O$1,$B230))/IF(MOD(O$4,4)=0,366,365))</f>
        <v>0</v>
      </c>
      <c r="P269" s="6">
        <f ca="1">P$36*MIN(O288,O250/$B269*(MAX(0,1+MIN(P$2,'Исходные данные'!$E$14)-MAX(P$1,$B230))/IF(MOD(P$4,4)=0,366,365)))+MAX(0,P250-O250)/$B269*(MAX(0,1+MIN(P$2,'Исходные данные'!$E$14)-MAX(P$1,$B230))/IF(MOD(P$4,4)=0,366,365))</f>
        <v>0</v>
      </c>
      <c r="Q269" s="6">
        <f ca="1">Q$36*MIN(P288,P250/$B269*(MAX(0,1+MIN(Q$2,'Исходные данные'!$E$14)-MAX(Q$1,$B230))/IF(MOD(Q$4,4)=0,366,365)))+MAX(0,Q250-P250)/$B269*(MAX(0,1+MIN(Q$2,'Исходные данные'!$E$14)-MAX(Q$1,$B230))/IF(MOD(Q$4,4)=0,366,365))</f>
        <v>0</v>
      </c>
      <c r="R269" s="6">
        <f ca="1">R$36*MIN(Q288,Q250/$B269*(MAX(0,1+MIN(R$2,'Исходные данные'!$E$14)-MAX(R$1,$B230))/IF(MOD(R$4,4)=0,366,365)))+MAX(0,R250-Q250)/$B269*(MAX(0,1+MIN(R$2,'Исходные данные'!$E$14)-MAX(R$1,$B230))/IF(MOD(R$4,4)=0,366,365))</f>
        <v>0</v>
      </c>
      <c r="S269" s="6">
        <f ca="1">S$36*MIN(R288,R250/$B269*(MAX(0,1+MIN(S$2,'Исходные данные'!$E$14)-MAX(S$1,$B230))/IF(MOD(S$4,4)=0,366,365)))+MAX(0,S250-R250)/$B269*(MAX(0,1+MIN(S$2,'Исходные данные'!$E$14)-MAX(S$1,$B230))/IF(MOD(S$4,4)=0,366,365))</f>
        <v>0</v>
      </c>
      <c r="T269" s="6">
        <f ca="1">T$36*MIN(S288,S250/$B269*(MAX(0,1+MIN(T$2,'Исходные данные'!$E$14)-MAX(T$1,$B230))/IF(MOD(T$4,4)=0,366,365)))+MAX(0,T250-S250)/$B269*(MAX(0,1+MIN(T$2,'Исходные данные'!$E$14)-MAX(T$1,$B230))/IF(MOD(T$4,4)=0,366,365))</f>
        <v>0</v>
      </c>
      <c r="U269" s="6">
        <f ca="1">U$36*MIN(T288,T250/$B269*(MAX(0,1+MIN(U$2,'Исходные данные'!$E$14)-MAX(U$1,$B230))/IF(MOD(U$4,4)=0,366,365)))+MAX(0,U250-T250)/$B269*(MAX(0,1+MIN(U$2,'Исходные данные'!$E$14)-MAX(U$1,$B230))/IF(MOD(U$4,4)=0,366,365))</f>
        <v>0</v>
      </c>
      <c r="V269" s="6">
        <f ca="1">V$36*MIN(U288,U250/$B269*(MAX(0,1+MIN(V$2,'Исходные данные'!$E$14)-MAX(V$1,$B230))/IF(MOD(V$4,4)=0,366,365)))+MAX(0,V250-U250)/$B269*(MAX(0,1+MIN(V$2,'Исходные данные'!$E$14)-MAX(V$1,$B230))/IF(MOD(V$4,4)=0,366,365))</f>
        <v>0</v>
      </c>
      <c r="W269" s="6">
        <f ca="1">W$36*MIN(V288,V250/$B269*(MAX(0,1+MIN(W$2,'Исходные данные'!$E$14)-MAX(W$1,$B230))/IF(MOD(W$4,4)=0,366,365)))+MAX(0,W250-V250)/$B269*(MAX(0,1+MIN(W$2,'Исходные данные'!$E$14)-MAX(W$1,$B230))/IF(MOD(W$4,4)=0,366,365))</f>
        <v>0</v>
      </c>
      <c r="X269" s="6">
        <f ca="1">X$36*MIN(W288,W250/$B269*(MAX(0,1+MIN(X$2,'Исходные данные'!$E$14)-MAX(X$1,$B230))/IF(MOD(X$4,4)=0,366,365)))+MAX(0,X250-W250)/$B269*(MAX(0,1+MIN(X$2,'Исходные данные'!$E$14)-MAX(X$1,$B230))/IF(MOD(X$4,4)=0,366,365))</f>
        <v>0</v>
      </c>
      <c r="Y269" s="6">
        <f ca="1">Y$36*MIN(X288,X250/$B269*(MAX(0,1+MIN(Y$2,'Исходные данные'!$E$14)-MAX(Y$1,$B230))/IF(MOD(Y$4,4)=0,366,365)))+MAX(0,Y250-X250)/$B269*(MAX(0,1+MIN(Y$2,'Исходные данные'!$E$14)-MAX(Y$1,$B230))/IF(MOD(Y$4,4)=0,366,365))</f>
        <v>0</v>
      </c>
      <c r="Z269" s="6">
        <f ca="1">Z$36*MIN(Y288,Y250/$B269*(MAX(0,1+MIN(Z$2,'Исходные данные'!$E$14)-MAX(Z$1,$B230))/IF(MOD(Z$4,4)=0,366,365)))+MAX(0,Z250-Y250)/$B269*(MAX(0,1+MIN(Z$2,'Исходные данные'!$E$14)-MAX(Z$1,$B230))/IF(MOD(Z$4,4)=0,366,365))</f>
        <v>0</v>
      </c>
      <c r="AA269" s="6">
        <f ca="1">AA$36*MIN(Z288,Z250/$B269*(MAX(0,1+MIN(AA$2,'Исходные данные'!$E$14)-MAX(AA$1,$B230))/IF(MOD(AA$4,4)=0,366,365)))+MAX(0,AA250-Z250)/$B269*(MAX(0,1+MIN(AA$2,'Исходные данные'!$E$14)-MAX(AA$1,$B230))/IF(MOD(AA$4,4)=0,366,365))</f>
        <v>0</v>
      </c>
      <c r="AB269" s="6">
        <f ca="1">AB$36*MIN(AA288,AA250/$B269*(MAX(0,1+MIN(AB$2,'Исходные данные'!$E$14)-MAX(AB$1,$B230))/IF(MOD(AB$4,4)=0,366,365)))+MAX(0,AB250-AA250)/$B269*(MAX(0,1+MIN(AB$2,'Исходные данные'!$E$14)-MAX(AB$1,$B230))/IF(MOD(AB$4,4)=0,366,365))</f>
        <v>0</v>
      </c>
      <c r="AC269" s="6">
        <f ca="1">AC$36*MIN(AB288,AB250/$B269*(MAX(0,1+MIN(AC$2,'Исходные данные'!$E$14)-MAX(AC$1,$B230))/IF(MOD(AC$4,4)=0,366,365)))+MAX(0,AC250-AB250)/$B269*(MAX(0,1+MIN(AC$2,'Исходные данные'!$E$14)-MAX(AC$1,$B230))/IF(MOD(AC$4,4)=0,366,365))</f>
        <v>0</v>
      </c>
      <c r="AD269" s="6">
        <f ca="1">AD$36*MIN(AC288,AC250/$B269*(MAX(0,1+MIN(AD$2,'Исходные данные'!$E$14)-MAX(AD$1,$B230))/IF(MOD(AD$4,4)=0,366,365)))+MAX(0,AD250-AC250)/$B269*(MAX(0,1+MIN(AD$2,'Исходные данные'!$E$14)-MAX(AD$1,$B230))/IF(MOD(AD$4,4)=0,366,365))</f>
        <v>0</v>
      </c>
      <c r="AE269" s="6">
        <f ca="1">AE$36*MIN(AD288,AD250/$B269*(MAX(0,1+MIN(AE$2,'Исходные данные'!$E$14)-MAX(AE$1,$B230))/IF(MOD(AE$4,4)=0,366,365)))+MAX(0,AE250-AD250)/$B269*(MAX(0,1+MIN(AE$2,'Исходные данные'!$E$14)-MAX(AE$1,$B230))/IF(MOD(AE$4,4)=0,366,365))</f>
        <v>0</v>
      </c>
      <c r="AF269" s="6">
        <f ca="1">AF$36*MIN(AE288,AE250/$B269*(MAX(0,1+MIN(AF$2,'Исходные данные'!$E$14)-MAX(AF$1,$B230))/IF(MOD(AF$4,4)=0,366,365)))+MAX(0,AF250-AE250)/$B269*(MAX(0,1+MIN(AF$2,'Исходные данные'!$E$14)-MAX(AF$1,$B230))/IF(MOD(AF$4,4)=0,366,365))</f>
        <v>0</v>
      </c>
      <c r="AG269" s="6">
        <f ca="1">AG$36*MIN(AF288,AF250/$B269*(MAX(0,1+MIN(AG$2,'Исходные данные'!$E$14)-MAX(AG$1,$B230))/IF(MOD(AG$4,4)=0,366,365)))+MAX(0,AG250-AF250)/$B269*(MAX(0,1+MIN(AG$2,'Исходные данные'!$E$14)-MAX(AG$1,$B230))/IF(MOD(AG$4,4)=0,366,365))</f>
        <v>0</v>
      </c>
      <c r="AH269" s="6">
        <f ca="1">AH$36*MIN(AG288,AG250/$B269*(MAX(0,1+MIN(AH$2,'Исходные данные'!$E$14)-MAX(AH$1,$B230))/IF(MOD(AH$4,4)=0,366,365)))+MAX(0,AH250-AG250)/$B269*(MAX(0,1+MIN(AH$2,'Исходные данные'!$E$14)-MAX(AH$1,$B230))/IF(MOD(AH$4,4)=0,366,365))</f>
        <v>0</v>
      </c>
      <c r="AI269" s="6">
        <f ca="1">AI$36*MIN(AH288,AH250/$B269*(MAX(0,1+MIN(AI$2,'Исходные данные'!$E$14)-MAX(AI$1,$B230))/IF(MOD(AI$4,4)=0,366,365)))+MAX(0,AI250-AH250)/$B269*(MAX(0,1+MIN(AI$2,'Исходные данные'!$E$14)-MAX(AI$1,$B230))/IF(MOD(AI$4,4)=0,366,365))</f>
        <v>0</v>
      </c>
      <c r="AJ269" s="6">
        <f ca="1">AJ$36*MIN(AI288,AI250/$B269*(MAX(0,1+MIN(AJ$2,'Исходные данные'!$E$14)-MAX(AJ$1,$B230))/IF(MOD(AJ$4,4)=0,366,365)))+MAX(0,AJ250-AI250)/$B269*(MAX(0,1+MIN(AJ$2,'Исходные данные'!$E$14)-MAX(AJ$1,$B230))/IF(MOD(AJ$4,4)=0,366,365))</f>
        <v>0</v>
      </c>
    </row>
    <row r="270" spans="1:124" outlineLevel="2">
      <c r="A270" s="5" t="str">
        <f t="shared" si="62"/>
        <v>-</v>
      </c>
      <c r="B270" s="19">
        <f>'Исходные данные'!D108</f>
        <v>30</v>
      </c>
      <c r="E270" s="6">
        <f>E$36*MIN(D289,D251/$B270*(MAX(0,1+MIN(E$2,'Исходные данные'!$E$14)-MAX(E$1,$B231))/IF(MOD(E$4,4)=0,366,365)))+MAX(0,E251-D251)/$B270*(MAX(0,1+MIN(E$2,'Исходные данные'!$E$14)-MAX(E$1,$B231))/IF(MOD(E$4,4)=0,366,365))</f>
        <v>0</v>
      </c>
      <c r="F270" s="6">
        <f ca="1">F$36*MIN(E289,E251/$B270*(MAX(0,1+MIN(F$2,'Исходные данные'!$E$14)-MAX(F$1,$B231))/IF(MOD(F$4,4)=0,366,365)))+MAX(0,F251-E251)/$B270*(MAX(0,1+MIN(F$2,'Исходные данные'!$E$14)-MAX(F$1,$B231))/IF(MOD(F$4,4)=0,366,365))</f>
        <v>0</v>
      </c>
      <c r="G270" s="6">
        <f ca="1">G$36*MIN(F289,F251/$B270*(MAX(0,1+MIN(G$2,'Исходные данные'!$E$14)-MAX(G$1,$B231))/IF(MOD(G$4,4)=0,366,365)))+MAX(0,G251-F251)/$B270*(MAX(0,1+MIN(G$2,'Исходные данные'!$E$14)-MAX(G$1,$B231))/IF(MOD(G$4,4)=0,366,365))</f>
        <v>0</v>
      </c>
      <c r="H270" s="6">
        <f ca="1">H$36*MIN(G289,G251/$B270*(MAX(0,1+MIN(H$2,'Исходные данные'!$E$14)-MAX(H$1,$B231))/IF(MOD(H$4,4)=0,366,365)))+MAX(0,H251-G251)/$B270*(MAX(0,1+MIN(H$2,'Исходные данные'!$E$14)-MAX(H$1,$B231))/IF(MOD(H$4,4)=0,366,365))</f>
        <v>0</v>
      </c>
      <c r="I270" s="6">
        <f ca="1">I$36*MIN(H289,H251/$B270*(MAX(0,1+MIN(I$2,'Исходные данные'!$E$14)-MAX(I$1,$B231))/IF(MOD(I$4,4)=0,366,365)))+MAX(0,I251-H251)/$B270*(MAX(0,1+MIN(I$2,'Исходные данные'!$E$14)-MAX(I$1,$B231))/IF(MOD(I$4,4)=0,366,365))</f>
        <v>0</v>
      </c>
      <c r="J270" s="6">
        <f ca="1">J$36*MIN(I289,I251/$B270*(MAX(0,1+MIN(J$2,'Исходные данные'!$E$14)-MAX(J$1,$B231))/IF(MOD(J$4,4)=0,366,365)))+MAX(0,J251-I251)/$B270*(MAX(0,1+MIN(J$2,'Исходные данные'!$E$14)-MAX(J$1,$B231))/IF(MOD(J$4,4)=0,366,365))</f>
        <v>0</v>
      </c>
      <c r="K270" s="6">
        <f ca="1">K$36*MIN(J289,J251/$B270*(MAX(0,1+MIN(K$2,'Исходные данные'!$E$14)-MAX(K$1,$B231))/IF(MOD(K$4,4)=0,366,365)))+MAX(0,K251-J251)/$B270*(MAX(0,1+MIN(K$2,'Исходные данные'!$E$14)-MAX(K$1,$B231))/IF(MOD(K$4,4)=0,366,365))</f>
        <v>0</v>
      </c>
      <c r="L270" s="6">
        <f ca="1">L$36*MIN(K289,K251/$B270*(MAX(0,1+MIN(L$2,'Исходные данные'!$E$14)-MAX(L$1,$B231))/IF(MOD(L$4,4)=0,366,365)))+MAX(0,L251-K251)/$B270*(MAX(0,1+MIN(L$2,'Исходные данные'!$E$14)-MAX(L$1,$B231))/IF(MOD(L$4,4)=0,366,365))</f>
        <v>0</v>
      </c>
      <c r="M270" s="6">
        <f ca="1">M$36*MIN(L289,L251/$B270*(MAX(0,1+MIN(M$2,'Исходные данные'!$E$14)-MAX(M$1,$B231))/IF(MOD(M$4,4)=0,366,365)))+MAX(0,M251-L251)/$B270*(MAX(0,1+MIN(M$2,'Исходные данные'!$E$14)-MAX(M$1,$B231))/IF(MOD(M$4,4)=0,366,365))</f>
        <v>0</v>
      </c>
      <c r="N270" s="6">
        <f ca="1">N$36*MIN(M289,M251/$B270*(MAX(0,1+MIN(N$2,'Исходные данные'!$E$14)-MAX(N$1,$B231))/IF(MOD(N$4,4)=0,366,365)))+MAX(0,N251-M251)/$B270*(MAX(0,1+MIN(N$2,'Исходные данные'!$E$14)-MAX(N$1,$B231))/IF(MOD(N$4,4)=0,366,365))</f>
        <v>0</v>
      </c>
      <c r="O270" s="6">
        <f ca="1">O$36*MIN(N289,N251/$B270*(MAX(0,1+MIN(O$2,'Исходные данные'!$E$14)-MAX(O$1,$B231))/IF(MOD(O$4,4)=0,366,365)))+MAX(0,O251-N251)/$B270*(MAX(0,1+MIN(O$2,'Исходные данные'!$E$14)-MAX(O$1,$B231))/IF(MOD(O$4,4)=0,366,365))</f>
        <v>0</v>
      </c>
      <c r="P270" s="6">
        <f ca="1">P$36*MIN(O289,O251/$B270*(MAX(0,1+MIN(P$2,'Исходные данные'!$E$14)-MAX(P$1,$B231))/IF(MOD(P$4,4)=0,366,365)))+MAX(0,P251-O251)/$B270*(MAX(0,1+MIN(P$2,'Исходные данные'!$E$14)-MAX(P$1,$B231))/IF(MOD(P$4,4)=0,366,365))</f>
        <v>0</v>
      </c>
      <c r="Q270" s="6">
        <f ca="1">Q$36*MIN(P289,P251/$B270*(MAX(0,1+MIN(Q$2,'Исходные данные'!$E$14)-MAX(Q$1,$B231))/IF(MOD(Q$4,4)=0,366,365)))+MAX(0,Q251-P251)/$B270*(MAX(0,1+MIN(Q$2,'Исходные данные'!$E$14)-MAX(Q$1,$B231))/IF(MOD(Q$4,4)=0,366,365))</f>
        <v>0</v>
      </c>
      <c r="R270" s="6">
        <f ca="1">R$36*MIN(Q289,Q251/$B270*(MAX(0,1+MIN(R$2,'Исходные данные'!$E$14)-MAX(R$1,$B231))/IF(MOD(R$4,4)=0,366,365)))+MAX(0,R251-Q251)/$B270*(MAX(0,1+MIN(R$2,'Исходные данные'!$E$14)-MAX(R$1,$B231))/IF(MOD(R$4,4)=0,366,365))</f>
        <v>0</v>
      </c>
      <c r="S270" s="6">
        <f ca="1">S$36*MIN(R289,R251/$B270*(MAX(0,1+MIN(S$2,'Исходные данные'!$E$14)-MAX(S$1,$B231))/IF(MOD(S$4,4)=0,366,365)))+MAX(0,S251-R251)/$B270*(MAX(0,1+MIN(S$2,'Исходные данные'!$E$14)-MAX(S$1,$B231))/IF(MOD(S$4,4)=0,366,365))</f>
        <v>0</v>
      </c>
      <c r="T270" s="6">
        <f ca="1">T$36*MIN(S289,S251/$B270*(MAX(0,1+MIN(T$2,'Исходные данные'!$E$14)-MAX(T$1,$B231))/IF(MOD(T$4,4)=0,366,365)))+MAX(0,T251-S251)/$B270*(MAX(0,1+MIN(T$2,'Исходные данные'!$E$14)-MAX(T$1,$B231))/IF(MOD(T$4,4)=0,366,365))</f>
        <v>0</v>
      </c>
      <c r="U270" s="6">
        <f ca="1">U$36*MIN(T289,T251/$B270*(MAX(0,1+MIN(U$2,'Исходные данные'!$E$14)-MAX(U$1,$B231))/IF(MOD(U$4,4)=0,366,365)))+MAX(0,U251-T251)/$B270*(MAX(0,1+MIN(U$2,'Исходные данные'!$E$14)-MAX(U$1,$B231))/IF(MOD(U$4,4)=0,366,365))</f>
        <v>0</v>
      </c>
      <c r="V270" s="6">
        <f ca="1">V$36*MIN(U289,U251/$B270*(MAX(0,1+MIN(V$2,'Исходные данные'!$E$14)-MAX(V$1,$B231))/IF(MOD(V$4,4)=0,366,365)))+MAX(0,V251-U251)/$B270*(MAX(0,1+MIN(V$2,'Исходные данные'!$E$14)-MAX(V$1,$B231))/IF(MOD(V$4,4)=0,366,365))</f>
        <v>0</v>
      </c>
      <c r="W270" s="6">
        <f ca="1">W$36*MIN(V289,V251/$B270*(MAX(0,1+MIN(W$2,'Исходные данные'!$E$14)-MAX(W$1,$B231))/IF(MOD(W$4,4)=0,366,365)))+MAX(0,W251-V251)/$B270*(MAX(0,1+MIN(W$2,'Исходные данные'!$E$14)-MAX(W$1,$B231))/IF(MOD(W$4,4)=0,366,365))</f>
        <v>0</v>
      </c>
      <c r="X270" s="6">
        <f ca="1">X$36*MIN(W289,W251/$B270*(MAX(0,1+MIN(X$2,'Исходные данные'!$E$14)-MAX(X$1,$B231))/IF(MOD(X$4,4)=0,366,365)))+MAX(0,X251-W251)/$B270*(MAX(0,1+MIN(X$2,'Исходные данные'!$E$14)-MAX(X$1,$B231))/IF(MOD(X$4,4)=0,366,365))</f>
        <v>0</v>
      </c>
      <c r="Y270" s="6">
        <f ca="1">Y$36*MIN(X289,X251/$B270*(MAX(0,1+MIN(Y$2,'Исходные данные'!$E$14)-MAX(Y$1,$B231))/IF(MOD(Y$4,4)=0,366,365)))+MAX(0,Y251-X251)/$B270*(MAX(0,1+MIN(Y$2,'Исходные данные'!$E$14)-MAX(Y$1,$B231))/IF(MOD(Y$4,4)=0,366,365))</f>
        <v>0</v>
      </c>
      <c r="Z270" s="6">
        <f ca="1">Z$36*MIN(Y289,Y251/$B270*(MAX(0,1+MIN(Z$2,'Исходные данные'!$E$14)-MAX(Z$1,$B231))/IF(MOD(Z$4,4)=0,366,365)))+MAX(0,Z251-Y251)/$B270*(MAX(0,1+MIN(Z$2,'Исходные данные'!$E$14)-MAX(Z$1,$B231))/IF(MOD(Z$4,4)=0,366,365))</f>
        <v>0</v>
      </c>
      <c r="AA270" s="6">
        <f ca="1">AA$36*MIN(Z289,Z251/$B270*(MAX(0,1+MIN(AA$2,'Исходные данные'!$E$14)-MAX(AA$1,$B231))/IF(MOD(AA$4,4)=0,366,365)))+MAX(0,AA251-Z251)/$B270*(MAX(0,1+MIN(AA$2,'Исходные данные'!$E$14)-MAX(AA$1,$B231))/IF(MOD(AA$4,4)=0,366,365))</f>
        <v>0</v>
      </c>
      <c r="AB270" s="6">
        <f ca="1">AB$36*MIN(AA289,AA251/$B270*(MAX(0,1+MIN(AB$2,'Исходные данные'!$E$14)-MAX(AB$1,$B231))/IF(MOD(AB$4,4)=0,366,365)))+MAX(0,AB251-AA251)/$B270*(MAX(0,1+MIN(AB$2,'Исходные данные'!$E$14)-MAX(AB$1,$B231))/IF(MOD(AB$4,4)=0,366,365))</f>
        <v>0</v>
      </c>
      <c r="AC270" s="6">
        <f ca="1">AC$36*MIN(AB289,AB251/$B270*(MAX(0,1+MIN(AC$2,'Исходные данные'!$E$14)-MAX(AC$1,$B231))/IF(MOD(AC$4,4)=0,366,365)))+MAX(0,AC251-AB251)/$B270*(MAX(0,1+MIN(AC$2,'Исходные данные'!$E$14)-MAX(AC$1,$B231))/IF(MOD(AC$4,4)=0,366,365))</f>
        <v>0</v>
      </c>
      <c r="AD270" s="6">
        <f ca="1">AD$36*MIN(AC289,AC251/$B270*(MAX(0,1+MIN(AD$2,'Исходные данные'!$E$14)-MAX(AD$1,$B231))/IF(MOD(AD$4,4)=0,366,365)))+MAX(0,AD251-AC251)/$B270*(MAX(0,1+MIN(AD$2,'Исходные данные'!$E$14)-MAX(AD$1,$B231))/IF(MOD(AD$4,4)=0,366,365))</f>
        <v>0</v>
      </c>
      <c r="AE270" s="6">
        <f ca="1">AE$36*MIN(AD289,AD251/$B270*(MAX(0,1+MIN(AE$2,'Исходные данные'!$E$14)-MAX(AE$1,$B231))/IF(MOD(AE$4,4)=0,366,365)))+MAX(0,AE251-AD251)/$B270*(MAX(0,1+MIN(AE$2,'Исходные данные'!$E$14)-MAX(AE$1,$B231))/IF(MOD(AE$4,4)=0,366,365))</f>
        <v>0</v>
      </c>
      <c r="AF270" s="6">
        <f ca="1">AF$36*MIN(AE289,AE251/$B270*(MAX(0,1+MIN(AF$2,'Исходные данные'!$E$14)-MAX(AF$1,$B231))/IF(MOD(AF$4,4)=0,366,365)))+MAX(0,AF251-AE251)/$B270*(MAX(0,1+MIN(AF$2,'Исходные данные'!$E$14)-MAX(AF$1,$B231))/IF(MOD(AF$4,4)=0,366,365))</f>
        <v>0</v>
      </c>
      <c r="AG270" s="6">
        <f ca="1">AG$36*MIN(AF289,AF251/$B270*(MAX(0,1+MIN(AG$2,'Исходные данные'!$E$14)-MAX(AG$1,$B231))/IF(MOD(AG$4,4)=0,366,365)))+MAX(0,AG251-AF251)/$B270*(MAX(0,1+MIN(AG$2,'Исходные данные'!$E$14)-MAX(AG$1,$B231))/IF(MOD(AG$4,4)=0,366,365))</f>
        <v>0</v>
      </c>
      <c r="AH270" s="6">
        <f ca="1">AH$36*MIN(AG289,AG251/$B270*(MAX(0,1+MIN(AH$2,'Исходные данные'!$E$14)-MAX(AH$1,$B231))/IF(MOD(AH$4,4)=0,366,365)))+MAX(0,AH251-AG251)/$B270*(MAX(0,1+MIN(AH$2,'Исходные данные'!$E$14)-MAX(AH$1,$B231))/IF(MOD(AH$4,4)=0,366,365))</f>
        <v>0</v>
      </c>
      <c r="AI270" s="6">
        <f ca="1">AI$36*MIN(AH289,AH251/$B270*(MAX(0,1+MIN(AI$2,'Исходные данные'!$E$14)-MAX(AI$1,$B231))/IF(MOD(AI$4,4)=0,366,365)))+MAX(0,AI251-AH251)/$B270*(MAX(0,1+MIN(AI$2,'Исходные данные'!$E$14)-MAX(AI$1,$B231))/IF(MOD(AI$4,4)=0,366,365))</f>
        <v>0</v>
      </c>
      <c r="AJ270" s="6">
        <f ca="1">AJ$36*MIN(AI289,AI251/$B270*(MAX(0,1+MIN(AJ$2,'Исходные данные'!$E$14)-MAX(AJ$1,$B231))/IF(MOD(AJ$4,4)=0,366,365)))+MAX(0,AJ251-AI251)/$B270*(MAX(0,1+MIN(AJ$2,'Исходные данные'!$E$14)-MAX(AJ$1,$B231))/IF(MOD(AJ$4,4)=0,366,365))</f>
        <v>0</v>
      </c>
    </row>
    <row r="271" spans="1:124" outlineLevel="2">
      <c r="A271" s="5" t="str">
        <f t="shared" si="62"/>
        <v>-</v>
      </c>
      <c r="B271" s="19">
        <f>'Исходные данные'!D109</f>
        <v>30</v>
      </c>
      <c r="E271" s="6">
        <f>E$36*MIN(D290,D252/$B271*(MAX(0,1+MIN(E$2,'Исходные данные'!$E$14)-MAX(E$1,$B232))/IF(MOD(E$4,4)=0,366,365)))+MAX(0,E252-D252)/$B271*(MAX(0,1+MIN(E$2,'Исходные данные'!$E$14)-MAX(E$1,$B232))/IF(MOD(E$4,4)=0,366,365))</f>
        <v>0</v>
      </c>
      <c r="F271" s="6">
        <f ca="1">F$36*MIN(E290,E252/$B271*(MAX(0,1+MIN(F$2,'Исходные данные'!$E$14)-MAX(F$1,$B232))/IF(MOD(F$4,4)=0,366,365)))+MAX(0,F252-E252)/$B271*(MAX(0,1+MIN(F$2,'Исходные данные'!$E$14)-MAX(F$1,$B232))/IF(MOD(F$4,4)=0,366,365))</f>
        <v>0</v>
      </c>
      <c r="G271" s="6">
        <f ca="1">G$36*MIN(F290,F252/$B271*(MAX(0,1+MIN(G$2,'Исходные данные'!$E$14)-MAX(G$1,$B232))/IF(MOD(G$4,4)=0,366,365)))+MAX(0,G252-F252)/$B271*(MAX(0,1+MIN(G$2,'Исходные данные'!$E$14)-MAX(G$1,$B232))/IF(MOD(G$4,4)=0,366,365))</f>
        <v>0</v>
      </c>
      <c r="H271" s="6">
        <f ca="1">H$36*MIN(G290,G252/$B271*(MAX(0,1+MIN(H$2,'Исходные данные'!$E$14)-MAX(H$1,$B232))/IF(MOD(H$4,4)=0,366,365)))+MAX(0,H252-G252)/$B271*(MAX(0,1+MIN(H$2,'Исходные данные'!$E$14)-MAX(H$1,$B232))/IF(MOD(H$4,4)=0,366,365))</f>
        <v>0</v>
      </c>
      <c r="I271" s="6">
        <f ca="1">I$36*MIN(H290,H252/$B271*(MAX(0,1+MIN(I$2,'Исходные данные'!$E$14)-MAX(I$1,$B232))/IF(MOD(I$4,4)=0,366,365)))+MAX(0,I252-H252)/$B271*(MAX(0,1+MIN(I$2,'Исходные данные'!$E$14)-MAX(I$1,$B232))/IF(MOD(I$4,4)=0,366,365))</f>
        <v>0</v>
      </c>
      <c r="J271" s="6">
        <f ca="1">J$36*MIN(I290,I252/$B271*(MAX(0,1+MIN(J$2,'Исходные данные'!$E$14)-MAX(J$1,$B232))/IF(MOD(J$4,4)=0,366,365)))+MAX(0,J252-I252)/$B271*(MAX(0,1+MIN(J$2,'Исходные данные'!$E$14)-MAX(J$1,$B232))/IF(MOD(J$4,4)=0,366,365))</f>
        <v>0</v>
      </c>
      <c r="K271" s="6">
        <f ca="1">K$36*MIN(J290,J252/$B271*(MAX(0,1+MIN(K$2,'Исходные данные'!$E$14)-MAX(K$1,$B232))/IF(MOD(K$4,4)=0,366,365)))+MAX(0,K252-J252)/$B271*(MAX(0,1+MIN(K$2,'Исходные данные'!$E$14)-MAX(K$1,$B232))/IF(MOD(K$4,4)=0,366,365))</f>
        <v>0</v>
      </c>
      <c r="L271" s="6">
        <f ca="1">L$36*MIN(K290,K252/$B271*(MAX(0,1+MIN(L$2,'Исходные данные'!$E$14)-MAX(L$1,$B232))/IF(MOD(L$4,4)=0,366,365)))+MAX(0,L252-K252)/$B271*(MAX(0,1+MIN(L$2,'Исходные данные'!$E$14)-MAX(L$1,$B232))/IF(MOD(L$4,4)=0,366,365))</f>
        <v>0</v>
      </c>
      <c r="M271" s="6">
        <f ca="1">M$36*MIN(L290,L252/$B271*(MAX(0,1+MIN(M$2,'Исходные данные'!$E$14)-MAX(M$1,$B232))/IF(MOD(M$4,4)=0,366,365)))+MAX(0,M252-L252)/$B271*(MAX(0,1+MIN(M$2,'Исходные данные'!$E$14)-MAX(M$1,$B232))/IF(MOD(M$4,4)=0,366,365))</f>
        <v>0</v>
      </c>
      <c r="N271" s="6">
        <f ca="1">N$36*MIN(M290,M252/$B271*(MAX(0,1+MIN(N$2,'Исходные данные'!$E$14)-MAX(N$1,$B232))/IF(MOD(N$4,4)=0,366,365)))+MAX(0,N252-M252)/$B271*(MAX(0,1+MIN(N$2,'Исходные данные'!$E$14)-MAX(N$1,$B232))/IF(MOD(N$4,4)=0,366,365))</f>
        <v>0</v>
      </c>
      <c r="O271" s="6">
        <f ca="1">O$36*MIN(N290,N252/$B271*(MAX(0,1+MIN(O$2,'Исходные данные'!$E$14)-MAX(O$1,$B232))/IF(MOD(O$4,4)=0,366,365)))+MAX(0,O252-N252)/$B271*(MAX(0,1+MIN(O$2,'Исходные данные'!$E$14)-MAX(O$1,$B232))/IF(MOD(O$4,4)=0,366,365))</f>
        <v>0</v>
      </c>
      <c r="P271" s="6">
        <f ca="1">P$36*MIN(O290,O252/$B271*(MAX(0,1+MIN(P$2,'Исходные данные'!$E$14)-MAX(P$1,$B232))/IF(MOD(P$4,4)=0,366,365)))+MAX(0,P252-O252)/$B271*(MAX(0,1+MIN(P$2,'Исходные данные'!$E$14)-MAX(P$1,$B232))/IF(MOD(P$4,4)=0,366,365))</f>
        <v>0</v>
      </c>
      <c r="Q271" s="6">
        <f ca="1">Q$36*MIN(P290,P252/$B271*(MAX(0,1+MIN(Q$2,'Исходные данные'!$E$14)-MAX(Q$1,$B232))/IF(MOD(Q$4,4)=0,366,365)))+MAX(0,Q252-P252)/$B271*(MAX(0,1+MIN(Q$2,'Исходные данные'!$E$14)-MAX(Q$1,$B232))/IF(MOD(Q$4,4)=0,366,365))</f>
        <v>0</v>
      </c>
      <c r="R271" s="6">
        <f ca="1">R$36*MIN(Q290,Q252/$B271*(MAX(0,1+MIN(R$2,'Исходные данные'!$E$14)-MAX(R$1,$B232))/IF(MOD(R$4,4)=0,366,365)))+MAX(0,R252-Q252)/$B271*(MAX(0,1+MIN(R$2,'Исходные данные'!$E$14)-MAX(R$1,$B232))/IF(MOD(R$4,4)=0,366,365))</f>
        <v>0</v>
      </c>
      <c r="S271" s="6">
        <f ca="1">S$36*MIN(R290,R252/$B271*(MAX(0,1+MIN(S$2,'Исходные данные'!$E$14)-MAX(S$1,$B232))/IF(MOD(S$4,4)=0,366,365)))+MAX(0,S252-R252)/$B271*(MAX(0,1+MIN(S$2,'Исходные данные'!$E$14)-MAX(S$1,$B232))/IF(MOD(S$4,4)=0,366,365))</f>
        <v>0</v>
      </c>
      <c r="T271" s="6">
        <f ca="1">T$36*MIN(S290,S252/$B271*(MAX(0,1+MIN(T$2,'Исходные данные'!$E$14)-MAX(T$1,$B232))/IF(MOD(T$4,4)=0,366,365)))+MAX(0,T252-S252)/$B271*(MAX(0,1+MIN(T$2,'Исходные данные'!$E$14)-MAX(T$1,$B232))/IF(MOD(T$4,4)=0,366,365))</f>
        <v>0</v>
      </c>
      <c r="U271" s="6">
        <f ca="1">U$36*MIN(T290,T252/$B271*(MAX(0,1+MIN(U$2,'Исходные данные'!$E$14)-MAX(U$1,$B232))/IF(MOD(U$4,4)=0,366,365)))+MAX(0,U252-T252)/$B271*(MAX(0,1+MIN(U$2,'Исходные данные'!$E$14)-MAX(U$1,$B232))/IF(MOD(U$4,4)=0,366,365))</f>
        <v>0</v>
      </c>
      <c r="V271" s="6">
        <f ca="1">V$36*MIN(U290,U252/$B271*(MAX(0,1+MIN(V$2,'Исходные данные'!$E$14)-MAX(V$1,$B232))/IF(MOD(V$4,4)=0,366,365)))+MAX(0,V252-U252)/$B271*(MAX(0,1+MIN(V$2,'Исходные данные'!$E$14)-MAX(V$1,$B232))/IF(MOD(V$4,4)=0,366,365))</f>
        <v>0</v>
      </c>
      <c r="W271" s="6">
        <f ca="1">W$36*MIN(V290,V252/$B271*(MAX(0,1+MIN(W$2,'Исходные данные'!$E$14)-MAX(W$1,$B232))/IF(MOD(W$4,4)=0,366,365)))+MAX(0,W252-V252)/$B271*(MAX(0,1+MIN(W$2,'Исходные данные'!$E$14)-MAX(W$1,$B232))/IF(MOD(W$4,4)=0,366,365))</f>
        <v>0</v>
      </c>
      <c r="X271" s="6">
        <f ca="1">X$36*MIN(W290,W252/$B271*(MAX(0,1+MIN(X$2,'Исходные данные'!$E$14)-MAX(X$1,$B232))/IF(MOD(X$4,4)=0,366,365)))+MAX(0,X252-W252)/$B271*(MAX(0,1+MIN(X$2,'Исходные данные'!$E$14)-MAX(X$1,$B232))/IF(MOD(X$4,4)=0,366,365))</f>
        <v>0</v>
      </c>
      <c r="Y271" s="6">
        <f ca="1">Y$36*MIN(X290,X252/$B271*(MAX(0,1+MIN(Y$2,'Исходные данные'!$E$14)-MAX(Y$1,$B232))/IF(MOD(Y$4,4)=0,366,365)))+MAX(0,Y252-X252)/$B271*(MAX(0,1+MIN(Y$2,'Исходные данные'!$E$14)-MAX(Y$1,$B232))/IF(MOD(Y$4,4)=0,366,365))</f>
        <v>0</v>
      </c>
      <c r="Z271" s="6">
        <f ca="1">Z$36*MIN(Y290,Y252/$B271*(MAX(0,1+MIN(Z$2,'Исходные данные'!$E$14)-MAX(Z$1,$B232))/IF(MOD(Z$4,4)=0,366,365)))+MAX(0,Z252-Y252)/$B271*(MAX(0,1+MIN(Z$2,'Исходные данные'!$E$14)-MAX(Z$1,$B232))/IF(MOD(Z$4,4)=0,366,365))</f>
        <v>0</v>
      </c>
      <c r="AA271" s="6">
        <f ca="1">AA$36*MIN(Z290,Z252/$B271*(MAX(0,1+MIN(AA$2,'Исходные данные'!$E$14)-MAX(AA$1,$B232))/IF(MOD(AA$4,4)=0,366,365)))+MAX(0,AA252-Z252)/$B271*(MAX(0,1+MIN(AA$2,'Исходные данные'!$E$14)-MAX(AA$1,$B232))/IF(MOD(AA$4,4)=0,366,365))</f>
        <v>0</v>
      </c>
      <c r="AB271" s="6">
        <f ca="1">AB$36*MIN(AA290,AA252/$B271*(MAX(0,1+MIN(AB$2,'Исходные данные'!$E$14)-MAX(AB$1,$B232))/IF(MOD(AB$4,4)=0,366,365)))+MAX(0,AB252-AA252)/$B271*(MAX(0,1+MIN(AB$2,'Исходные данные'!$E$14)-MAX(AB$1,$B232))/IF(MOD(AB$4,4)=0,366,365))</f>
        <v>0</v>
      </c>
      <c r="AC271" s="6">
        <f ca="1">AC$36*MIN(AB290,AB252/$B271*(MAX(0,1+MIN(AC$2,'Исходные данные'!$E$14)-MAX(AC$1,$B232))/IF(MOD(AC$4,4)=0,366,365)))+MAX(0,AC252-AB252)/$B271*(MAX(0,1+MIN(AC$2,'Исходные данные'!$E$14)-MAX(AC$1,$B232))/IF(MOD(AC$4,4)=0,366,365))</f>
        <v>0</v>
      </c>
      <c r="AD271" s="6">
        <f ca="1">AD$36*MIN(AC290,AC252/$B271*(MAX(0,1+MIN(AD$2,'Исходные данные'!$E$14)-MAX(AD$1,$B232))/IF(MOD(AD$4,4)=0,366,365)))+MAX(0,AD252-AC252)/$B271*(MAX(0,1+MIN(AD$2,'Исходные данные'!$E$14)-MAX(AD$1,$B232))/IF(MOD(AD$4,4)=0,366,365))</f>
        <v>0</v>
      </c>
      <c r="AE271" s="6">
        <f ca="1">AE$36*MIN(AD290,AD252/$B271*(MAX(0,1+MIN(AE$2,'Исходные данные'!$E$14)-MAX(AE$1,$B232))/IF(MOD(AE$4,4)=0,366,365)))+MAX(0,AE252-AD252)/$B271*(MAX(0,1+MIN(AE$2,'Исходные данные'!$E$14)-MAX(AE$1,$B232))/IF(MOD(AE$4,4)=0,366,365))</f>
        <v>0</v>
      </c>
      <c r="AF271" s="6">
        <f ca="1">AF$36*MIN(AE290,AE252/$B271*(MAX(0,1+MIN(AF$2,'Исходные данные'!$E$14)-MAX(AF$1,$B232))/IF(MOD(AF$4,4)=0,366,365)))+MAX(0,AF252-AE252)/$B271*(MAX(0,1+MIN(AF$2,'Исходные данные'!$E$14)-MAX(AF$1,$B232))/IF(MOD(AF$4,4)=0,366,365))</f>
        <v>0</v>
      </c>
      <c r="AG271" s="6">
        <f ca="1">AG$36*MIN(AF290,AF252/$B271*(MAX(0,1+MIN(AG$2,'Исходные данные'!$E$14)-MAX(AG$1,$B232))/IF(MOD(AG$4,4)=0,366,365)))+MAX(0,AG252-AF252)/$B271*(MAX(0,1+MIN(AG$2,'Исходные данные'!$E$14)-MAX(AG$1,$B232))/IF(MOD(AG$4,4)=0,366,365))</f>
        <v>0</v>
      </c>
      <c r="AH271" s="6">
        <f ca="1">AH$36*MIN(AG290,AG252/$B271*(MAX(0,1+MIN(AH$2,'Исходные данные'!$E$14)-MAX(AH$1,$B232))/IF(MOD(AH$4,4)=0,366,365)))+MAX(0,AH252-AG252)/$B271*(MAX(0,1+MIN(AH$2,'Исходные данные'!$E$14)-MAX(AH$1,$B232))/IF(MOD(AH$4,4)=0,366,365))</f>
        <v>0</v>
      </c>
      <c r="AI271" s="6">
        <f ca="1">AI$36*MIN(AH290,AH252/$B271*(MAX(0,1+MIN(AI$2,'Исходные данные'!$E$14)-MAX(AI$1,$B232))/IF(MOD(AI$4,4)=0,366,365)))+MAX(0,AI252-AH252)/$B271*(MAX(0,1+MIN(AI$2,'Исходные данные'!$E$14)-MAX(AI$1,$B232))/IF(MOD(AI$4,4)=0,366,365))</f>
        <v>0</v>
      </c>
      <c r="AJ271" s="6">
        <f ca="1">AJ$36*MIN(AI290,AI252/$B271*(MAX(0,1+MIN(AJ$2,'Исходные данные'!$E$14)-MAX(AJ$1,$B232))/IF(MOD(AJ$4,4)=0,366,365)))+MAX(0,AJ252-AI252)/$B271*(MAX(0,1+MIN(AJ$2,'Исходные данные'!$E$14)-MAX(AJ$1,$B232))/IF(MOD(AJ$4,4)=0,366,365))</f>
        <v>0</v>
      </c>
    </row>
    <row r="272" spans="1:124" outlineLevel="2">
      <c r="A272" s="5" t="str">
        <f t="shared" si="62"/>
        <v>-</v>
      </c>
      <c r="B272" s="19">
        <f>'Исходные данные'!D110</f>
        <v>30</v>
      </c>
      <c r="E272" s="6">
        <f>E$36*MIN(D291,D253/$B272*(MAX(0,1+MIN(E$2,'Исходные данные'!$E$14)-MAX(E$1,$B233))/IF(MOD(E$4,4)=0,366,365)))+MAX(0,E253-D253)/$B272*(MAX(0,1+MIN(E$2,'Исходные данные'!$E$14)-MAX(E$1,$B233))/IF(MOD(E$4,4)=0,366,365))</f>
        <v>0</v>
      </c>
      <c r="F272" s="6">
        <f ca="1">F$36*MIN(E291,E253/$B272*(MAX(0,1+MIN(F$2,'Исходные данные'!$E$14)-MAX(F$1,$B233))/IF(MOD(F$4,4)=0,366,365)))+MAX(0,F253-E253)/$B272*(MAX(0,1+MIN(F$2,'Исходные данные'!$E$14)-MAX(F$1,$B233))/IF(MOD(F$4,4)=0,366,365))</f>
        <v>0</v>
      </c>
      <c r="G272" s="6">
        <f ca="1">G$36*MIN(F291,F253/$B272*(MAX(0,1+MIN(G$2,'Исходные данные'!$E$14)-MAX(G$1,$B233))/IF(MOD(G$4,4)=0,366,365)))+MAX(0,G253-F253)/$B272*(MAX(0,1+MIN(G$2,'Исходные данные'!$E$14)-MAX(G$1,$B233))/IF(MOD(G$4,4)=0,366,365))</f>
        <v>0</v>
      </c>
      <c r="H272" s="6">
        <f ca="1">H$36*MIN(G291,G253/$B272*(MAX(0,1+MIN(H$2,'Исходные данные'!$E$14)-MAX(H$1,$B233))/IF(MOD(H$4,4)=0,366,365)))+MAX(0,H253-G253)/$B272*(MAX(0,1+MIN(H$2,'Исходные данные'!$E$14)-MAX(H$1,$B233))/IF(MOD(H$4,4)=0,366,365))</f>
        <v>0</v>
      </c>
      <c r="I272" s="6">
        <f ca="1">I$36*MIN(H291,H253/$B272*(MAX(0,1+MIN(I$2,'Исходные данные'!$E$14)-MAX(I$1,$B233))/IF(MOD(I$4,4)=0,366,365)))+MAX(0,I253-H253)/$B272*(MAX(0,1+MIN(I$2,'Исходные данные'!$E$14)-MAX(I$1,$B233))/IF(MOD(I$4,4)=0,366,365))</f>
        <v>0</v>
      </c>
      <c r="J272" s="6">
        <f ca="1">J$36*MIN(I291,I253/$B272*(MAX(0,1+MIN(J$2,'Исходные данные'!$E$14)-MAX(J$1,$B233))/IF(MOD(J$4,4)=0,366,365)))+MAX(0,J253-I253)/$B272*(MAX(0,1+MIN(J$2,'Исходные данные'!$E$14)-MAX(J$1,$B233))/IF(MOD(J$4,4)=0,366,365))</f>
        <v>0</v>
      </c>
      <c r="K272" s="6">
        <f ca="1">K$36*MIN(J291,J253/$B272*(MAX(0,1+MIN(K$2,'Исходные данные'!$E$14)-MAX(K$1,$B233))/IF(MOD(K$4,4)=0,366,365)))+MAX(0,K253-J253)/$B272*(MAX(0,1+MIN(K$2,'Исходные данные'!$E$14)-MAX(K$1,$B233))/IF(MOD(K$4,4)=0,366,365))</f>
        <v>0</v>
      </c>
      <c r="L272" s="6">
        <f ca="1">L$36*MIN(K291,K253/$B272*(MAX(0,1+MIN(L$2,'Исходные данные'!$E$14)-MAX(L$1,$B233))/IF(MOD(L$4,4)=0,366,365)))+MAX(0,L253-K253)/$B272*(MAX(0,1+MIN(L$2,'Исходные данные'!$E$14)-MAX(L$1,$B233))/IF(MOD(L$4,4)=0,366,365))</f>
        <v>0</v>
      </c>
      <c r="M272" s="6">
        <f ca="1">M$36*MIN(L291,L253/$B272*(MAX(0,1+MIN(M$2,'Исходные данные'!$E$14)-MAX(M$1,$B233))/IF(MOD(M$4,4)=0,366,365)))+MAX(0,M253-L253)/$B272*(MAX(0,1+MIN(M$2,'Исходные данные'!$E$14)-MAX(M$1,$B233))/IF(MOD(M$4,4)=0,366,365))</f>
        <v>0</v>
      </c>
      <c r="N272" s="6">
        <f ca="1">N$36*MIN(M291,M253/$B272*(MAX(0,1+MIN(N$2,'Исходные данные'!$E$14)-MAX(N$1,$B233))/IF(MOD(N$4,4)=0,366,365)))+MAX(0,N253-M253)/$B272*(MAX(0,1+MIN(N$2,'Исходные данные'!$E$14)-MAX(N$1,$B233))/IF(MOD(N$4,4)=0,366,365))</f>
        <v>0</v>
      </c>
      <c r="O272" s="6">
        <f ca="1">O$36*MIN(N291,N253/$B272*(MAX(0,1+MIN(O$2,'Исходные данные'!$E$14)-MAX(O$1,$B233))/IF(MOD(O$4,4)=0,366,365)))+MAX(0,O253-N253)/$B272*(MAX(0,1+MIN(O$2,'Исходные данные'!$E$14)-MAX(O$1,$B233))/IF(MOD(O$4,4)=0,366,365))</f>
        <v>0</v>
      </c>
      <c r="P272" s="6">
        <f ca="1">P$36*MIN(O291,O253/$B272*(MAX(0,1+MIN(P$2,'Исходные данные'!$E$14)-MAX(P$1,$B233))/IF(MOD(P$4,4)=0,366,365)))+MAX(0,P253-O253)/$B272*(MAX(0,1+MIN(P$2,'Исходные данные'!$E$14)-MAX(P$1,$B233))/IF(MOD(P$4,4)=0,366,365))</f>
        <v>0</v>
      </c>
      <c r="Q272" s="6">
        <f ca="1">Q$36*MIN(P291,P253/$B272*(MAX(0,1+MIN(Q$2,'Исходные данные'!$E$14)-MAX(Q$1,$B233))/IF(MOD(Q$4,4)=0,366,365)))+MAX(0,Q253-P253)/$B272*(MAX(0,1+MIN(Q$2,'Исходные данные'!$E$14)-MAX(Q$1,$B233))/IF(MOD(Q$4,4)=0,366,365))</f>
        <v>0</v>
      </c>
      <c r="R272" s="6">
        <f ca="1">R$36*MIN(Q291,Q253/$B272*(MAX(0,1+MIN(R$2,'Исходные данные'!$E$14)-MAX(R$1,$B233))/IF(MOD(R$4,4)=0,366,365)))+MAX(0,R253-Q253)/$B272*(MAX(0,1+MIN(R$2,'Исходные данные'!$E$14)-MAX(R$1,$B233))/IF(MOD(R$4,4)=0,366,365))</f>
        <v>0</v>
      </c>
      <c r="S272" s="6">
        <f ca="1">S$36*MIN(R291,R253/$B272*(MAX(0,1+MIN(S$2,'Исходные данные'!$E$14)-MAX(S$1,$B233))/IF(MOD(S$4,4)=0,366,365)))+MAX(0,S253-R253)/$B272*(MAX(0,1+MIN(S$2,'Исходные данные'!$E$14)-MAX(S$1,$B233))/IF(MOD(S$4,4)=0,366,365))</f>
        <v>0</v>
      </c>
      <c r="T272" s="6">
        <f ca="1">T$36*MIN(S291,S253/$B272*(MAX(0,1+MIN(T$2,'Исходные данные'!$E$14)-MAX(T$1,$B233))/IF(MOD(T$4,4)=0,366,365)))+MAX(0,T253-S253)/$B272*(MAX(0,1+MIN(T$2,'Исходные данные'!$E$14)-MAX(T$1,$B233))/IF(MOD(T$4,4)=0,366,365))</f>
        <v>0</v>
      </c>
      <c r="U272" s="6">
        <f ca="1">U$36*MIN(T291,T253/$B272*(MAX(0,1+MIN(U$2,'Исходные данные'!$E$14)-MAX(U$1,$B233))/IF(MOD(U$4,4)=0,366,365)))+MAX(0,U253-T253)/$B272*(MAX(0,1+MIN(U$2,'Исходные данные'!$E$14)-MAX(U$1,$B233))/IF(MOD(U$4,4)=0,366,365))</f>
        <v>0</v>
      </c>
      <c r="V272" s="6">
        <f ca="1">V$36*MIN(U291,U253/$B272*(MAX(0,1+MIN(V$2,'Исходные данные'!$E$14)-MAX(V$1,$B233))/IF(MOD(V$4,4)=0,366,365)))+MAX(0,V253-U253)/$B272*(MAX(0,1+MIN(V$2,'Исходные данные'!$E$14)-MAX(V$1,$B233))/IF(MOD(V$4,4)=0,366,365))</f>
        <v>0</v>
      </c>
      <c r="W272" s="6">
        <f ca="1">W$36*MIN(V291,V253/$B272*(MAX(0,1+MIN(W$2,'Исходные данные'!$E$14)-MAX(W$1,$B233))/IF(MOD(W$4,4)=0,366,365)))+MAX(0,W253-V253)/$B272*(MAX(0,1+MIN(W$2,'Исходные данные'!$E$14)-MAX(W$1,$B233))/IF(MOD(W$4,4)=0,366,365))</f>
        <v>0</v>
      </c>
      <c r="X272" s="6">
        <f ca="1">X$36*MIN(W291,W253/$B272*(MAX(0,1+MIN(X$2,'Исходные данные'!$E$14)-MAX(X$1,$B233))/IF(MOD(X$4,4)=0,366,365)))+MAX(0,X253-W253)/$B272*(MAX(0,1+MIN(X$2,'Исходные данные'!$E$14)-MAX(X$1,$B233))/IF(MOD(X$4,4)=0,366,365))</f>
        <v>0</v>
      </c>
      <c r="Y272" s="6">
        <f ca="1">Y$36*MIN(X291,X253/$B272*(MAX(0,1+MIN(Y$2,'Исходные данные'!$E$14)-MAX(Y$1,$B233))/IF(MOD(Y$4,4)=0,366,365)))+MAX(0,Y253-X253)/$B272*(MAX(0,1+MIN(Y$2,'Исходные данные'!$E$14)-MAX(Y$1,$B233))/IF(MOD(Y$4,4)=0,366,365))</f>
        <v>0</v>
      </c>
      <c r="Z272" s="6">
        <f ca="1">Z$36*MIN(Y291,Y253/$B272*(MAX(0,1+MIN(Z$2,'Исходные данные'!$E$14)-MAX(Z$1,$B233))/IF(MOD(Z$4,4)=0,366,365)))+MAX(0,Z253-Y253)/$B272*(MAX(0,1+MIN(Z$2,'Исходные данные'!$E$14)-MAX(Z$1,$B233))/IF(MOD(Z$4,4)=0,366,365))</f>
        <v>0</v>
      </c>
      <c r="AA272" s="6">
        <f ca="1">AA$36*MIN(Z291,Z253/$B272*(MAX(0,1+MIN(AA$2,'Исходные данные'!$E$14)-MAX(AA$1,$B233))/IF(MOD(AA$4,4)=0,366,365)))+MAX(0,AA253-Z253)/$B272*(MAX(0,1+MIN(AA$2,'Исходные данные'!$E$14)-MAX(AA$1,$B233))/IF(MOD(AA$4,4)=0,366,365))</f>
        <v>0</v>
      </c>
      <c r="AB272" s="6">
        <f ca="1">AB$36*MIN(AA291,AA253/$B272*(MAX(0,1+MIN(AB$2,'Исходные данные'!$E$14)-MAX(AB$1,$B233))/IF(MOD(AB$4,4)=0,366,365)))+MAX(0,AB253-AA253)/$B272*(MAX(0,1+MIN(AB$2,'Исходные данные'!$E$14)-MAX(AB$1,$B233))/IF(MOD(AB$4,4)=0,366,365))</f>
        <v>0</v>
      </c>
      <c r="AC272" s="6">
        <f ca="1">AC$36*MIN(AB291,AB253/$B272*(MAX(0,1+MIN(AC$2,'Исходные данные'!$E$14)-MAX(AC$1,$B233))/IF(MOD(AC$4,4)=0,366,365)))+MAX(0,AC253-AB253)/$B272*(MAX(0,1+MIN(AC$2,'Исходные данные'!$E$14)-MAX(AC$1,$B233))/IF(MOD(AC$4,4)=0,366,365))</f>
        <v>0</v>
      </c>
      <c r="AD272" s="6">
        <f ca="1">AD$36*MIN(AC291,AC253/$B272*(MAX(0,1+MIN(AD$2,'Исходные данные'!$E$14)-MAX(AD$1,$B233))/IF(MOD(AD$4,4)=0,366,365)))+MAX(0,AD253-AC253)/$B272*(MAX(0,1+MIN(AD$2,'Исходные данные'!$E$14)-MAX(AD$1,$B233))/IF(MOD(AD$4,4)=0,366,365))</f>
        <v>0</v>
      </c>
      <c r="AE272" s="6">
        <f ca="1">AE$36*MIN(AD291,AD253/$B272*(MAX(0,1+MIN(AE$2,'Исходные данные'!$E$14)-MAX(AE$1,$B233))/IF(MOD(AE$4,4)=0,366,365)))+MAX(0,AE253-AD253)/$B272*(MAX(0,1+MIN(AE$2,'Исходные данные'!$E$14)-MAX(AE$1,$B233))/IF(MOD(AE$4,4)=0,366,365))</f>
        <v>0</v>
      </c>
      <c r="AF272" s="6">
        <f ca="1">AF$36*MIN(AE291,AE253/$B272*(MAX(0,1+MIN(AF$2,'Исходные данные'!$E$14)-MAX(AF$1,$B233))/IF(MOD(AF$4,4)=0,366,365)))+MAX(0,AF253-AE253)/$B272*(MAX(0,1+MIN(AF$2,'Исходные данные'!$E$14)-MAX(AF$1,$B233))/IF(MOD(AF$4,4)=0,366,365))</f>
        <v>0</v>
      </c>
      <c r="AG272" s="6">
        <f ca="1">AG$36*MIN(AF291,AF253/$B272*(MAX(0,1+MIN(AG$2,'Исходные данные'!$E$14)-MAX(AG$1,$B233))/IF(MOD(AG$4,4)=0,366,365)))+MAX(0,AG253-AF253)/$B272*(MAX(0,1+MIN(AG$2,'Исходные данные'!$E$14)-MAX(AG$1,$B233))/IF(MOD(AG$4,4)=0,366,365))</f>
        <v>0</v>
      </c>
      <c r="AH272" s="6">
        <f ca="1">AH$36*MIN(AG291,AG253/$B272*(MAX(0,1+MIN(AH$2,'Исходные данные'!$E$14)-MAX(AH$1,$B233))/IF(MOD(AH$4,4)=0,366,365)))+MAX(0,AH253-AG253)/$B272*(MAX(0,1+MIN(AH$2,'Исходные данные'!$E$14)-MAX(AH$1,$B233))/IF(MOD(AH$4,4)=0,366,365))</f>
        <v>0</v>
      </c>
      <c r="AI272" s="6">
        <f ca="1">AI$36*MIN(AH291,AH253/$B272*(MAX(0,1+MIN(AI$2,'Исходные данные'!$E$14)-MAX(AI$1,$B233))/IF(MOD(AI$4,4)=0,366,365)))+MAX(0,AI253-AH253)/$B272*(MAX(0,1+MIN(AI$2,'Исходные данные'!$E$14)-MAX(AI$1,$B233))/IF(MOD(AI$4,4)=0,366,365))</f>
        <v>0</v>
      </c>
      <c r="AJ272" s="6">
        <f ca="1">AJ$36*MIN(AI291,AI253/$B272*(MAX(0,1+MIN(AJ$2,'Исходные данные'!$E$14)-MAX(AJ$1,$B233))/IF(MOD(AJ$4,4)=0,366,365)))+MAX(0,AJ253-AI253)/$B272*(MAX(0,1+MIN(AJ$2,'Исходные данные'!$E$14)-MAX(AJ$1,$B233))/IF(MOD(AJ$4,4)=0,366,365))</f>
        <v>0</v>
      </c>
    </row>
    <row r="273" spans="1:124" outlineLevel="2">
      <c r="A273" s="5" t="str">
        <f t="shared" si="62"/>
        <v>-</v>
      </c>
      <c r="B273" s="19">
        <f>'Исходные данные'!D111</f>
        <v>30</v>
      </c>
      <c r="E273" s="6">
        <f>E$36*MIN(D292,D254/$B273*(MAX(0,1+MIN(E$2,'Исходные данные'!$E$14)-MAX(E$1,$B234))/IF(MOD(E$4,4)=0,366,365)))+MAX(0,E254-D254)/$B273*(MAX(0,1+MIN(E$2,'Исходные данные'!$E$14)-MAX(E$1,$B234))/IF(MOD(E$4,4)=0,366,365))</f>
        <v>0</v>
      </c>
      <c r="F273" s="6">
        <f ca="1">F$36*MIN(E292,E254/$B273*(MAX(0,1+MIN(F$2,'Исходные данные'!$E$14)-MAX(F$1,$B234))/IF(MOD(F$4,4)=0,366,365)))+MAX(0,F254-E254)/$B273*(MAX(0,1+MIN(F$2,'Исходные данные'!$E$14)-MAX(F$1,$B234))/IF(MOD(F$4,4)=0,366,365))</f>
        <v>0</v>
      </c>
      <c r="G273" s="6">
        <f ca="1">G$36*MIN(F292,F254/$B273*(MAX(0,1+MIN(G$2,'Исходные данные'!$E$14)-MAX(G$1,$B234))/IF(MOD(G$4,4)=0,366,365)))+MAX(0,G254-F254)/$B273*(MAX(0,1+MIN(G$2,'Исходные данные'!$E$14)-MAX(G$1,$B234))/IF(MOD(G$4,4)=0,366,365))</f>
        <v>0</v>
      </c>
      <c r="H273" s="6">
        <f ca="1">H$36*MIN(G292,G254/$B273*(MAX(0,1+MIN(H$2,'Исходные данные'!$E$14)-MAX(H$1,$B234))/IF(MOD(H$4,4)=0,366,365)))+MAX(0,H254-G254)/$B273*(MAX(0,1+MIN(H$2,'Исходные данные'!$E$14)-MAX(H$1,$B234))/IF(MOD(H$4,4)=0,366,365))</f>
        <v>0</v>
      </c>
      <c r="I273" s="6">
        <f ca="1">I$36*MIN(H292,H254/$B273*(MAX(0,1+MIN(I$2,'Исходные данные'!$E$14)-MAX(I$1,$B234))/IF(MOD(I$4,4)=0,366,365)))+MAX(0,I254-H254)/$B273*(MAX(0,1+MIN(I$2,'Исходные данные'!$E$14)-MAX(I$1,$B234))/IF(MOD(I$4,4)=0,366,365))</f>
        <v>0</v>
      </c>
      <c r="J273" s="6">
        <f ca="1">J$36*MIN(I292,I254/$B273*(MAX(0,1+MIN(J$2,'Исходные данные'!$E$14)-MAX(J$1,$B234))/IF(MOD(J$4,4)=0,366,365)))+MAX(0,J254-I254)/$B273*(MAX(0,1+MIN(J$2,'Исходные данные'!$E$14)-MAX(J$1,$B234))/IF(MOD(J$4,4)=0,366,365))</f>
        <v>0</v>
      </c>
      <c r="K273" s="6">
        <f ca="1">K$36*MIN(J292,J254/$B273*(MAX(0,1+MIN(K$2,'Исходные данные'!$E$14)-MAX(K$1,$B234))/IF(MOD(K$4,4)=0,366,365)))+MAX(0,K254-J254)/$B273*(MAX(0,1+MIN(K$2,'Исходные данные'!$E$14)-MAX(K$1,$B234))/IF(MOD(K$4,4)=0,366,365))</f>
        <v>0</v>
      </c>
      <c r="L273" s="6">
        <f ca="1">L$36*MIN(K292,K254/$B273*(MAX(0,1+MIN(L$2,'Исходные данные'!$E$14)-MAX(L$1,$B234))/IF(MOD(L$4,4)=0,366,365)))+MAX(0,L254-K254)/$B273*(MAX(0,1+MIN(L$2,'Исходные данные'!$E$14)-MAX(L$1,$B234))/IF(MOD(L$4,4)=0,366,365))</f>
        <v>0</v>
      </c>
      <c r="M273" s="6">
        <f ca="1">M$36*MIN(L292,L254/$B273*(MAX(0,1+MIN(M$2,'Исходные данные'!$E$14)-MAX(M$1,$B234))/IF(MOD(M$4,4)=0,366,365)))+MAX(0,M254-L254)/$B273*(MAX(0,1+MIN(M$2,'Исходные данные'!$E$14)-MAX(M$1,$B234))/IF(MOD(M$4,4)=0,366,365))</f>
        <v>0</v>
      </c>
      <c r="N273" s="6">
        <f ca="1">N$36*MIN(M292,M254/$B273*(MAX(0,1+MIN(N$2,'Исходные данные'!$E$14)-MAX(N$1,$B234))/IF(MOD(N$4,4)=0,366,365)))+MAX(0,N254-M254)/$B273*(MAX(0,1+MIN(N$2,'Исходные данные'!$E$14)-MAX(N$1,$B234))/IF(MOD(N$4,4)=0,366,365))</f>
        <v>0</v>
      </c>
      <c r="O273" s="6">
        <f ca="1">O$36*MIN(N292,N254/$B273*(MAX(0,1+MIN(O$2,'Исходные данные'!$E$14)-MAX(O$1,$B234))/IF(MOD(O$4,4)=0,366,365)))+MAX(0,O254-N254)/$B273*(MAX(0,1+MIN(O$2,'Исходные данные'!$E$14)-MAX(O$1,$B234))/IF(MOD(O$4,4)=0,366,365))</f>
        <v>0</v>
      </c>
      <c r="P273" s="6">
        <f ca="1">P$36*MIN(O292,O254/$B273*(MAX(0,1+MIN(P$2,'Исходные данные'!$E$14)-MAX(P$1,$B234))/IF(MOD(P$4,4)=0,366,365)))+MAX(0,P254-O254)/$B273*(MAX(0,1+MIN(P$2,'Исходные данные'!$E$14)-MAX(P$1,$B234))/IF(MOD(P$4,4)=0,366,365))</f>
        <v>0</v>
      </c>
      <c r="Q273" s="6">
        <f ca="1">Q$36*MIN(P292,P254/$B273*(MAX(0,1+MIN(Q$2,'Исходные данные'!$E$14)-MAX(Q$1,$B234))/IF(MOD(Q$4,4)=0,366,365)))+MAX(0,Q254-P254)/$B273*(MAX(0,1+MIN(Q$2,'Исходные данные'!$E$14)-MAX(Q$1,$B234))/IF(MOD(Q$4,4)=0,366,365))</f>
        <v>0</v>
      </c>
      <c r="R273" s="6">
        <f ca="1">R$36*MIN(Q292,Q254/$B273*(MAX(0,1+MIN(R$2,'Исходные данные'!$E$14)-MAX(R$1,$B234))/IF(MOD(R$4,4)=0,366,365)))+MAX(0,R254-Q254)/$B273*(MAX(0,1+MIN(R$2,'Исходные данные'!$E$14)-MAX(R$1,$B234))/IF(MOD(R$4,4)=0,366,365))</f>
        <v>0</v>
      </c>
      <c r="S273" s="6">
        <f ca="1">S$36*MIN(R292,R254/$B273*(MAX(0,1+MIN(S$2,'Исходные данные'!$E$14)-MAX(S$1,$B234))/IF(MOD(S$4,4)=0,366,365)))+MAX(0,S254-R254)/$B273*(MAX(0,1+MIN(S$2,'Исходные данные'!$E$14)-MAX(S$1,$B234))/IF(MOD(S$4,4)=0,366,365))</f>
        <v>0</v>
      </c>
      <c r="T273" s="6">
        <f ca="1">T$36*MIN(S292,S254/$B273*(MAX(0,1+MIN(T$2,'Исходные данные'!$E$14)-MAX(T$1,$B234))/IF(MOD(T$4,4)=0,366,365)))+MAX(0,T254-S254)/$B273*(MAX(0,1+MIN(T$2,'Исходные данные'!$E$14)-MAX(T$1,$B234))/IF(MOD(T$4,4)=0,366,365))</f>
        <v>0</v>
      </c>
      <c r="U273" s="6">
        <f ca="1">U$36*MIN(T292,T254/$B273*(MAX(0,1+MIN(U$2,'Исходные данные'!$E$14)-MAX(U$1,$B234))/IF(MOD(U$4,4)=0,366,365)))+MAX(0,U254-T254)/$B273*(MAX(0,1+MIN(U$2,'Исходные данные'!$E$14)-MAX(U$1,$B234))/IF(MOD(U$4,4)=0,366,365))</f>
        <v>0</v>
      </c>
      <c r="V273" s="6">
        <f ca="1">V$36*MIN(U292,U254/$B273*(MAX(0,1+MIN(V$2,'Исходные данные'!$E$14)-MAX(V$1,$B234))/IF(MOD(V$4,4)=0,366,365)))+MAX(0,V254-U254)/$B273*(MAX(0,1+MIN(V$2,'Исходные данные'!$E$14)-MAX(V$1,$B234))/IF(MOD(V$4,4)=0,366,365))</f>
        <v>0</v>
      </c>
      <c r="W273" s="6">
        <f ca="1">W$36*MIN(V292,V254/$B273*(MAX(0,1+MIN(W$2,'Исходные данные'!$E$14)-MAX(W$1,$B234))/IF(MOD(W$4,4)=0,366,365)))+MAX(0,W254-V254)/$B273*(MAX(0,1+MIN(W$2,'Исходные данные'!$E$14)-MAX(W$1,$B234))/IF(MOD(W$4,4)=0,366,365))</f>
        <v>0</v>
      </c>
      <c r="X273" s="6">
        <f ca="1">X$36*MIN(W292,W254/$B273*(MAX(0,1+MIN(X$2,'Исходные данные'!$E$14)-MAX(X$1,$B234))/IF(MOD(X$4,4)=0,366,365)))+MAX(0,X254-W254)/$B273*(MAX(0,1+MIN(X$2,'Исходные данные'!$E$14)-MAX(X$1,$B234))/IF(MOD(X$4,4)=0,366,365))</f>
        <v>0</v>
      </c>
      <c r="Y273" s="6">
        <f ca="1">Y$36*MIN(X292,X254/$B273*(MAX(0,1+MIN(Y$2,'Исходные данные'!$E$14)-MAX(Y$1,$B234))/IF(MOD(Y$4,4)=0,366,365)))+MAX(0,Y254-X254)/$B273*(MAX(0,1+MIN(Y$2,'Исходные данные'!$E$14)-MAX(Y$1,$B234))/IF(MOD(Y$4,4)=0,366,365))</f>
        <v>0</v>
      </c>
      <c r="Z273" s="6">
        <f ca="1">Z$36*MIN(Y292,Y254/$B273*(MAX(0,1+MIN(Z$2,'Исходные данные'!$E$14)-MAX(Z$1,$B234))/IF(MOD(Z$4,4)=0,366,365)))+MAX(0,Z254-Y254)/$B273*(MAX(0,1+MIN(Z$2,'Исходные данные'!$E$14)-MAX(Z$1,$B234))/IF(MOD(Z$4,4)=0,366,365))</f>
        <v>0</v>
      </c>
      <c r="AA273" s="6">
        <f ca="1">AA$36*MIN(Z292,Z254/$B273*(MAX(0,1+MIN(AA$2,'Исходные данные'!$E$14)-MAX(AA$1,$B234))/IF(MOD(AA$4,4)=0,366,365)))+MAX(0,AA254-Z254)/$B273*(MAX(0,1+MIN(AA$2,'Исходные данные'!$E$14)-MAX(AA$1,$B234))/IF(MOD(AA$4,4)=0,366,365))</f>
        <v>0</v>
      </c>
      <c r="AB273" s="6">
        <f ca="1">AB$36*MIN(AA292,AA254/$B273*(MAX(0,1+MIN(AB$2,'Исходные данные'!$E$14)-MAX(AB$1,$B234))/IF(MOD(AB$4,4)=0,366,365)))+MAX(0,AB254-AA254)/$B273*(MAX(0,1+MIN(AB$2,'Исходные данные'!$E$14)-MAX(AB$1,$B234))/IF(MOD(AB$4,4)=0,366,365))</f>
        <v>0</v>
      </c>
      <c r="AC273" s="6">
        <f ca="1">AC$36*MIN(AB292,AB254/$B273*(MAX(0,1+MIN(AC$2,'Исходные данные'!$E$14)-MAX(AC$1,$B234))/IF(MOD(AC$4,4)=0,366,365)))+MAX(0,AC254-AB254)/$B273*(MAX(0,1+MIN(AC$2,'Исходные данные'!$E$14)-MAX(AC$1,$B234))/IF(MOD(AC$4,4)=0,366,365))</f>
        <v>0</v>
      </c>
      <c r="AD273" s="6">
        <f ca="1">AD$36*MIN(AC292,AC254/$B273*(MAX(0,1+MIN(AD$2,'Исходные данные'!$E$14)-MAX(AD$1,$B234))/IF(MOD(AD$4,4)=0,366,365)))+MAX(0,AD254-AC254)/$B273*(MAX(0,1+MIN(AD$2,'Исходные данные'!$E$14)-MAX(AD$1,$B234))/IF(MOD(AD$4,4)=0,366,365))</f>
        <v>0</v>
      </c>
      <c r="AE273" s="6">
        <f ca="1">AE$36*MIN(AD292,AD254/$B273*(MAX(0,1+MIN(AE$2,'Исходные данные'!$E$14)-MAX(AE$1,$B234))/IF(MOD(AE$4,4)=0,366,365)))+MAX(0,AE254-AD254)/$B273*(MAX(0,1+MIN(AE$2,'Исходные данные'!$E$14)-MAX(AE$1,$B234))/IF(MOD(AE$4,4)=0,366,365))</f>
        <v>0</v>
      </c>
      <c r="AF273" s="6">
        <f ca="1">AF$36*MIN(AE292,AE254/$B273*(MAX(0,1+MIN(AF$2,'Исходные данные'!$E$14)-MAX(AF$1,$B234))/IF(MOD(AF$4,4)=0,366,365)))+MAX(0,AF254-AE254)/$B273*(MAX(0,1+MIN(AF$2,'Исходные данные'!$E$14)-MAX(AF$1,$B234))/IF(MOD(AF$4,4)=0,366,365))</f>
        <v>0</v>
      </c>
      <c r="AG273" s="6">
        <f ca="1">AG$36*MIN(AF292,AF254/$B273*(MAX(0,1+MIN(AG$2,'Исходные данные'!$E$14)-MAX(AG$1,$B234))/IF(MOD(AG$4,4)=0,366,365)))+MAX(0,AG254-AF254)/$B273*(MAX(0,1+MIN(AG$2,'Исходные данные'!$E$14)-MAX(AG$1,$B234))/IF(MOD(AG$4,4)=0,366,365))</f>
        <v>0</v>
      </c>
      <c r="AH273" s="6">
        <f ca="1">AH$36*MIN(AG292,AG254/$B273*(MAX(0,1+MIN(AH$2,'Исходные данные'!$E$14)-MAX(AH$1,$B234))/IF(MOD(AH$4,4)=0,366,365)))+MAX(0,AH254-AG254)/$B273*(MAX(0,1+MIN(AH$2,'Исходные данные'!$E$14)-MAX(AH$1,$B234))/IF(MOD(AH$4,4)=0,366,365))</f>
        <v>0</v>
      </c>
      <c r="AI273" s="6">
        <f ca="1">AI$36*MIN(AH292,AH254/$B273*(MAX(0,1+MIN(AI$2,'Исходные данные'!$E$14)-MAX(AI$1,$B234))/IF(MOD(AI$4,4)=0,366,365)))+MAX(0,AI254-AH254)/$B273*(MAX(0,1+MIN(AI$2,'Исходные данные'!$E$14)-MAX(AI$1,$B234))/IF(MOD(AI$4,4)=0,366,365))</f>
        <v>0</v>
      </c>
      <c r="AJ273" s="6">
        <f ca="1">AJ$36*MIN(AI292,AI254/$B273*(MAX(0,1+MIN(AJ$2,'Исходные данные'!$E$14)-MAX(AJ$1,$B234))/IF(MOD(AJ$4,4)=0,366,365)))+MAX(0,AJ254-AI254)/$B273*(MAX(0,1+MIN(AJ$2,'Исходные данные'!$E$14)-MAX(AJ$1,$B234))/IF(MOD(AJ$4,4)=0,366,365))</f>
        <v>0</v>
      </c>
    </row>
    <row r="274" spans="1:124" outlineLevel="2">
      <c r="A274" s="5" t="str">
        <f t="shared" si="62"/>
        <v>-</v>
      </c>
      <c r="B274" s="19">
        <f>'Исходные данные'!D112</f>
        <v>30</v>
      </c>
      <c r="E274" s="6">
        <f>E$36*MIN(D293,D255/$B274*(MAX(0,1+MIN(E$2,'Исходные данные'!$E$14)-MAX(E$1,$B235))/IF(MOD(E$4,4)=0,366,365)))+MAX(0,E255-D255)/$B274*(MAX(0,1+MIN(E$2,'Исходные данные'!$E$14)-MAX(E$1,$B235))/IF(MOD(E$4,4)=0,366,365))</f>
        <v>0</v>
      </c>
      <c r="F274" s="6">
        <f ca="1">F$36*MIN(E293,E255/$B274*(MAX(0,1+MIN(F$2,'Исходные данные'!$E$14)-MAX(F$1,$B235))/IF(MOD(F$4,4)=0,366,365)))+MAX(0,F255-E255)/$B274*(MAX(0,1+MIN(F$2,'Исходные данные'!$E$14)-MAX(F$1,$B235))/IF(MOD(F$4,4)=0,366,365))</f>
        <v>0</v>
      </c>
      <c r="G274" s="6">
        <f ca="1">G$36*MIN(F293,F255/$B274*(MAX(0,1+MIN(G$2,'Исходные данные'!$E$14)-MAX(G$1,$B235))/IF(MOD(G$4,4)=0,366,365)))+MAX(0,G255-F255)/$B274*(MAX(0,1+MIN(G$2,'Исходные данные'!$E$14)-MAX(G$1,$B235))/IF(MOD(G$4,4)=0,366,365))</f>
        <v>0</v>
      </c>
      <c r="H274" s="6">
        <f ca="1">H$36*MIN(G293,G255/$B274*(MAX(0,1+MIN(H$2,'Исходные данные'!$E$14)-MAX(H$1,$B235))/IF(MOD(H$4,4)=0,366,365)))+MAX(0,H255-G255)/$B274*(MAX(0,1+MIN(H$2,'Исходные данные'!$E$14)-MAX(H$1,$B235))/IF(MOD(H$4,4)=0,366,365))</f>
        <v>0</v>
      </c>
      <c r="I274" s="6">
        <f ca="1">I$36*MIN(H293,H255/$B274*(MAX(0,1+MIN(I$2,'Исходные данные'!$E$14)-MAX(I$1,$B235))/IF(MOD(I$4,4)=0,366,365)))+MAX(0,I255-H255)/$B274*(MAX(0,1+MIN(I$2,'Исходные данные'!$E$14)-MAX(I$1,$B235))/IF(MOD(I$4,4)=0,366,365))</f>
        <v>0</v>
      </c>
      <c r="J274" s="6">
        <f ca="1">J$36*MIN(I293,I255/$B274*(MAX(0,1+MIN(J$2,'Исходные данные'!$E$14)-MAX(J$1,$B235))/IF(MOD(J$4,4)=0,366,365)))+MAX(0,J255-I255)/$B274*(MAX(0,1+MIN(J$2,'Исходные данные'!$E$14)-MAX(J$1,$B235))/IF(MOD(J$4,4)=0,366,365))</f>
        <v>0</v>
      </c>
      <c r="K274" s="6">
        <f ca="1">K$36*MIN(J293,J255/$B274*(MAX(0,1+MIN(K$2,'Исходные данные'!$E$14)-MAX(K$1,$B235))/IF(MOD(K$4,4)=0,366,365)))+MAX(0,K255-J255)/$B274*(MAX(0,1+MIN(K$2,'Исходные данные'!$E$14)-MAX(K$1,$B235))/IF(MOD(K$4,4)=0,366,365))</f>
        <v>0</v>
      </c>
      <c r="L274" s="6">
        <f ca="1">L$36*MIN(K293,K255/$B274*(MAX(0,1+MIN(L$2,'Исходные данные'!$E$14)-MAX(L$1,$B235))/IF(MOD(L$4,4)=0,366,365)))+MAX(0,L255-K255)/$B274*(MAX(0,1+MIN(L$2,'Исходные данные'!$E$14)-MAX(L$1,$B235))/IF(MOD(L$4,4)=0,366,365))</f>
        <v>0</v>
      </c>
      <c r="M274" s="6">
        <f ca="1">M$36*MIN(L293,L255/$B274*(MAX(0,1+MIN(M$2,'Исходные данные'!$E$14)-MAX(M$1,$B235))/IF(MOD(M$4,4)=0,366,365)))+MAX(0,M255-L255)/$B274*(MAX(0,1+MIN(M$2,'Исходные данные'!$E$14)-MAX(M$1,$B235))/IF(MOD(M$4,4)=0,366,365))</f>
        <v>0</v>
      </c>
      <c r="N274" s="6">
        <f ca="1">N$36*MIN(M293,M255/$B274*(MAX(0,1+MIN(N$2,'Исходные данные'!$E$14)-MAX(N$1,$B235))/IF(MOD(N$4,4)=0,366,365)))+MAX(0,N255-M255)/$B274*(MAX(0,1+MIN(N$2,'Исходные данные'!$E$14)-MAX(N$1,$B235))/IF(MOD(N$4,4)=0,366,365))</f>
        <v>0</v>
      </c>
      <c r="O274" s="6">
        <f ca="1">O$36*MIN(N293,N255/$B274*(MAX(0,1+MIN(O$2,'Исходные данные'!$E$14)-MAX(O$1,$B235))/IF(MOD(O$4,4)=0,366,365)))+MAX(0,O255-N255)/$B274*(MAX(0,1+MIN(O$2,'Исходные данные'!$E$14)-MAX(O$1,$B235))/IF(MOD(O$4,4)=0,366,365))</f>
        <v>0</v>
      </c>
      <c r="P274" s="6">
        <f ca="1">P$36*MIN(O293,O255/$B274*(MAX(0,1+MIN(P$2,'Исходные данные'!$E$14)-MAX(P$1,$B235))/IF(MOD(P$4,4)=0,366,365)))+MAX(0,P255-O255)/$B274*(MAX(0,1+MIN(P$2,'Исходные данные'!$E$14)-MAX(P$1,$B235))/IF(MOD(P$4,4)=0,366,365))</f>
        <v>0</v>
      </c>
      <c r="Q274" s="6">
        <f ca="1">Q$36*MIN(P293,P255/$B274*(MAX(0,1+MIN(Q$2,'Исходные данные'!$E$14)-MAX(Q$1,$B235))/IF(MOD(Q$4,4)=0,366,365)))+MAX(0,Q255-P255)/$B274*(MAX(0,1+MIN(Q$2,'Исходные данные'!$E$14)-MAX(Q$1,$B235))/IF(MOD(Q$4,4)=0,366,365))</f>
        <v>0</v>
      </c>
      <c r="R274" s="6">
        <f ca="1">R$36*MIN(Q293,Q255/$B274*(MAX(0,1+MIN(R$2,'Исходные данные'!$E$14)-MAX(R$1,$B235))/IF(MOD(R$4,4)=0,366,365)))+MAX(0,R255-Q255)/$B274*(MAX(0,1+MIN(R$2,'Исходные данные'!$E$14)-MAX(R$1,$B235))/IF(MOD(R$4,4)=0,366,365))</f>
        <v>0</v>
      </c>
      <c r="S274" s="6">
        <f ca="1">S$36*MIN(R293,R255/$B274*(MAX(0,1+MIN(S$2,'Исходные данные'!$E$14)-MAX(S$1,$B235))/IF(MOD(S$4,4)=0,366,365)))+MAX(0,S255-R255)/$B274*(MAX(0,1+MIN(S$2,'Исходные данные'!$E$14)-MAX(S$1,$B235))/IF(MOD(S$4,4)=0,366,365))</f>
        <v>0</v>
      </c>
      <c r="T274" s="6">
        <f ca="1">T$36*MIN(S293,S255/$B274*(MAX(0,1+MIN(T$2,'Исходные данные'!$E$14)-MAX(T$1,$B235))/IF(MOD(T$4,4)=0,366,365)))+MAX(0,T255-S255)/$B274*(MAX(0,1+MIN(T$2,'Исходные данные'!$E$14)-MAX(T$1,$B235))/IF(MOD(T$4,4)=0,366,365))</f>
        <v>0</v>
      </c>
      <c r="U274" s="6">
        <f ca="1">U$36*MIN(T293,T255/$B274*(MAX(0,1+MIN(U$2,'Исходные данные'!$E$14)-MAX(U$1,$B235))/IF(MOD(U$4,4)=0,366,365)))+MAX(0,U255-T255)/$B274*(MAX(0,1+MIN(U$2,'Исходные данные'!$E$14)-MAX(U$1,$B235))/IF(MOD(U$4,4)=0,366,365))</f>
        <v>0</v>
      </c>
      <c r="V274" s="6">
        <f ca="1">V$36*MIN(U293,U255/$B274*(MAX(0,1+MIN(V$2,'Исходные данные'!$E$14)-MAX(V$1,$B235))/IF(MOD(V$4,4)=0,366,365)))+MAX(0,V255-U255)/$B274*(MAX(0,1+MIN(V$2,'Исходные данные'!$E$14)-MAX(V$1,$B235))/IF(MOD(V$4,4)=0,366,365))</f>
        <v>0</v>
      </c>
      <c r="W274" s="6">
        <f ca="1">W$36*MIN(V293,V255/$B274*(MAX(0,1+MIN(W$2,'Исходные данные'!$E$14)-MAX(W$1,$B235))/IF(MOD(W$4,4)=0,366,365)))+MAX(0,W255-V255)/$B274*(MAX(0,1+MIN(W$2,'Исходные данные'!$E$14)-MAX(W$1,$B235))/IF(MOD(W$4,4)=0,366,365))</f>
        <v>0</v>
      </c>
      <c r="X274" s="6">
        <f ca="1">X$36*MIN(W293,W255/$B274*(MAX(0,1+MIN(X$2,'Исходные данные'!$E$14)-MAX(X$1,$B235))/IF(MOD(X$4,4)=0,366,365)))+MAX(0,X255-W255)/$B274*(MAX(0,1+MIN(X$2,'Исходные данные'!$E$14)-MAX(X$1,$B235))/IF(MOD(X$4,4)=0,366,365))</f>
        <v>0</v>
      </c>
      <c r="Y274" s="6">
        <f ca="1">Y$36*MIN(X293,X255/$B274*(MAX(0,1+MIN(Y$2,'Исходные данные'!$E$14)-MAX(Y$1,$B235))/IF(MOD(Y$4,4)=0,366,365)))+MAX(0,Y255-X255)/$B274*(MAX(0,1+MIN(Y$2,'Исходные данные'!$E$14)-MAX(Y$1,$B235))/IF(MOD(Y$4,4)=0,366,365))</f>
        <v>0</v>
      </c>
      <c r="Z274" s="6">
        <f ca="1">Z$36*MIN(Y293,Y255/$B274*(MAX(0,1+MIN(Z$2,'Исходные данные'!$E$14)-MAX(Z$1,$B235))/IF(MOD(Z$4,4)=0,366,365)))+MAX(0,Z255-Y255)/$B274*(MAX(0,1+MIN(Z$2,'Исходные данные'!$E$14)-MAX(Z$1,$B235))/IF(MOD(Z$4,4)=0,366,365))</f>
        <v>0</v>
      </c>
      <c r="AA274" s="6">
        <f ca="1">AA$36*MIN(Z293,Z255/$B274*(MAX(0,1+MIN(AA$2,'Исходные данные'!$E$14)-MAX(AA$1,$B235))/IF(MOD(AA$4,4)=0,366,365)))+MAX(0,AA255-Z255)/$B274*(MAX(0,1+MIN(AA$2,'Исходные данные'!$E$14)-MAX(AA$1,$B235))/IF(MOD(AA$4,4)=0,366,365))</f>
        <v>0</v>
      </c>
      <c r="AB274" s="6">
        <f ca="1">AB$36*MIN(AA293,AA255/$B274*(MAX(0,1+MIN(AB$2,'Исходные данные'!$E$14)-MAX(AB$1,$B235))/IF(MOD(AB$4,4)=0,366,365)))+MAX(0,AB255-AA255)/$B274*(MAX(0,1+MIN(AB$2,'Исходные данные'!$E$14)-MAX(AB$1,$B235))/IF(MOD(AB$4,4)=0,366,365))</f>
        <v>0</v>
      </c>
      <c r="AC274" s="6">
        <f ca="1">AC$36*MIN(AB293,AB255/$B274*(MAX(0,1+MIN(AC$2,'Исходные данные'!$E$14)-MAX(AC$1,$B235))/IF(MOD(AC$4,4)=0,366,365)))+MAX(0,AC255-AB255)/$B274*(MAX(0,1+MIN(AC$2,'Исходные данные'!$E$14)-MAX(AC$1,$B235))/IF(MOD(AC$4,4)=0,366,365))</f>
        <v>0</v>
      </c>
      <c r="AD274" s="6">
        <f ca="1">AD$36*MIN(AC293,AC255/$B274*(MAX(0,1+MIN(AD$2,'Исходные данные'!$E$14)-MAX(AD$1,$B235))/IF(MOD(AD$4,4)=0,366,365)))+MAX(0,AD255-AC255)/$B274*(MAX(0,1+MIN(AD$2,'Исходные данные'!$E$14)-MAX(AD$1,$B235))/IF(MOD(AD$4,4)=0,366,365))</f>
        <v>0</v>
      </c>
      <c r="AE274" s="6">
        <f ca="1">AE$36*MIN(AD293,AD255/$B274*(MAX(0,1+MIN(AE$2,'Исходные данные'!$E$14)-MAX(AE$1,$B235))/IF(MOD(AE$4,4)=0,366,365)))+MAX(0,AE255-AD255)/$B274*(MAX(0,1+MIN(AE$2,'Исходные данные'!$E$14)-MAX(AE$1,$B235))/IF(MOD(AE$4,4)=0,366,365))</f>
        <v>0</v>
      </c>
      <c r="AF274" s="6">
        <f ca="1">AF$36*MIN(AE293,AE255/$B274*(MAX(0,1+MIN(AF$2,'Исходные данные'!$E$14)-MAX(AF$1,$B235))/IF(MOD(AF$4,4)=0,366,365)))+MAX(0,AF255-AE255)/$B274*(MAX(0,1+MIN(AF$2,'Исходные данные'!$E$14)-MAX(AF$1,$B235))/IF(MOD(AF$4,4)=0,366,365))</f>
        <v>0</v>
      </c>
      <c r="AG274" s="6">
        <f ca="1">AG$36*MIN(AF293,AF255/$B274*(MAX(0,1+MIN(AG$2,'Исходные данные'!$E$14)-MAX(AG$1,$B235))/IF(MOD(AG$4,4)=0,366,365)))+MAX(0,AG255-AF255)/$B274*(MAX(0,1+MIN(AG$2,'Исходные данные'!$E$14)-MAX(AG$1,$B235))/IF(MOD(AG$4,4)=0,366,365))</f>
        <v>0</v>
      </c>
      <c r="AH274" s="6">
        <f ca="1">AH$36*MIN(AG293,AG255/$B274*(MAX(0,1+MIN(AH$2,'Исходные данные'!$E$14)-MAX(AH$1,$B235))/IF(MOD(AH$4,4)=0,366,365)))+MAX(0,AH255-AG255)/$B274*(MAX(0,1+MIN(AH$2,'Исходные данные'!$E$14)-MAX(AH$1,$B235))/IF(MOD(AH$4,4)=0,366,365))</f>
        <v>0</v>
      </c>
      <c r="AI274" s="6">
        <f ca="1">AI$36*MIN(AH293,AH255/$B274*(MAX(0,1+MIN(AI$2,'Исходные данные'!$E$14)-MAX(AI$1,$B235))/IF(MOD(AI$4,4)=0,366,365)))+MAX(0,AI255-AH255)/$B274*(MAX(0,1+MIN(AI$2,'Исходные данные'!$E$14)-MAX(AI$1,$B235))/IF(MOD(AI$4,4)=0,366,365))</f>
        <v>0</v>
      </c>
      <c r="AJ274" s="6">
        <f ca="1">AJ$36*MIN(AI293,AI255/$B274*(MAX(0,1+MIN(AJ$2,'Исходные данные'!$E$14)-MAX(AJ$1,$B235))/IF(MOD(AJ$4,4)=0,366,365)))+MAX(0,AJ255-AI255)/$B274*(MAX(0,1+MIN(AJ$2,'Исходные данные'!$E$14)-MAX(AJ$1,$B235))/IF(MOD(AJ$4,4)=0,366,365))</f>
        <v>0</v>
      </c>
    </row>
    <row r="275" spans="1:124" outlineLevel="2">
      <c r="A275" s="5" t="str">
        <f t="shared" si="62"/>
        <v>-</v>
      </c>
      <c r="B275" s="19">
        <f>'Исходные данные'!D113</f>
        <v>30</v>
      </c>
      <c r="E275" s="6">
        <f>E$36*MIN(D294,D256/$B275*(MAX(0,1+MIN(E$2,'Исходные данные'!$E$14)-MAX(E$1,$B236))/IF(MOD(E$4,4)=0,366,365)))+MAX(0,E256-D256)/$B275*(MAX(0,1+MIN(E$2,'Исходные данные'!$E$14)-MAX(E$1,$B236))/IF(MOD(E$4,4)=0,366,365))</f>
        <v>0</v>
      </c>
      <c r="F275" s="6">
        <f ca="1">F$36*MIN(E294,E256/$B275*(MAX(0,1+MIN(F$2,'Исходные данные'!$E$14)-MAX(F$1,$B236))/IF(MOD(F$4,4)=0,366,365)))+MAX(0,F256-E256)/$B275*(MAX(0,1+MIN(F$2,'Исходные данные'!$E$14)-MAX(F$1,$B236))/IF(MOD(F$4,4)=0,366,365))</f>
        <v>0</v>
      </c>
      <c r="G275" s="6">
        <f ca="1">G$36*MIN(F294,F256/$B275*(MAX(0,1+MIN(G$2,'Исходные данные'!$E$14)-MAX(G$1,$B236))/IF(MOD(G$4,4)=0,366,365)))+MAX(0,G256-F256)/$B275*(MAX(0,1+MIN(G$2,'Исходные данные'!$E$14)-MAX(G$1,$B236))/IF(MOD(G$4,4)=0,366,365))</f>
        <v>0</v>
      </c>
      <c r="H275" s="6">
        <f ca="1">H$36*MIN(G294,G256/$B275*(MAX(0,1+MIN(H$2,'Исходные данные'!$E$14)-MAX(H$1,$B236))/IF(MOD(H$4,4)=0,366,365)))+MAX(0,H256-G256)/$B275*(MAX(0,1+MIN(H$2,'Исходные данные'!$E$14)-MAX(H$1,$B236))/IF(MOD(H$4,4)=0,366,365))</f>
        <v>0</v>
      </c>
      <c r="I275" s="6">
        <f ca="1">I$36*MIN(H294,H256/$B275*(MAX(0,1+MIN(I$2,'Исходные данные'!$E$14)-MAX(I$1,$B236))/IF(MOD(I$4,4)=0,366,365)))+MAX(0,I256-H256)/$B275*(MAX(0,1+MIN(I$2,'Исходные данные'!$E$14)-MAX(I$1,$B236))/IF(MOD(I$4,4)=0,366,365))</f>
        <v>0</v>
      </c>
      <c r="J275" s="6">
        <f ca="1">J$36*MIN(I294,I256/$B275*(MAX(0,1+MIN(J$2,'Исходные данные'!$E$14)-MAX(J$1,$B236))/IF(MOD(J$4,4)=0,366,365)))+MAX(0,J256-I256)/$B275*(MAX(0,1+MIN(J$2,'Исходные данные'!$E$14)-MAX(J$1,$B236))/IF(MOD(J$4,4)=0,366,365))</f>
        <v>0</v>
      </c>
      <c r="K275" s="6">
        <f ca="1">K$36*MIN(J294,J256/$B275*(MAX(0,1+MIN(K$2,'Исходные данные'!$E$14)-MAX(K$1,$B236))/IF(MOD(K$4,4)=0,366,365)))+MAX(0,K256-J256)/$B275*(MAX(0,1+MIN(K$2,'Исходные данные'!$E$14)-MAX(K$1,$B236))/IF(MOD(K$4,4)=0,366,365))</f>
        <v>0</v>
      </c>
      <c r="L275" s="6">
        <f ca="1">L$36*MIN(K294,K256/$B275*(MAX(0,1+MIN(L$2,'Исходные данные'!$E$14)-MAX(L$1,$B236))/IF(MOD(L$4,4)=0,366,365)))+MAX(0,L256-K256)/$B275*(MAX(0,1+MIN(L$2,'Исходные данные'!$E$14)-MAX(L$1,$B236))/IF(MOD(L$4,4)=0,366,365))</f>
        <v>0</v>
      </c>
      <c r="M275" s="6">
        <f ca="1">M$36*MIN(L294,L256/$B275*(MAX(0,1+MIN(M$2,'Исходные данные'!$E$14)-MAX(M$1,$B236))/IF(MOD(M$4,4)=0,366,365)))+MAX(0,M256-L256)/$B275*(MAX(0,1+MIN(M$2,'Исходные данные'!$E$14)-MAX(M$1,$B236))/IF(MOD(M$4,4)=0,366,365))</f>
        <v>0</v>
      </c>
      <c r="N275" s="6">
        <f ca="1">N$36*MIN(M294,M256/$B275*(MAX(0,1+MIN(N$2,'Исходные данные'!$E$14)-MAX(N$1,$B236))/IF(MOD(N$4,4)=0,366,365)))+MAX(0,N256-M256)/$B275*(MAX(0,1+MIN(N$2,'Исходные данные'!$E$14)-MAX(N$1,$B236))/IF(MOD(N$4,4)=0,366,365))</f>
        <v>0</v>
      </c>
      <c r="O275" s="6">
        <f ca="1">O$36*MIN(N294,N256/$B275*(MAX(0,1+MIN(O$2,'Исходные данные'!$E$14)-MAX(O$1,$B236))/IF(MOD(O$4,4)=0,366,365)))+MAX(0,O256-N256)/$B275*(MAX(0,1+MIN(O$2,'Исходные данные'!$E$14)-MAX(O$1,$B236))/IF(MOD(O$4,4)=0,366,365))</f>
        <v>0</v>
      </c>
      <c r="P275" s="6">
        <f ca="1">P$36*MIN(O294,O256/$B275*(MAX(0,1+MIN(P$2,'Исходные данные'!$E$14)-MAX(P$1,$B236))/IF(MOD(P$4,4)=0,366,365)))+MAX(0,P256-O256)/$B275*(MAX(0,1+MIN(P$2,'Исходные данные'!$E$14)-MAX(P$1,$B236))/IF(MOD(P$4,4)=0,366,365))</f>
        <v>0</v>
      </c>
      <c r="Q275" s="6">
        <f ca="1">Q$36*MIN(P294,P256/$B275*(MAX(0,1+MIN(Q$2,'Исходные данные'!$E$14)-MAX(Q$1,$B236))/IF(MOD(Q$4,4)=0,366,365)))+MAX(0,Q256-P256)/$B275*(MAX(0,1+MIN(Q$2,'Исходные данные'!$E$14)-MAX(Q$1,$B236))/IF(MOD(Q$4,4)=0,366,365))</f>
        <v>0</v>
      </c>
      <c r="R275" s="6">
        <f ca="1">R$36*MIN(Q294,Q256/$B275*(MAX(0,1+MIN(R$2,'Исходные данные'!$E$14)-MAX(R$1,$B236))/IF(MOD(R$4,4)=0,366,365)))+MAX(0,R256-Q256)/$B275*(MAX(0,1+MIN(R$2,'Исходные данные'!$E$14)-MAX(R$1,$B236))/IF(MOD(R$4,4)=0,366,365))</f>
        <v>0</v>
      </c>
      <c r="S275" s="6">
        <f ca="1">S$36*MIN(R294,R256/$B275*(MAX(0,1+MIN(S$2,'Исходные данные'!$E$14)-MAX(S$1,$B236))/IF(MOD(S$4,4)=0,366,365)))+MAX(0,S256-R256)/$B275*(MAX(0,1+MIN(S$2,'Исходные данные'!$E$14)-MAX(S$1,$B236))/IF(MOD(S$4,4)=0,366,365))</f>
        <v>0</v>
      </c>
      <c r="T275" s="6">
        <f ca="1">T$36*MIN(S294,S256/$B275*(MAX(0,1+MIN(T$2,'Исходные данные'!$E$14)-MAX(T$1,$B236))/IF(MOD(T$4,4)=0,366,365)))+MAX(0,T256-S256)/$B275*(MAX(0,1+MIN(T$2,'Исходные данные'!$E$14)-MAX(T$1,$B236))/IF(MOD(T$4,4)=0,366,365))</f>
        <v>0</v>
      </c>
      <c r="U275" s="6">
        <f ca="1">U$36*MIN(T294,T256/$B275*(MAX(0,1+MIN(U$2,'Исходные данные'!$E$14)-MAX(U$1,$B236))/IF(MOD(U$4,4)=0,366,365)))+MAX(0,U256-T256)/$B275*(MAX(0,1+MIN(U$2,'Исходные данные'!$E$14)-MAX(U$1,$B236))/IF(MOD(U$4,4)=0,366,365))</f>
        <v>0</v>
      </c>
      <c r="V275" s="6">
        <f ca="1">V$36*MIN(U294,U256/$B275*(MAX(0,1+MIN(V$2,'Исходные данные'!$E$14)-MAX(V$1,$B236))/IF(MOD(V$4,4)=0,366,365)))+MAX(0,V256-U256)/$B275*(MAX(0,1+MIN(V$2,'Исходные данные'!$E$14)-MAX(V$1,$B236))/IF(MOD(V$4,4)=0,366,365))</f>
        <v>0</v>
      </c>
      <c r="W275" s="6">
        <f ca="1">W$36*MIN(V294,V256/$B275*(MAX(0,1+MIN(W$2,'Исходные данные'!$E$14)-MAX(W$1,$B236))/IF(MOD(W$4,4)=0,366,365)))+MAX(0,W256-V256)/$B275*(MAX(0,1+MIN(W$2,'Исходные данные'!$E$14)-MAX(W$1,$B236))/IF(MOD(W$4,4)=0,366,365))</f>
        <v>0</v>
      </c>
      <c r="X275" s="6">
        <f ca="1">X$36*MIN(W294,W256/$B275*(MAX(0,1+MIN(X$2,'Исходные данные'!$E$14)-MAX(X$1,$B236))/IF(MOD(X$4,4)=0,366,365)))+MAX(0,X256-W256)/$B275*(MAX(0,1+MIN(X$2,'Исходные данные'!$E$14)-MAX(X$1,$B236))/IF(MOD(X$4,4)=0,366,365))</f>
        <v>0</v>
      </c>
      <c r="Y275" s="6">
        <f ca="1">Y$36*MIN(X294,X256/$B275*(MAX(0,1+MIN(Y$2,'Исходные данные'!$E$14)-MAX(Y$1,$B236))/IF(MOD(Y$4,4)=0,366,365)))+MAX(0,Y256-X256)/$B275*(MAX(0,1+MIN(Y$2,'Исходные данные'!$E$14)-MAX(Y$1,$B236))/IF(MOD(Y$4,4)=0,366,365))</f>
        <v>0</v>
      </c>
      <c r="Z275" s="6">
        <f ca="1">Z$36*MIN(Y294,Y256/$B275*(MAX(0,1+MIN(Z$2,'Исходные данные'!$E$14)-MAX(Z$1,$B236))/IF(MOD(Z$4,4)=0,366,365)))+MAX(0,Z256-Y256)/$B275*(MAX(0,1+MIN(Z$2,'Исходные данные'!$E$14)-MAX(Z$1,$B236))/IF(MOD(Z$4,4)=0,366,365))</f>
        <v>0</v>
      </c>
      <c r="AA275" s="6">
        <f ca="1">AA$36*MIN(Z294,Z256/$B275*(MAX(0,1+MIN(AA$2,'Исходные данные'!$E$14)-MAX(AA$1,$B236))/IF(MOD(AA$4,4)=0,366,365)))+MAX(0,AA256-Z256)/$B275*(MAX(0,1+MIN(AA$2,'Исходные данные'!$E$14)-MAX(AA$1,$B236))/IF(MOD(AA$4,4)=0,366,365))</f>
        <v>0</v>
      </c>
      <c r="AB275" s="6">
        <f ca="1">AB$36*MIN(AA294,AA256/$B275*(MAX(0,1+MIN(AB$2,'Исходные данные'!$E$14)-MAX(AB$1,$B236))/IF(MOD(AB$4,4)=0,366,365)))+MAX(0,AB256-AA256)/$B275*(MAX(0,1+MIN(AB$2,'Исходные данные'!$E$14)-MAX(AB$1,$B236))/IF(MOD(AB$4,4)=0,366,365))</f>
        <v>0</v>
      </c>
      <c r="AC275" s="6">
        <f ca="1">AC$36*MIN(AB294,AB256/$B275*(MAX(0,1+MIN(AC$2,'Исходные данные'!$E$14)-MAX(AC$1,$B236))/IF(MOD(AC$4,4)=0,366,365)))+MAX(0,AC256-AB256)/$B275*(MAX(0,1+MIN(AC$2,'Исходные данные'!$E$14)-MAX(AC$1,$B236))/IF(MOD(AC$4,4)=0,366,365))</f>
        <v>0</v>
      </c>
      <c r="AD275" s="6">
        <f ca="1">AD$36*MIN(AC294,AC256/$B275*(MAX(0,1+MIN(AD$2,'Исходные данные'!$E$14)-MAX(AD$1,$B236))/IF(MOD(AD$4,4)=0,366,365)))+MAX(0,AD256-AC256)/$B275*(MAX(0,1+MIN(AD$2,'Исходные данные'!$E$14)-MAX(AD$1,$B236))/IF(MOD(AD$4,4)=0,366,365))</f>
        <v>0</v>
      </c>
      <c r="AE275" s="6">
        <f ca="1">AE$36*MIN(AD294,AD256/$B275*(MAX(0,1+MIN(AE$2,'Исходные данные'!$E$14)-MAX(AE$1,$B236))/IF(MOD(AE$4,4)=0,366,365)))+MAX(0,AE256-AD256)/$B275*(MAX(0,1+MIN(AE$2,'Исходные данные'!$E$14)-MAX(AE$1,$B236))/IF(MOD(AE$4,4)=0,366,365))</f>
        <v>0</v>
      </c>
      <c r="AF275" s="6">
        <f ca="1">AF$36*MIN(AE294,AE256/$B275*(MAX(0,1+MIN(AF$2,'Исходные данные'!$E$14)-MAX(AF$1,$B236))/IF(MOD(AF$4,4)=0,366,365)))+MAX(0,AF256-AE256)/$B275*(MAX(0,1+MIN(AF$2,'Исходные данные'!$E$14)-MAX(AF$1,$B236))/IF(MOD(AF$4,4)=0,366,365))</f>
        <v>0</v>
      </c>
      <c r="AG275" s="6">
        <f ca="1">AG$36*MIN(AF294,AF256/$B275*(MAX(0,1+MIN(AG$2,'Исходные данные'!$E$14)-MAX(AG$1,$B236))/IF(MOD(AG$4,4)=0,366,365)))+MAX(0,AG256-AF256)/$B275*(MAX(0,1+MIN(AG$2,'Исходные данные'!$E$14)-MAX(AG$1,$B236))/IF(MOD(AG$4,4)=0,366,365))</f>
        <v>0</v>
      </c>
      <c r="AH275" s="6">
        <f ca="1">AH$36*MIN(AG294,AG256/$B275*(MAX(0,1+MIN(AH$2,'Исходные данные'!$E$14)-MAX(AH$1,$B236))/IF(MOD(AH$4,4)=0,366,365)))+MAX(0,AH256-AG256)/$B275*(MAX(0,1+MIN(AH$2,'Исходные данные'!$E$14)-MAX(AH$1,$B236))/IF(MOD(AH$4,4)=0,366,365))</f>
        <v>0</v>
      </c>
      <c r="AI275" s="6">
        <f ca="1">AI$36*MIN(AH294,AH256/$B275*(MAX(0,1+MIN(AI$2,'Исходные данные'!$E$14)-MAX(AI$1,$B236))/IF(MOD(AI$4,4)=0,366,365)))+MAX(0,AI256-AH256)/$B275*(MAX(0,1+MIN(AI$2,'Исходные данные'!$E$14)-MAX(AI$1,$B236))/IF(MOD(AI$4,4)=0,366,365))</f>
        <v>0</v>
      </c>
      <c r="AJ275" s="6">
        <f ca="1">AJ$36*MIN(AI294,AI256/$B275*(MAX(0,1+MIN(AJ$2,'Исходные данные'!$E$14)-MAX(AJ$1,$B236))/IF(MOD(AJ$4,4)=0,366,365)))+MAX(0,AJ256-AI256)/$B275*(MAX(0,1+MIN(AJ$2,'Исходные данные'!$E$14)-MAX(AJ$1,$B236))/IF(MOD(AJ$4,4)=0,366,365))</f>
        <v>0</v>
      </c>
    </row>
    <row r="276" spans="1:124" outlineLevel="2">
      <c r="A276" s="5" t="str">
        <f t="shared" si="62"/>
        <v>-</v>
      </c>
      <c r="B276" s="19">
        <f>'Исходные данные'!D114</f>
        <v>30</v>
      </c>
      <c r="E276" s="6">
        <f>E$36*MIN(D295,D257/$B276*(MAX(0,1+MIN(E$2,'Исходные данные'!$E$14)-MAX(E$1,$B237))/IF(MOD(E$4,4)=0,366,365)))+MAX(0,E257-D257)/$B276*(MAX(0,1+MIN(E$2,'Исходные данные'!$E$14)-MAX(E$1,$B237))/IF(MOD(E$4,4)=0,366,365))</f>
        <v>0</v>
      </c>
      <c r="F276" s="6">
        <f ca="1">F$36*MIN(E295,E257/$B276*(MAX(0,1+MIN(F$2,'Исходные данные'!$E$14)-MAX(F$1,$B237))/IF(MOD(F$4,4)=0,366,365)))+MAX(0,F257-E257)/$B276*(MAX(0,1+MIN(F$2,'Исходные данные'!$E$14)-MAX(F$1,$B237))/IF(MOD(F$4,4)=0,366,365))</f>
        <v>0</v>
      </c>
      <c r="G276" s="6">
        <f ca="1">G$36*MIN(F295,F257/$B276*(MAX(0,1+MIN(G$2,'Исходные данные'!$E$14)-MAX(G$1,$B237))/IF(MOD(G$4,4)=0,366,365)))+MAX(0,G257-F257)/$B276*(MAX(0,1+MIN(G$2,'Исходные данные'!$E$14)-MAX(G$1,$B237))/IF(MOD(G$4,4)=0,366,365))</f>
        <v>0</v>
      </c>
      <c r="H276" s="6">
        <f ca="1">H$36*MIN(G295,G257/$B276*(MAX(0,1+MIN(H$2,'Исходные данные'!$E$14)-MAX(H$1,$B237))/IF(MOD(H$4,4)=0,366,365)))+MAX(0,H257-G257)/$B276*(MAX(0,1+MIN(H$2,'Исходные данные'!$E$14)-MAX(H$1,$B237))/IF(MOD(H$4,4)=0,366,365))</f>
        <v>0</v>
      </c>
      <c r="I276" s="6">
        <f ca="1">I$36*MIN(H295,H257/$B276*(MAX(0,1+MIN(I$2,'Исходные данные'!$E$14)-MAX(I$1,$B237))/IF(MOD(I$4,4)=0,366,365)))+MAX(0,I257-H257)/$B276*(MAX(0,1+MIN(I$2,'Исходные данные'!$E$14)-MAX(I$1,$B237))/IF(MOD(I$4,4)=0,366,365))</f>
        <v>0</v>
      </c>
      <c r="J276" s="6">
        <f ca="1">J$36*MIN(I295,I257/$B276*(MAX(0,1+MIN(J$2,'Исходные данные'!$E$14)-MAX(J$1,$B237))/IF(MOD(J$4,4)=0,366,365)))+MAX(0,J257-I257)/$B276*(MAX(0,1+MIN(J$2,'Исходные данные'!$E$14)-MAX(J$1,$B237))/IF(MOD(J$4,4)=0,366,365))</f>
        <v>0</v>
      </c>
      <c r="K276" s="6">
        <f ca="1">K$36*MIN(J295,J257/$B276*(MAX(0,1+MIN(K$2,'Исходные данные'!$E$14)-MAX(K$1,$B237))/IF(MOD(K$4,4)=0,366,365)))+MAX(0,K257-J257)/$B276*(MAX(0,1+MIN(K$2,'Исходные данные'!$E$14)-MAX(K$1,$B237))/IF(MOD(K$4,4)=0,366,365))</f>
        <v>0</v>
      </c>
      <c r="L276" s="6">
        <f ca="1">L$36*MIN(K295,K257/$B276*(MAX(0,1+MIN(L$2,'Исходные данные'!$E$14)-MAX(L$1,$B237))/IF(MOD(L$4,4)=0,366,365)))+MAX(0,L257-K257)/$B276*(MAX(0,1+MIN(L$2,'Исходные данные'!$E$14)-MAX(L$1,$B237))/IF(MOD(L$4,4)=0,366,365))</f>
        <v>0</v>
      </c>
      <c r="M276" s="6">
        <f ca="1">M$36*MIN(L295,L257/$B276*(MAX(0,1+MIN(M$2,'Исходные данные'!$E$14)-MAX(M$1,$B237))/IF(MOD(M$4,4)=0,366,365)))+MAX(0,M257-L257)/$B276*(MAX(0,1+MIN(M$2,'Исходные данные'!$E$14)-MAX(M$1,$B237))/IF(MOD(M$4,4)=0,366,365))</f>
        <v>0</v>
      </c>
      <c r="N276" s="6">
        <f ca="1">N$36*MIN(M295,M257/$B276*(MAX(0,1+MIN(N$2,'Исходные данные'!$E$14)-MAX(N$1,$B237))/IF(MOD(N$4,4)=0,366,365)))+MAX(0,N257-M257)/$B276*(MAX(0,1+MIN(N$2,'Исходные данные'!$E$14)-MAX(N$1,$B237))/IF(MOD(N$4,4)=0,366,365))</f>
        <v>0</v>
      </c>
      <c r="O276" s="6">
        <f ca="1">O$36*MIN(N295,N257/$B276*(MAX(0,1+MIN(O$2,'Исходные данные'!$E$14)-MAX(O$1,$B237))/IF(MOD(O$4,4)=0,366,365)))+MAX(0,O257-N257)/$B276*(MAX(0,1+MIN(O$2,'Исходные данные'!$E$14)-MAX(O$1,$B237))/IF(MOD(O$4,4)=0,366,365))</f>
        <v>0</v>
      </c>
      <c r="P276" s="6">
        <f ca="1">P$36*MIN(O295,O257/$B276*(MAX(0,1+MIN(P$2,'Исходные данные'!$E$14)-MAX(P$1,$B237))/IF(MOD(P$4,4)=0,366,365)))+MAX(0,P257-O257)/$B276*(MAX(0,1+MIN(P$2,'Исходные данные'!$E$14)-MAX(P$1,$B237))/IF(MOD(P$4,4)=0,366,365))</f>
        <v>0</v>
      </c>
      <c r="Q276" s="6">
        <f ca="1">Q$36*MIN(P295,P257/$B276*(MAX(0,1+MIN(Q$2,'Исходные данные'!$E$14)-MAX(Q$1,$B237))/IF(MOD(Q$4,4)=0,366,365)))+MAX(0,Q257-P257)/$B276*(MAX(0,1+MIN(Q$2,'Исходные данные'!$E$14)-MAX(Q$1,$B237))/IF(MOD(Q$4,4)=0,366,365))</f>
        <v>0</v>
      </c>
      <c r="R276" s="6">
        <f ca="1">R$36*MIN(Q295,Q257/$B276*(MAX(0,1+MIN(R$2,'Исходные данные'!$E$14)-MAX(R$1,$B237))/IF(MOD(R$4,4)=0,366,365)))+MAX(0,R257-Q257)/$B276*(MAX(0,1+MIN(R$2,'Исходные данные'!$E$14)-MAX(R$1,$B237))/IF(MOD(R$4,4)=0,366,365))</f>
        <v>0</v>
      </c>
      <c r="S276" s="6">
        <f ca="1">S$36*MIN(R295,R257/$B276*(MAX(0,1+MIN(S$2,'Исходные данные'!$E$14)-MAX(S$1,$B237))/IF(MOD(S$4,4)=0,366,365)))+MAX(0,S257-R257)/$B276*(MAX(0,1+MIN(S$2,'Исходные данные'!$E$14)-MAX(S$1,$B237))/IF(MOD(S$4,4)=0,366,365))</f>
        <v>0</v>
      </c>
      <c r="T276" s="6">
        <f ca="1">T$36*MIN(S295,S257/$B276*(MAX(0,1+MIN(T$2,'Исходные данные'!$E$14)-MAX(T$1,$B237))/IF(MOD(T$4,4)=0,366,365)))+MAX(0,T257-S257)/$B276*(MAX(0,1+MIN(T$2,'Исходные данные'!$E$14)-MAX(T$1,$B237))/IF(MOD(T$4,4)=0,366,365))</f>
        <v>0</v>
      </c>
      <c r="U276" s="6">
        <f ca="1">U$36*MIN(T295,T257/$B276*(MAX(0,1+MIN(U$2,'Исходные данные'!$E$14)-MAX(U$1,$B237))/IF(MOD(U$4,4)=0,366,365)))+MAX(0,U257-T257)/$B276*(MAX(0,1+MIN(U$2,'Исходные данные'!$E$14)-MAX(U$1,$B237))/IF(MOD(U$4,4)=0,366,365))</f>
        <v>0</v>
      </c>
      <c r="V276" s="6">
        <f ca="1">V$36*MIN(U295,U257/$B276*(MAX(0,1+MIN(V$2,'Исходные данные'!$E$14)-MAX(V$1,$B237))/IF(MOD(V$4,4)=0,366,365)))+MAX(0,V257-U257)/$B276*(MAX(0,1+MIN(V$2,'Исходные данные'!$E$14)-MAX(V$1,$B237))/IF(MOD(V$4,4)=0,366,365))</f>
        <v>0</v>
      </c>
      <c r="W276" s="6">
        <f ca="1">W$36*MIN(V295,V257/$B276*(MAX(0,1+MIN(W$2,'Исходные данные'!$E$14)-MAX(W$1,$B237))/IF(MOD(W$4,4)=0,366,365)))+MAX(0,W257-V257)/$B276*(MAX(0,1+MIN(W$2,'Исходные данные'!$E$14)-MAX(W$1,$B237))/IF(MOD(W$4,4)=0,366,365))</f>
        <v>0</v>
      </c>
      <c r="X276" s="6">
        <f ca="1">X$36*MIN(W295,W257/$B276*(MAX(0,1+MIN(X$2,'Исходные данные'!$E$14)-MAX(X$1,$B237))/IF(MOD(X$4,4)=0,366,365)))+MAX(0,X257-W257)/$B276*(MAX(0,1+MIN(X$2,'Исходные данные'!$E$14)-MAX(X$1,$B237))/IF(MOD(X$4,4)=0,366,365))</f>
        <v>0</v>
      </c>
      <c r="Y276" s="6">
        <f ca="1">Y$36*MIN(X295,X257/$B276*(MAX(0,1+MIN(Y$2,'Исходные данные'!$E$14)-MAX(Y$1,$B237))/IF(MOD(Y$4,4)=0,366,365)))+MAX(0,Y257-X257)/$B276*(MAX(0,1+MIN(Y$2,'Исходные данные'!$E$14)-MAX(Y$1,$B237))/IF(MOD(Y$4,4)=0,366,365))</f>
        <v>0</v>
      </c>
      <c r="Z276" s="6">
        <f ca="1">Z$36*MIN(Y295,Y257/$B276*(MAX(0,1+MIN(Z$2,'Исходные данные'!$E$14)-MAX(Z$1,$B237))/IF(MOD(Z$4,4)=0,366,365)))+MAX(0,Z257-Y257)/$B276*(MAX(0,1+MIN(Z$2,'Исходные данные'!$E$14)-MAX(Z$1,$B237))/IF(MOD(Z$4,4)=0,366,365))</f>
        <v>0</v>
      </c>
      <c r="AA276" s="6">
        <f ca="1">AA$36*MIN(Z295,Z257/$B276*(MAX(0,1+MIN(AA$2,'Исходные данные'!$E$14)-MAX(AA$1,$B237))/IF(MOD(AA$4,4)=0,366,365)))+MAX(0,AA257-Z257)/$B276*(MAX(0,1+MIN(AA$2,'Исходные данные'!$E$14)-MAX(AA$1,$B237))/IF(MOD(AA$4,4)=0,366,365))</f>
        <v>0</v>
      </c>
      <c r="AB276" s="6">
        <f ca="1">AB$36*MIN(AA295,AA257/$B276*(MAX(0,1+MIN(AB$2,'Исходные данные'!$E$14)-MAX(AB$1,$B237))/IF(MOD(AB$4,4)=0,366,365)))+MAX(0,AB257-AA257)/$B276*(MAX(0,1+MIN(AB$2,'Исходные данные'!$E$14)-MAX(AB$1,$B237))/IF(MOD(AB$4,4)=0,366,365))</f>
        <v>0</v>
      </c>
      <c r="AC276" s="6">
        <f ca="1">AC$36*MIN(AB295,AB257/$B276*(MAX(0,1+MIN(AC$2,'Исходные данные'!$E$14)-MAX(AC$1,$B237))/IF(MOD(AC$4,4)=0,366,365)))+MAX(0,AC257-AB257)/$B276*(MAX(0,1+MIN(AC$2,'Исходные данные'!$E$14)-MAX(AC$1,$B237))/IF(MOD(AC$4,4)=0,366,365))</f>
        <v>0</v>
      </c>
      <c r="AD276" s="6">
        <f ca="1">AD$36*MIN(AC295,AC257/$B276*(MAX(0,1+MIN(AD$2,'Исходные данные'!$E$14)-MAX(AD$1,$B237))/IF(MOD(AD$4,4)=0,366,365)))+MAX(0,AD257-AC257)/$B276*(MAX(0,1+MIN(AD$2,'Исходные данные'!$E$14)-MAX(AD$1,$B237))/IF(MOD(AD$4,4)=0,366,365))</f>
        <v>0</v>
      </c>
      <c r="AE276" s="6">
        <f ca="1">AE$36*MIN(AD295,AD257/$B276*(MAX(0,1+MIN(AE$2,'Исходные данные'!$E$14)-MAX(AE$1,$B237))/IF(MOD(AE$4,4)=0,366,365)))+MAX(0,AE257-AD257)/$B276*(MAX(0,1+MIN(AE$2,'Исходные данные'!$E$14)-MAX(AE$1,$B237))/IF(MOD(AE$4,4)=0,366,365))</f>
        <v>0</v>
      </c>
      <c r="AF276" s="6">
        <f ca="1">AF$36*MIN(AE295,AE257/$B276*(MAX(0,1+MIN(AF$2,'Исходные данные'!$E$14)-MAX(AF$1,$B237))/IF(MOD(AF$4,4)=0,366,365)))+MAX(0,AF257-AE257)/$B276*(MAX(0,1+MIN(AF$2,'Исходные данные'!$E$14)-MAX(AF$1,$B237))/IF(MOD(AF$4,4)=0,366,365))</f>
        <v>0</v>
      </c>
      <c r="AG276" s="6">
        <f ca="1">AG$36*MIN(AF295,AF257/$B276*(MAX(0,1+MIN(AG$2,'Исходные данные'!$E$14)-MAX(AG$1,$B237))/IF(MOD(AG$4,4)=0,366,365)))+MAX(0,AG257-AF257)/$B276*(MAX(0,1+MIN(AG$2,'Исходные данные'!$E$14)-MAX(AG$1,$B237))/IF(MOD(AG$4,4)=0,366,365))</f>
        <v>0</v>
      </c>
      <c r="AH276" s="6">
        <f ca="1">AH$36*MIN(AG295,AG257/$B276*(MAX(0,1+MIN(AH$2,'Исходные данные'!$E$14)-MAX(AH$1,$B237))/IF(MOD(AH$4,4)=0,366,365)))+MAX(0,AH257-AG257)/$B276*(MAX(0,1+MIN(AH$2,'Исходные данные'!$E$14)-MAX(AH$1,$B237))/IF(MOD(AH$4,4)=0,366,365))</f>
        <v>0</v>
      </c>
      <c r="AI276" s="6">
        <f ca="1">AI$36*MIN(AH295,AH257/$B276*(MAX(0,1+MIN(AI$2,'Исходные данные'!$E$14)-MAX(AI$1,$B237))/IF(MOD(AI$4,4)=0,366,365)))+MAX(0,AI257-AH257)/$B276*(MAX(0,1+MIN(AI$2,'Исходные данные'!$E$14)-MAX(AI$1,$B237))/IF(MOD(AI$4,4)=0,366,365))</f>
        <v>0</v>
      </c>
      <c r="AJ276" s="6">
        <f ca="1">AJ$36*MIN(AI295,AI257/$B276*(MAX(0,1+MIN(AJ$2,'Исходные данные'!$E$14)-MAX(AJ$1,$B237))/IF(MOD(AJ$4,4)=0,366,365)))+MAX(0,AJ257-AI257)/$B276*(MAX(0,1+MIN(AJ$2,'Исходные данные'!$E$14)-MAX(AJ$1,$B237))/IF(MOD(AJ$4,4)=0,366,365))</f>
        <v>0</v>
      </c>
    </row>
    <row r="277" spans="1:124" outlineLevel="2">
      <c r="A277" s="5" t="str">
        <f t="shared" si="62"/>
        <v>-</v>
      </c>
      <c r="B277" s="19">
        <f>'Исходные данные'!D115</f>
        <v>30</v>
      </c>
      <c r="E277" s="6">
        <f>E$36*MIN(D296,D258/$B277*(MAX(0,1+MIN(E$2,'Исходные данные'!$E$14)-MAX(E$1,$B238))/IF(MOD(E$4,4)=0,366,365)))+MAX(0,E258-D258)/$B277*(MAX(0,1+MIN(E$2,'Исходные данные'!$E$14)-MAX(E$1,$B238))/IF(MOD(E$4,4)=0,366,365))</f>
        <v>0</v>
      </c>
      <c r="F277" s="6">
        <f ca="1">F$36*MIN(E296,E258/$B277*(MAX(0,1+MIN(F$2,'Исходные данные'!$E$14)-MAX(F$1,$B238))/IF(MOD(F$4,4)=0,366,365)))+MAX(0,F258-E258)/$B277*(MAX(0,1+MIN(F$2,'Исходные данные'!$E$14)-MAX(F$1,$B238))/IF(MOD(F$4,4)=0,366,365))</f>
        <v>0</v>
      </c>
      <c r="G277" s="6">
        <f ca="1">G$36*MIN(F296,F258/$B277*(MAX(0,1+MIN(G$2,'Исходные данные'!$E$14)-MAX(G$1,$B238))/IF(MOD(G$4,4)=0,366,365)))+MAX(0,G258-F258)/$B277*(MAX(0,1+MIN(G$2,'Исходные данные'!$E$14)-MAX(G$1,$B238))/IF(MOD(G$4,4)=0,366,365))</f>
        <v>0</v>
      </c>
      <c r="H277" s="6">
        <f ca="1">H$36*MIN(G296,G258/$B277*(MAX(0,1+MIN(H$2,'Исходные данные'!$E$14)-MAX(H$1,$B238))/IF(MOD(H$4,4)=0,366,365)))+MAX(0,H258-G258)/$B277*(MAX(0,1+MIN(H$2,'Исходные данные'!$E$14)-MAX(H$1,$B238))/IF(MOD(H$4,4)=0,366,365))</f>
        <v>0</v>
      </c>
      <c r="I277" s="6">
        <f ca="1">I$36*MIN(H296,H258/$B277*(MAX(0,1+MIN(I$2,'Исходные данные'!$E$14)-MAX(I$1,$B238))/IF(MOD(I$4,4)=0,366,365)))+MAX(0,I258-H258)/$B277*(MAX(0,1+MIN(I$2,'Исходные данные'!$E$14)-MAX(I$1,$B238))/IF(MOD(I$4,4)=0,366,365))</f>
        <v>0</v>
      </c>
      <c r="J277" s="6">
        <f ca="1">J$36*MIN(I296,I258/$B277*(MAX(0,1+MIN(J$2,'Исходные данные'!$E$14)-MAX(J$1,$B238))/IF(MOD(J$4,4)=0,366,365)))+MAX(0,J258-I258)/$B277*(MAX(0,1+MIN(J$2,'Исходные данные'!$E$14)-MAX(J$1,$B238))/IF(MOD(J$4,4)=0,366,365))</f>
        <v>0</v>
      </c>
      <c r="K277" s="6">
        <f ca="1">K$36*MIN(J296,J258/$B277*(MAX(0,1+MIN(K$2,'Исходные данные'!$E$14)-MAX(K$1,$B238))/IF(MOD(K$4,4)=0,366,365)))+MAX(0,K258-J258)/$B277*(MAX(0,1+MIN(K$2,'Исходные данные'!$E$14)-MAX(K$1,$B238))/IF(MOD(K$4,4)=0,366,365))</f>
        <v>0</v>
      </c>
      <c r="L277" s="6">
        <f ca="1">L$36*MIN(K296,K258/$B277*(MAX(0,1+MIN(L$2,'Исходные данные'!$E$14)-MAX(L$1,$B238))/IF(MOD(L$4,4)=0,366,365)))+MAX(0,L258-K258)/$B277*(MAX(0,1+MIN(L$2,'Исходные данные'!$E$14)-MAX(L$1,$B238))/IF(MOD(L$4,4)=0,366,365))</f>
        <v>0</v>
      </c>
      <c r="M277" s="6">
        <f ca="1">M$36*MIN(L296,L258/$B277*(MAX(0,1+MIN(M$2,'Исходные данные'!$E$14)-MAX(M$1,$B238))/IF(MOD(M$4,4)=0,366,365)))+MAX(0,M258-L258)/$B277*(MAX(0,1+MIN(M$2,'Исходные данные'!$E$14)-MAX(M$1,$B238))/IF(MOD(M$4,4)=0,366,365))</f>
        <v>0</v>
      </c>
      <c r="N277" s="6">
        <f ca="1">N$36*MIN(M296,M258/$B277*(MAX(0,1+MIN(N$2,'Исходные данные'!$E$14)-MAX(N$1,$B238))/IF(MOD(N$4,4)=0,366,365)))+MAX(0,N258-M258)/$B277*(MAX(0,1+MIN(N$2,'Исходные данные'!$E$14)-MAX(N$1,$B238))/IF(MOD(N$4,4)=0,366,365))</f>
        <v>0</v>
      </c>
      <c r="O277" s="6">
        <f ca="1">O$36*MIN(N296,N258/$B277*(MAX(0,1+MIN(O$2,'Исходные данные'!$E$14)-MAX(O$1,$B238))/IF(MOD(O$4,4)=0,366,365)))+MAX(0,O258-N258)/$B277*(MAX(0,1+MIN(O$2,'Исходные данные'!$E$14)-MAX(O$1,$B238))/IF(MOD(O$4,4)=0,366,365))</f>
        <v>0</v>
      </c>
      <c r="P277" s="6">
        <f ca="1">P$36*MIN(O296,O258/$B277*(MAX(0,1+MIN(P$2,'Исходные данные'!$E$14)-MAX(P$1,$B238))/IF(MOD(P$4,4)=0,366,365)))+MAX(0,P258-O258)/$B277*(MAX(0,1+MIN(P$2,'Исходные данные'!$E$14)-MAX(P$1,$B238))/IF(MOD(P$4,4)=0,366,365))</f>
        <v>0</v>
      </c>
      <c r="Q277" s="6">
        <f ca="1">Q$36*MIN(P296,P258/$B277*(MAX(0,1+MIN(Q$2,'Исходные данные'!$E$14)-MAX(Q$1,$B238))/IF(MOD(Q$4,4)=0,366,365)))+MAX(0,Q258-P258)/$B277*(MAX(0,1+MIN(Q$2,'Исходные данные'!$E$14)-MAX(Q$1,$B238))/IF(MOD(Q$4,4)=0,366,365))</f>
        <v>0</v>
      </c>
      <c r="R277" s="6">
        <f ca="1">R$36*MIN(Q296,Q258/$B277*(MAX(0,1+MIN(R$2,'Исходные данные'!$E$14)-MAX(R$1,$B238))/IF(MOD(R$4,4)=0,366,365)))+MAX(0,R258-Q258)/$B277*(MAX(0,1+MIN(R$2,'Исходные данные'!$E$14)-MAX(R$1,$B238))/IF(MOD(R$4,4)=0,366,365))</f>
        <v>0</v>
      </c>
      <c r="S277" s="6">
        <f ca="1">S$36*MIN(R296,R258/$B277*(MAX(0,1+MIN(S$2,'Исходные данные'!$E$14)-MAX(S$1,$B238))/IF(MOD(S$4,4)=0,366,365)))+MAX(0,S258-R258)/$B277*(MAX(0,1+MIN(S$2,'Исходные данные'!$E$14)-MAX(S$1,$B238))/IF(MOD(S$4,4)=0,366,365))</f>
        <v>0</v>
      </c>
      <c r="T277" s="6">
        <f ca="1">T$36*MIN(S296,S258/$B277*(MAX(0,1+MIN(T$2,'Исходные данные'!$E$14)-MAX(T$1,$B238))/IF(MOD(T$4,4)=0,366,365)))+MAX(0,T258-S258)/$B277*(MAX(0,1+MIN(T$2,'Исходные данные'!$E$14)-MAX(T$1,$B238))/IF(MOD(T$4,4)=0,366,365))</f>
        <v>0</v>
      </c>
      <c r="U277" s="6">
        <f ca="1">U$36*MIN(T296,T258/$B277*(MAX(0,1+MIN(U$2,'Исходные данные'!$E$14)-MAX(U$1,$B238))/IF(MOD(U$4,4)=0,366,365)))+MAX(0,U258-T258)/$B277*(MAX(0,1+MIN(U$2,'Исходные данные'!$E$14)-MAX(U$1,$B238))/IF(MOD(U$4,4)=0,366,365))</f>
        <v>0</v>
      </c>
      <c r="V277" s="6">
        <f ca="1">V$36*MIN(U296,U258/$B277*(MAX(0,1+MIN(V$2,'Исходные данные'!$E$14)-MAX(V$1,$B238))/IF(MOD(V$4,4)=0,366,365)))+MAX(0,V258-U258)/$B277*(MAX(0,1+MIN(V$2,'Исходные данные'!$E$14)-MAX(V$1,$B238))/IF(MOD(V$4,4)=0,366,365))</f>
        <v>0</v>
      </c>
      <c r="W277" s="6">
        <f ca="1">W$36*MIN(V296,V258/$B277*(MAX(0,1+MIN(W$2,'Исходные данные'!$E$14)-MAX(W$1,$B238))/IF(MOD(W$4,4)=0,366,365)))+MAX(0,W258-V258)/$B277*(MAX(0,1+MIN(W$2,'Исходные данные'!$E$14)-MAX(W$1,$B238))/IF(MOD(W$4,4)=0,366,365))</f>
        <v>0</v>
      </c>
      <c r="X277" s="6">
        <f ca="1">X$36*MIN(W296,W258/$B277*(MAX(0,1+MIN(X$2,'Исходные данные'!$E$14)-MAX(X$1,$B238))/IF(MOD(X$4,4)=0,366,365)))+MAX(0,X258-W258)/$B277*(MAX(0,1+MIN(X$2,'Исходные данные'!$E$14)-MAX(X$1,$B238))/IF(MOD(X$4,4)=0,366,365))</f>
        <v>0</v>
      </c>
      <c r="Y277" s="6">
        <f ca="1">Y$36*MIN(X296,X258/$B277*(MAX(0,1+MIN(Y$2,'Исходные данные'!$E$14)-MAX(Y$1,$B238))/IF(MOD(Y$4,4)=0,366,365)))+MAX(0,Y258-X258)/$B277*(MAX(0,1+MIN(Y$2,'Исходные данные'!$E$14)-MAX(Y$1,$B238))/IF(MOD(Y$4,4)=0,366,365))</f>
        <v>0</v>
      </c>
      <c r="Z277" s="6">
        <f ca="1">Z$36*MIN(Y296,Y258/$B277*(MAX(0,1+MIN(Z$2,'Исходные данные'!$E$14)-MAX(Z$1,$B238))/IF(MOD(Z$4,4)=0,366,365)))+MAX(0,Z258-Y258)/$B277*(MAX(0,1+MIN(Z$2,'Исходные данные'!$E$14)-MAX(Z$1,$B238))/IF(MOD(Z$4,4)=0,366,365))</f>
        <v>0</v>
      </c>
      <c r="AA277" s="6">
        <f ca="1">AA$36*MIN(Z296,Z258/$B277*(MAX(0,1+MIN(AA$2,'Исходные данные'!$E$14)-MAX(AA$1,$B238))/IF(MOD(AA$4,4)=0,366,365)))+MAX(0,AA258-Z258)/$B277*(MAX(0,1+MIN(AA$2,'Исходные данные'!$E$14)-MAX(AA$1,$B238))/IF(MOD(AA$4,4)=0,366,365))</f>
        <v>0</v>
      </c>
      <c r="AB277" s="6">
        <f ca="1">AB$36*MIN(AA296,AA258/$B277*(MAX(0,1+MIN(AB$2,'Исходные данные'!$E$14)-MAX(AB$1,$B238))/IF(MOD(AB$4,4)=0,366,365)))+MAX(0,AB258-AA258)/$B277*(MAX(0,1+MIN(AB$2,'Исходные данные'!$E$14)-MAX(AB$1,$B238))/IF(MOD(AB$4,4)=0,366,365))</f>
        <v>0</v>
      </c>
      <c r="AC277" s="6">
        <f ca="1">AC$36*MIN(AB296,AB258/$B277*(MAX(0,1+MIN(AC$2,'Исходные данные'!$E$14)-MAX(AC$1,$B238))/IF(MOD(AC$4,4)=0,366,365)))+MAX(0,AC258-AB258)/$B277*(MAX(0,1+MIN(AC$2,'Исходные данные'!$E$14)-MAX(AC$1,$B238))/IF(MOD(AC$4,4)=0,366,365))</f>
        <v>0</v>
      </c>
      <c r="AD277" s="6">
        <f ca="1">AD$36*MIN(AC296,AC258/$B277*(MAX(0,1+MIN(AD$2,'Исходные данные'!$E$14)-MAX(AD$1,$B238))/IF(MOD(AD$4,4)=0,366,365)))+MAX(0,AD258-AC258)/$B277*(MAX(0,1+MIN(AD$2,'Исходные данные'!$E$14)-MAX(AD$1,$B238))/IF(MOD(AD$4,4)=0,366,365))</f>
        <v>0</v>
      </c>
      <c r="AE277" s="6">
        <f ca="1">AE$36*MIN(AD296,AD258/$B277*(MAX(0,1+MIN(AE$2,'Исходные данные'!$E$14)-MAX(AE$1,$B238))/IF(MOD(AE$4,4)=0,366,365)))+MAX(0,AE258-AD258)/$B277*(MAX(0,1+MIN(AE$2,'Исходные данные'!$E$14)-MAX(AE$1,$B238))/IF(MOD(AE$4,4)=0,366,365))</f>
        <v>0</v>
      </c>
      <c r="AF277" s="6">
        <f ca="1">AF$36*MIN(AE296,AE258/$B277*(MAX(0,1+MIN(AF$2,'Исходные данные'!$E$14)-MAX(AF$1,$B238))/IF(MOD(AF$4,4)=0,366,365)))+MAX(0,AF258-AE258)/$B277*(MAX(0,1+MIN(AF$2,'Исходные данные'!$E$14)-MAX(AF$1,$B238))/IF(MOD(AF$4,4)=0,366,365))</f>
        <v>0</v>
      </c>
      <c r="AG277" s="6">
        <f ca="1">AG$36*MIN(AF296,AF258/$B277*(MAX(0,1+MIN(AG$2,'Исходные данные'!$E$14)-MAX(AG$1,$B238))/IF(MOD(AG$4,4)=0,366,365)))+MAX(0,AG258-AF258)/$B277*(MAX(0,1+MIN(AG$2,'Исходные данные'!$E$14)-MAX(AG$1,$B238))/IF(MOD(AG$4,4)=0,366,365))</f>
        <v>0</v>
      </c>
      <c r="AH277" s="6">
        <f ca="1">AH$36*MIN(AG296,AG258/$B277*(MAX(0,1+MIN(AH$2,'Исходные данные'!$E$14)-MAX(AH$1,$B238))/IF(MOD(AH$4,4)=0,366,365)))+MAX(0,AH258-AG258)/$B277*(MAX(0,1+MIN(AH$2,'Исходные данные'!$E$14)-MAX(AH$1,$B238))/IF(MOD(AH$4,4)=0,366,365))</f>
        <v>0</v>
      </c>
      <c r="AI277" s="6">
        <f ca="1">AI$36*MIN(AH296,AH258/$B277*(MAX(0,1+MIN(AI$2,'Исходные данные'!$E$14)-MAX(AI$1,$B238))/IF(MOD(AI$4,4)=0,366,365)))+MAX(0,AI258-AH258)/$B277*(MAX(0,1+MIN(AI$2,'Исходные данные'!$E$14)-MAX(AI$1,$B238))/IF(MOD(AI$4,4)=0,366,365))</f>
        <v>0</v>
      </c>
      <c r="AJ277" s="6">
        <f ca="1">AJ$36*MIN(AI296,AI258/$B277*(MAX(0,1+MIN(AJ$2,'Исходные данные'!$E$14)-MAX(AJ$1,$B238))/IF(MOD(AJ$4,4)=0,366,365)))+MAX(0,AJ258-AI258)/$B277*(MAX(0,1+MIN(AJ$2,'Исходные данные'!$E$14)-MAX(AJ$1,$B238))/IF(MOD(AJ$4,4)=0,366,365))</f>
        <v>0</v>
      </c>
    </row>
    <row r="278" spans="1:124" outlineLevel="1">
      <c r="A278" s="14" t="str">
        <f>A259</f>
        <v>Итого по Проекту</v>
      </c>
      <c r="B278" s="15"/>
      <c r="C278" s="15"/>
      <c r="D278" s="15">
        <f ca="1">SUM(E278:DT278)</f>
        <v>199909.2</v>
      </c>
      <c r="E278" s="16">
        <f>SUM(E262:E277)</f>
        <v>0</v>
      </c>
      <c r="F278" s="16">
        <f t="shared" ref="F278:AJ278" ca="1" si="63">SUM(F262:F277)</f>
        <v>0</v>
      </c>
      <c r="G278" s="16">
        <f t="shared" ca="1" si="63"/>
        <v>22212.133333333335</v>
      </c>
      <c r="H278" s="16">
        <f t="shared" ca="1" si="63"/>
        <v>22212.133333333335</v>
      </c>
      <c r="I278" s="16">
        <f t="shared" ca="1" si="63"/>
        <v>22212.133333333335</v>
      </c>
      <c r="J278" s="16">
        <f t="shared" ca="1" si="63"/>
        <v>22212.133333333335</v>
      </c>
      <c r="K278" s="16">
        <f t="shared" ca="1" si="63"/>
        <v>22212.133333333335</v>
      </c>
      <c r="L278" s="16">
        <f t="shared" ca="1" si="63"/>
        <v>22212.133333333335</v>
      </c>
      <c r="M278" s="16">
        <f t="shared" ca="1" si="63"/>
        <v>22212.133333333335</v>
      </c>
      <c r="N278" s="16">
        <f t="shared" ca="1" si="63"/>
        <v>22212.133333333335</v>
      </c>
      <c r="O278" s="16">
        <f t="shared" ca="1" si="63"/>
        <v>22212.133333333335</v>
      </c>
      <c r="P278" s="16">
        <f t="shared" ca="1" si="63"/>
        <v>0</v>
      </c>
      <c r="Q278" s="16">
        <f t="shared" ca="1" si="63"/>
        <v>0</v>
      </c>
      <c r="R278" s="16">
        <f t="shared" ca="1" si="63"/>
        <v>0</v>
      </c>
      <c r="S278" s="16">
        <f t="shared" ca="1" si="63"/>
        <v>0</v>
      </c>
      <c r="T278" s="16">
        <f t="shared" ca="1" si="63"/>
        <v>0</v>
      </c>
      <c r="U278" s="16">
        <f t="shared" ca="1" si="63"/>
        <v>0</v>
      </c>
      <c r="V278" s="16">
        <f t="shared" ca="1" si="63"/>
        <v>0</v>
      </c>
      <c r="W278" s="16">
        <f t="shared" ca="1" si="63"/>
        <v>0</v>
      </c>
      <c r="X278" s="16">
        <f t="shared" ca="1" si="63"/>
        <v>0</v>
      </c>
      <c r="Y278" s="16">
        <f t="shared" ca="1" si="63"/>
        <v>0</v>
      </c>
      <c r="Z278" s="16">
        <f t="shared" ca="1" si="63"/>
        <v>0</v>
      </c>
      <c r="AA278" s="16">
        <f t="shared" ca="1" si="63"/>
        <v>0</v>
      </c>
      <c r="AB278" s="16">
        <f t="shared" ca="1" si="63"/>
        <v>0</v>
      </c>
      <c r="AC278" s="16">
        <f t="shared" ca="1" si="63"/>
        <v>0</v>
      </c>
      <c r="AD278" s="16">
        <f t="shared" ca="1" si="63"/>
        <v>0</v>
      </c>
      <c r="AE278" s="16">
        <f t="shared" ca="1" si="63"/>
        <v>0</v>
      </c>
      <c r="AF278" s="16">
        <f t="shared" ca="1" si="63"/>
        <v>0</v>
      </c>
      <c r="AG278" s="16">
        <f t="shared" ca="1" si="63"/>
        <v>0</v>
      </c>
      <c r="AH278" s="16">
        <f t="shared" ca="1" si="63"/>
        <v>0</v>
      </c>
      <c r="AI278" s="16">
        <f t="shared" ca="1" si="63"/>
        <v>0</v>
      </c>
      <c r="AJ278" s="16">
        <f t="shared" ca="1" si="63"/>
        <v>0</v>
      </c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  <c r="BC278" s="16"/>
      <c r="BD278" s="16"/>
      <c r="BE278" s="16"/>
      <c r="BF278" s="16"/>
      <c r="BG278" s="16"/>
      <c r="BH278" s="16"/>
      <c r="BI278" s="16"/>
      <c r="BJ278" s="16"/>
      <c r="BK278" s="16"/>
      <c r="BL278" s="16"/>
      <c r="BM278" s="16"/>
      <c r="BN278" s="16"/>
      <c r="BO278" s="16"/>
      <c r="BP278" s="16"/>
      <c r="BQ278" s="16"/>
      <c r="BR278" s="16"/>
      <c r="BS278" s="16"/>
      <c r="BT278" s="16"/>
      <c r="BU278" s="16"/>
      <c r="BV278" s="16"/>
      <c r="BW278" s="16"/>
      <c r="BX278" s="16"/>
      <c r="BY278" s="16"/>
      <c r="BZ278" s="16"/>
      <c r="CA278" s="16"/>
      <c r="CB278" s="16"/>
      <c r="CC278" s="16"/>
      <c r="CD278" s="16"/>
      <c r="CE278" s="16"/>
      <c r="CF278" s="16"/>
      <c r="CG278" s="16"/>
      <c r="CH278" s="16"/>
      <c r="CI278" s="16"/>
      <c r="CJ278" s="16"/>
      <c r="CK278" s="16"/>
      <c r="CL278" s="16"/>
      <c r="CM278" s="16"/>
      <c r="CN278" s="16"/>
      <c r="CO278" s="16"/>
      <c r="CP278" s="16"/>
      <c r="CQ278" s="16"/>
      <c r="CR278" s="16"/>
      <c r="CS278" s="16"/>
      <c r="CT278" s="16"/>
      <c r="CU278" s="16"/>
      <c r="CV278" s="16"/>
      <c r="CW278" s="16"/>
      <c r="CX278" s="16"/>
      <c r="CY278" s="16"/>
      <c r="CZ278" s="16"/>
      <c r="DA278" s="16"/>
      <c r="DB278" s="16"/>
      <c r="DC278" s="16"/>
      <c r="DD278" s="16"/>
      <c r="DE278" s="16"/>
      <c r="DF278" s="16"/>
      <c r="DG278" s="16"/>
      <c r="DH278" s="16"/>
      <c r="DI278" s="16"/>
      <c r="DJ278" s="16"/>
      <c r="DK278" s="16"/>
      <c r="DL278" s="16"/>
      <c r="DM278" s="16"/>
      <c r="DN278" s="16"/>
      <c r="DO278" s="16"/>
      <c r="DP278" s="16"/>
      <c r="DQ278" s="16"/>
      <c r="DR278" s="16"/>
      <c r="DS278" s="16"/>
      <c r="DT278" s="16"/>
    </row>
    <row r="279" spans="1:124" outlineLevel="1"/>
    <row r="280" spans="1:124" s="76" customFormat="1" outlineLevel="1">
      <c r="A280" s="72" t="s">
        <v>36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75"/>
      <c r="AA280" s="75"/>
      <c r="AB280" s="75"/>
      <c r="AC280" s="75"/>
      <c r="AD280" s="75"/>
      <c r="AE280" s="75"/>
      <c r="AF280" s="75"/>
      <c r="AG280" s="75"/>
      <c r="AH280" s="75"/>
      <c r="AI280" s="75"/>
      <c r="AJ280" s="75"/>
      <c r="AK280" s="75"/>
      <c r="AL280" s="75"/>
      <c r="AM280" s="75"/>
      <c r="AN280" s="75"/>
      <c r="AO280" s="75"/>
      <c r="AP280" s="75"/>
      <c r="AQ280" s="75"/>
      <c r="AR280" s="75"/>
      <c r="AS280" s="75"/>
      <c r="AT280" s="75"/>
      <c r="AU280" s="75"/>
      <c r="AV280" s="75"/>
      <c r="AW280" s="75"/>
      <c r="AX280" s="75"/>
      <c r="AY280" s="75"/>
      <c r="AZ280" s="75"/>
      <c r="BA280" s="75"/>
      <c r="BB280" s="75"/>
      <c r="BC280" s="75"/>
      <c r="BD280" s="75"/>
      <c r="BE280" s="75"/>
      <c r="BF280" s="75"/>
      <c r="BG280" s="75"/>
      <c r="BH280" s="75"/>
      <c r="BI280" s="75"/>
      <c r="BJ280" s="75"/>
      <c r="BK280" s="75"/>
      <c r="BL280" s="75"/>
      <c r="BM280" s="75"/>
      <c r="BN280" s="75"/>
      <c r="BO280" s="75"/>
      <c r="BP280" s="75"/>
      <c r="BQ280" s="75"/>
      <c r="BR280" s="75"/>
      <c r="BS280" s="75"/>
      <c r="BT280" s="75"/>
      <c r="BU280" s="75"/>
      <c r="BV280" s="75"/>
      <c r="BW280" s="75"/>
      <c r="BX280" s="75"/>
      <c r="BY280" s="75"/>
      <c r="BZ280" s="75"/>
      <c r="CA280" s="75"/>
      <c r="CB280" s="75"/>
      <c r="CC280" s="75"/>
      <c r="CD280" s="75"/>
      <c r="CE280" s="75"/>
      <c r="CF280" s="75"/>
      <c r="CG280" s="75"/>
      <c r="CH280" s="75"/>
      <c r="CI280" s="75"/>
      <c r="CJ280" s="75"/>
      <c r="CK280" s="75"/>
      <c r="CL280" s="75"/>
      <c r="CM280" s="75"/>
      <c r="CN280" s="75"/>
      <c r="CO280" s="75"/>
      <c r="CP280" s="75"/>
      <c r="CQ280" s="75"/>
      <c r="CR280" s="75"/>
      <c r="CS280" s="75"/>
      <c r="CT280" s="75"/>
      <c r="CU280" s="75"/>
      <c r="CV280" s="75"/>
      <c r="CW280" s="75"/>
      <c r="CX280" s="75"/>
      <c r="CY280" s="75"/>
      <c r="CZ280" s="75"/>
      <c r="DA280" s="75"/>
      <c r="DB280" s="75"/>
      <c r="DC280" s="75"/>
      <c r="DD280" s="75"/>
      <c r="DE280" s="75"/>
      <c r="DF280" s="75"/>
      <c r="DG280" s="75"/>
      <c r="DH280" s="75"/>
      <c r="DI280" s="75"/>
      <c r="DJ280" s="75"/>
      <c r="DK280" s="75"/>
      <c r="DL280" s="75"/>
      <c r="DM280" s="75"/>
      <c r="DN280" s="75"/>
      <c r="DO280" s="75"/>
      <c r="DP280" s="75"/>
      <c r="DQ280" s="75"/>
      <c r="DR280" s="75"/>
      <c r="DS280" s="75"/>
      <c r="DT280" s="75"/>
    </row>
    <row r="281" spans="1:124" outlineLevel="1">
      <c r="A281" s="5" t="str">
        <f>A262</f>
        <v>Реконструкция Объекта №1</v>
      </c>
      <c r="E281" s="6">
        <f>(E$36&gt;0)*MAX(0,D281+MAX(0,E243-D243)-E262)</f>
        <v>0</v>
      </c>
      <c r="F281" s="6">
        <f t="shared" ref="F281:G281" ca="1" si="64">(F$36&gt;0)*MAX(0,E281+MAX(0,F243-E243)-F262)</f>
        <v>0</v>
      </c>
      <c r="G281" s="6">
        <f t="shared" ca="1" si="64"/>
        <v>644151.8666666667</v>
      </c>
      <c r="H281" s="6">
        <f t="shared" ref="H281:AJ281" ca="1" si="65">(H$36&gt;0)*MAX(0,G281+MAX(0,H243-G243)-H262)</f>
        <v>621939.7333333334</v>
      </c>
      <c r="I281" s="6">
        <f t="shared" ca="1" si="65"/>
        <v>599727.60000000009</v>
      </c>
      <c r="J281" s="6">
        <f t="shared" ca="1" si="65"/>
        <v>577515.46666666679</v>
      </c>
      <c r="K281" s="6">
        <f t="shared" ca="1" si="65"/>
        <v>555303.33333333349</v>
      </c>
      <c r="L281" s="6">
        <f t="shared" ca="1" si="65"/>
        <v>533091.20000000019</v>
      </c>
      <c r="M281" s="6">
        <f t="shared" ca="1" si="65"/>
        <v>510879.06666666683</v>
      </c>
      <c r="N281" s="6">
        <f t="shared" ca="1" si="65"/>
        <v>488666.93333333347</v>
      </c>
      <c r="O281" s="6">
        <f t="shared" ca="1" si="65"/>
        <v>466454.8000000001</v>
      </c>
      <c r="P281" s="6">
        <f t="shared" ca="1" si="65"/>
        <v>0</v>
      </c>
      <c r="Q281" s="6">
        <f t="shared" ca="1" si="65"/>
        <v>0</v>
      </c>
      <c r="R281" s="6">
        <f t="shared" ca="1" si="65"/>
        <v>0</v>
      </c>
      <c r="S281" s="6">
        <f t="shared" ca="1" si="65"/>
        <v>0</v>
      </c>
      <c r="T281" s="6">
        <f t="shared" ca="1" si="65"/>
        <v>0</v>
      </c>
      <c r="U281" s="6">
        <f t="shared" ca="1" si="65"/>
        <v>0</v>
      </c>
      <c r="V281" s="6">
        <f t="shared" ca="1" si="65"/>
        <v>0</v>
      </c>
      <c r="W281" s="6">
        <f t="shared" ca="1" si="65"/>
        <v>0</v>
      </c>
      <c r="X281" s="6">
        <f t="shared" ca="1" si="65"/>
        <v>0</v>
      </c>
      <c r="Y281" s="6">
        <f t="shared" ca="1" si="65"/>
        <v>0</v>
      </c>
      <c r="Z281" s="6">
        <f t="shared" ca="1" si="65"/>
        <v>0</v>
      </c>
      <c r="AA281" s="6">
        <f t="shared" ca="1" si="65"/>
        <v>0</v>
      </c>
      <c r="AB281" s="6">
        <f t="shared" ca="1" si="65"/>
        <v>0</v>
      </c>
      <c r="AC281" s="6">
        <f t="shared" ca="1" si="65"/>
        <v>0</v>
      </c>
      <c r="AD281" s="6">
        <f t="shared" ca="1" si="65"/>
        <v>0</v>
      </c>
      <c r="AE281" s="6">
        <f t="shared" ca="1" si="65"/>
        <v>0</v>
      </c>
      <c r="AF281" s="6">
        <f t="shared" ca="1" si="65"/>
        <v>0</v>
      </c>
      <c r="AG281" s="6">
        <f t="shared" ca="1" si="65"/>
        <v>0</v>
      </c>
      <c r="AH281" s="6">
        <f t="shared" ca="1" si="65"/>
        <v>0</v>
      </c>
      <c r="AI281" s="6">
        <f t="shared" ca="1" si="65"/>
        <v>0</v>
      </c>
      <c r="AJ281" s="6">
        <f t="shared" ca="1" si="65"/>
        <v>0</v>
      </c>
    </row>
    <row r="282" spans="1:124" outlineLevel="1">
      <c r="A282" s="5" t="str">
        <f t="shared" ref="A282:A296" si="66">A263</f>
        <v>-</v>
      </c>
      <c r="E282" s="6">
        <f t="shared" ref="E282:G295" si="67">(E$36&gt;0)*MAX(0,D282+MAX(0,E244-D244)-E263)</f>
        <v>0</v>
      </c>
      <c r="F282" s="6">
        <f t="shared" ca="1" si="67"/>
        <v>0</v>
      </c>
      <c r="G282" s="6">
        <f t="shared" ca="1" si="67"/>
        <v>0</v>
      </c>
      <c r="H282" s="6">
        <f t="shared" ref="H282:AJ282" ca="1" si="68">(H$36&gt;0)*MAX(0,G282+MAX(0,H244-G244)-H263)</f>
        <v>0</v>
      </c>
      <c r="I282" s="6">
        <f t="shared" ca="1" si="68"/>
        <v>0</v>
      </c>
      <c r="J282" s="6">
        <f t="shared" ca="1" si="68"/>
        <v>0</v>
      </c>
      <c r="K282" s="6">
        <f t="shared" ca="1" si="68"/>
        <v>0</v>
      </c>
      <c r="L282" s="6">
        <f t="shared" ca="1" si="68"/>
        <v>0</v>
      </c>
      <c r="M282" s="6">
        <f t="shared" ca="1" si="68"/>
        <v>0</v>
      </c>
      <c r="N282" s="6">
        <f t="shared" ca="1" si="68"/>
        <v>0</v>
      </c>
      <c r="O282" s="6">
        <f t="shared" ca="1" si="68"/>
        <v>0</v>
      </c>
      <c r="P282" s="6">
        <f t="shared" ca="1" si="68"/>
        <v>0</v>
      </c>
      <c r="Q282" s="6">
        <f t="shared" ca="1" si="68"/>
        <v>0</v>
      </c>
      <c r="R282" s="6">
        <f t="shared" ca="1" si="68"/>
        <v>0</v>
      </c>
      <c r="S282" s="6">
        <f t="shared" ca="1" si="68"/>
        <v>0</v>
      </c>
      <c r="T282" s="6">
        <f t="shared" ca="1" si="68"/>
        <v>0</v>
      </c>
      <c r="U282" s="6">
        <f t="shared" ca="1" si="68"/>
        <v>0</v>
      </c>
      <c r="V282" s="6">
        <f t="shared" ca="1" si="68"/>
        <v>0</v>
      </c>
      <c r="W282" s="6">
        <f t="shared" ca="1" si="68"/>
        <v>0</v>
      </c>
      <c r="X282" s="6">
        <f t="shared" ca="1" si="68"/>
        <v>0</v>
      </c>
      <c r="Y282" s="6">
        <f t="shared" ca="1" si="68"/>
        <v>0</v>
      </c>
      <c r="Z282" s="6">
        <f t="shared" ca="1" si="68"/>
        <v>0</v>
      </c>
      <c r="AA282" s="6">
        <f t="shared" ca="1" si="68"/>
        <v>0</v>
      </c>
      <c r="AB282" s="6">
        <f t="shared" ca="1" si="68"/>
        <v>0</v>
      </c>
      <c r="AC282" s="6">
        <f t="shared" ca="1" si="68"/>
        <v>0</v>
      </c>
      <c r="AD282" s="6">
        <f t="shared" ca="1" si="68"/>
        <v>0</v>
      </c>
      <c r="AE282" s="6">
        <f t="shared" ca="1" si="68"/>
        <v>0</v>
      </c>
      <c r="AF282" s="6">
        <f t="shared" ca="1" si="68"/>
        <v>0</v>
      </c>
      <c r="AG282" s="6">
        <f t="shared" ca="1" si="68"/>
        <v>0</v>
      </c>
      <c r="AH282" s="6">
        <f t="shared" ca="1" si="68"/>
        <v>0</v>
      </c>
      <c r="AI282" s="6">
        <f t="shared" ca="1" si="68"/>
        <v>0</v>
      </c>
      <c r="AJ282" s="6">
        <f t="shared" ca="1" si="68"/>
        <v>0</v>
      </c>
    </row>
    <row r="283" spans="1:124" outlineLevel="2">
      <c r="A283" s="5" t="str">
        <f t="shared" si="66"/>
        <v>-</v>
      </c>
      <c r="E283" s="6">
        <f t="shared" si="67"/>
        <v>0</v>
      </c>
      <c r="F283" s="6">
        <f t="shared" ca="1" si="67"/>
        <v>0</v>
      </c>
      <c r="G283" s="6">
        <f t="shared" ca="1" si="67"/>
        <v>0</v>
      </c>
      <c r="H283" s="6">
        <f t="shared" ref="H283:AJ283" ca="1" si="69">(H$36&gt;0)*MAX(0,G283+MAX(0,H245-G245)-H264)</f>
        <v>0</v>
      </c>
      <c r="I283" s="6">
        <f t="shared" ca="1" si="69"/>
        <v>0</v>
      </c>
      <c r="J283" s="6">
        <f t="shared" ca="1" si="69"/>
        <v>0</v>
      </c>
      <c r="K283" s="6">
        <f t="shared" ca="1" si="69"/>
        <v>0</v>
      </c>
      <c r="L283" s="6">
        <f t="shared" ca="1" si="69"/>
        <v>0</v>
      </c>
      <c r="M283" s="6">
        <f t="shared" ca="1" si="69"/>
        <v>0</v>
      </c>
      <c r="N283" s="6">
        <f t="shared" ca="1" si="69"/>
        <v>0</v>
      </c>
      <c r="O283" s="6">
        <f t="shared" ca="1" si="69"/>
        <v>0</v>
      </c>
      <c r="P283" s="6">
        <f t="shared" ca="1" si="69"/>
        <v>0</v>
      </c>
      <c r="Q283" s="6">
        <f t="shared" ca="1" si="69"/>
        <v>0</v>
      </c>
      <c r="R283" s="6">
        <f t="shared" ca="1" si="69"/>
        <v>0</v>
      </c>
      <c r="S283" s="6">
        <f t="shared" ca="1" si="69"/>
        <v>0</v>
      </c>
      <c r="T283" s="6">
        <f t="shared" ca="1" si="69"/>
        <v>0</v>
      </c>
      <c r="U283" s="6">
        <f t="shared" ca="1" si="69"/>
        <v>0</v>
      </c>
      <c r="V283" s="6">
        <f t="shared" ca="1" si="69"/>
        <v>0</v>
      </c>
      <c r="W283" s="6">
        <f t="shared" ca="1" si="69"/>
        <v>0</v>
      </c>
      <c r="X283" s="6">
        <f t="shared" ca="1" si="69"/>
        <v>0</v>
      </c>
      <c r="Y283" s="6">
        <f t="shared" ca="1" si="69"/>
        <v>0</v>
      </c>
      <c r="Z283" s="6">
        <f t="shared" ca="1" si="69"/>
        <v>0</v>
      </c>
      <c r="AA283" s="6">
        <f t="shared" ca="1" si="69"/>
        <v>0</v>
      </c>
      <c r="AB283" s="6">
        <f t="shared" ca="1" si="69"/>
        <v>0</v>
      </c>
      <c r="AC283" s="6">
        <f t="shared" ca="1" si="69"/>
        <v>0</v>
      </c>
      <c r="AD283" s="6">
        <f t="shared" ca="1" si="69"/>
        <v>0</v>
      </c>
      <c r="AE283" s="6">
        <f t="shared" ca="1" si="69"/>
        <v>0</v>
      </c>
      <c r="AF283" s="6">
        <f t="shared" ca="1" si="69"/>
        <v>0</v>
      </c>
      <c r="AG283" s="6">
        <f t="shared" ca="1" si="69"/>
        <v>0</v>
      </c>
      <c r="AH283" s="6">
        <f t="shared" ca="1" si="69"/>
        <v>0</v>
      </c>
      <c r="AI283" s="6">
        <f t="shared" ca="1" si="69"/>
        <v>0</v>
      </c>
      <c r="AJ283" s="6">
        <f t="shared" ca="1" si="69"/>
        <v>0</v>
      </c>
    </row>
    <row r="284" spans="1:124" outlineLevel="2">
      <c r="A284" s="5" t="str">
        <f t="shared" si="66"/>
        <v>-</v>
      </c>
      <c r="E284" s="6">
        <f t="shared" si="67"/>
        <v>0</v>
      </c>
      <c r="F284" s="6">
        <f t="shared" ca="1" si="67"/>
        <v>0</v>
      </c>
      <c r="G284" s="6">
        <f t="shared" ca="1" si="67"/>
        <v>0</v>
      </c>
      <c r="H284" s="6">
        <f t="shared" ref="H284:AJ284" ca="1" si="70">(H$36&gt;0)*MAX(0,G284+MAX(0,H246-G246)-H265)</f>
        <v>0</v>
      </c>
      <c r="I284" s="6">
        <f t="shared" ca="1" si="70"/>
        <v>0</v>
      </c>
      <c r="J284" s="6">
        <f t="shared" ca="1" si="70"/>
        <v>0</v>
      </c>
      <c r="K284" s="6">
        <f t="shared" ca="1" si="70"/>
        <v>0</v>
      </c>
      <c r="L284" s="6">
        <f t="shared" ca="1" si="70"/>
        <v>0</v>
      </c>
      <c r="M284" s="6">
        <f t="shared" ca="1" si="70"/>
        <v>0</v>
      </c>
      <c r="N284" s="6">
        <f t="shared" ca="1" si="70"/>
        <v>0</v>
      </c>
      <c r="O284" s="6">
        <f t="shared" ca="1" si="70"/>
        <v>0</v>
      </c>
      <c r="P284" s="6">
        <f t="shared" ca="1" si="70"/>
        <v>0</v>
      </c>
      <c r="Q284" s="6">
        <f t="shared" ca="1" si="70"/>
        <v>0</v>
      </c>
      <c r="R284" s="6">
        <f t="shared" ca="1" si="70"/>
        <v>0</v>
      </c>
      <c r="S284" s="6">
        <f t="shared" ca="1" si="70"/>
        <v>0</v>
      </c>
      <c r="T284" s="6">
        <f t="shared" ca="1" si="70"/>
        <v>0</v>
      </c>
      <c r="U284" s="6">
        <f t="shared" ca="1" si="70"/>
        <v>0</v>
      </c>
      <c r="V284" s="6">
        <f t="shared" ca="1" si="70"/>
        <v>0</v>
      </c>
      <c r="W284" s="6">
        <f t="shared" ca="1" si="70"/>
        <v>0</v>
      </c>
      <c r="X284" s="6">
        <f t="shared" ca="1" si="70"/>
        <v>0</v>
      </c>
      <c r="Y284" s="6">
        <f t="shared" ca="1" si="70"/>
        <v>0</v>
      </c>
      <c r="Z284" s="6">
        <f t="shared" ca="1" si="70"/>
        <v>0</v>
      </c>
      <c r="AA284" s="6">
        <f t="shared" ca="1" si="70"/>
        <v>0</v>
      </c>
      <c r="AB284" s="6">
        <f t="shared" ca="1" si="70"/>
        <v>0</v>
      </c>
      <c r="AC284" s="6">
        <f t="shared" ca="1" si="70"/>
        <v>0</v>
      </c>
      <c r="AD284" s="6">
        <f t="shared" ca="1" si="70"/>
        <v>0</v>
      </c>
      <c r="AE284" s="6">
        <f t="shared" ca="1" si="70"/>
        <v>0</v>
      </c>
      <c r="AF284" s="6">
        <f t="shared" ca="1" si="70"/>
        <v>0</v>
      </c>
      <c r="AG284" s="6">
        <f t="shared" ca="1" si="70"/>
        <v>0</v>
      </c>
      <c r="AH284" s="6">
        <f t="shared" ca="1" si="70"/>
        <v>0</v>
      </c>
      <c r="AI284" s="6">
        <f t="shared" ca="1" si="70"/>
        <v>0</v>
      </c>
      <c r="AJ284" s="6">
        <f t="shared" ca="1" si="70"/>
        <v>0</v>
      </c>
    </row>
    <row r="285" spans="1:124" outlineLevel="2">
      <c r="A285" s="5" t="str">
        <f t="shared" si="66"/>
        <v>-</v>
      </c>
      <c r="E285" s="6">
        <f t="shared" si="67"/>
        <v>0</v>
      </c>
      <c r="F285" s="6">
        <f t="shared" ca="1" si="67"/>
        <v>0</v>
      </c>
      <c r="G285" s="6">
        <f t="shared" ca="1" si="67"/>
        <v>0</v>
      </c>
      <c r="H285" s="6">
        <f t="shared" ref="H285:AJ285" ca="1" si="71">(H$36&gt;0)*MAX(0,G285+MAX(0,H247-G247)-H266)</f>
        <v>0</v>
      </c>
      <c r="I285" s="6">
        <f t="shared" ca="1" si="71"/>
        <v>0</v>
      </c>
      <c r="J285" s="6">
        <f t="shared" ca="1" si="71"/>
        <v>0</v>
      </c>
      <c r="K285" s="6">
        <f t="shared" ca="1" si="71"/>
        <v>0</v>
      </c>
      <c r="L285" s="6">
        <f t="shared" ca="1" si="71"/>
        <v>0</v>
      </c>
      <c r="M285" s="6">
        <f t="shared" ca="1" si="71"/>
        <v>0</v>
      </c>
      <c r="N285" s="6">
        <f t="shared" ca="1" si="71"/>
        <v>0</v>
      </c>
      <c r="O285" s="6">
        <f t="shared" ca="1" si="71"/>
        <v>0</v>
      </c>
      <c r="P285" s="6">
        <f t="shared" ca="1" si="71"/>
        <v>0</v>
      </c>
      <c r="Q285" s="6">
        <f t="shared" ca="1" si="71"/>
        <v>0</v>
      </c>
      <c r="R285" s="6">
        <f t="shared" ca="1" si="71"/>
        <v>0</v>
      </c>
      <c r="S285" s="6">
        <f t="shared" ca="1" si="71"/>
        <v>0</v>
      </c>
      <c r="T285" s="6">
        <f t="shared" ca="1" si="71"/>
        <v>0</v>
      </c>
      <c r="U285" s="6">
        <f t="shared" ca="1" si="71"/>
        <v>0</v>
      </c>
      <c r="V285" s="6">
        <f t="shared" ca="1" si="71"/>
        <v>0</v>
      </c>
      <c r="W285" s="6">
        <f t="shared" ca="1" si="71"/>
        <v>0</v>
      </c>
      <c r="X285" s="6">
        <f t="shared" ca="1" si="71"/>
        <v>0</v>
      </c>
      <c r="Y285" s="6">
        <f t="shared" ca="1" si="71"/>
        <v>0</v>
      </c>
      <c r="Z285" s="6">
        <f t="shared" ca="1" si="71"/>
        <v>0</v>
      </c>
      <c r="AA285" s="6">
        <f t="shared" ca="1" si="71"/>
        <v>0</v>
      </c>
      <c r="AB285" s="6">
        <f t="shared" ca="1" si="71"/>
        <v>0</v>
      </c>
      <c r="AC285" s="6">
        <f t="shared" ca="1" si="71"/>
        <v>0</v>
      </c>
      <c r="AD285" s="6">
        <f t="shared" ca="1" si="71"/>
        <v>0</v>
      </c>
      <c r="AE285" s="6">
        <f t="shared" ca="1" si="71"/>
        <v>0</v>
      </c>
      <c r="AF285" s="6">
        <f t="shared" ca="1" si="71"/>
        <v>0</v>
      </c>
      <c r="AG285" s="6">
        <f t="shared" ca="1" si="71"/>
        <v>0</v>
      </c>
      <c r="AH285" s="6">
        <f t="shared" ca="1" si="71"/>
        <v>0</v>
      </c>
      <c r="AI285" s="6">
        <f t="shared" ca="1" si="71"/>
        <v>0</v>
      </c>
      <c r="AJ285" s="6">
        <f t="shared" ca="1" si="71"/>
        <v>0</v>
      </c>
    </row>
    <row r="286" spans="1:124" outlineLevel="2">
      <c r="A286" s="5" t="str">
        <f t="shared" si="66"/>
        <v>-</v>
      </c>
      <c r="E286" s="6">
        <f t="shared" si="67"/>
        <v>0</v>
      </c>
      <c r="F286" s="6">
        <f t="shared" ca="1" si="67"/>
        <v>0</v>
      </c>
      <c r="G286" s="6">
        <f t="shared" ca="1" si="67"/>
        <v>0</v>
      </c>
      <c r="H286" s="6">
        <f t="shared" ref="H286:AJ286" ca="1" si="72">(H$36&gt;0)*MAX(0,G286+MAX(0,H248-G248)-H267)</f>
        <v>0</v>
      </c>
      <c r="I286" s="6">
        <f t="shared" ca="1" si="72"/>
        <v>0</v>
      </c>
      <c r="J286" s="6">
        <f t="shared" ca="1" si="72"/>
        <v>0</v>
      </c>
      <c r="K286" s="6">
        <f t="shared" ca="1" si="72"/>
        <v>0</v>
      </c>
      <c r="L286" s="6">
        <f t="shared" ca="1" si="72"/>
        <v>0</v>
      </c>
      <c r="M286" s="6">
        <f t="shared" ca="1" si="72"/>
        <v>0</v>
      </c>
      <c r="N286" s="6">
        <f t="shared" ca="1" si="72"/>
        <v>0</v>
      </c>
      <c r="O286" s="6">
        <f t="shared" ca="1" si="72"/>
        <v>0</v>
      </c>
      <c r="P286" s="6">
        <f t="shared" ca="1" si="72"/>
        <v>0</v>
      </c>
      <c r="Q286" s="6">
        <f t="shared" ca="1" si="72"/>
        <v>0</v>
      </c>
      <c r="R286" s="6">
        <f t="shared" ca="1" si="72"/>
        <v>0</v>
      </c>
      <c r="S286" s="6">
        <f t="shared" ca="1" si="72"/>
        <v>0</v>
      </c>
      <c r="T286" s="6">
        <f t="shared" ca="1" si="72"/>
        <v>0</v>
      </c>
      <c r="U286" s="6">
        <f t="shared" ca="1" si="72"/>
        <v>0</v>
      </c>
      <c r="V286" s="6">
        <f t="shared" ca="1" si="72"/>
        <v>0</v>
      </c>
      <c r="W286" s="6">
        <f t="shared" ca="1" si="72"/>
        <v>0</v>
      </c>
      <c r="X286" s="6">
        <f t="shared" ca="1" si="72"/>
        <v>0</v>
      </c>
      <c r="Y286" s="6">
        <f t="shared" ca="1" si="72"/>
        <v>0</v>
      </c>
      <c r="Z286" s="6">
        <f t="shared" ca="1" si="72"/>
        <v>0</v>
      </c>
      <c r="AA286" s="6">
        <f t="shared" ca="1" si="72"/>
        <v>0</v>
      </c>
      <c r="AB286" s="6">
        <f t="shared" ca="1" si="72"/>
        <v>0</v>
      </c>
      <c r="AC286" s="6">
        <f t="shared" ca="1" si="72"/>
        <v>0</v>
      </c>
      <c r="AD286" s="6">
        <f t="shared" ca="1" si="72"/>
        <v>0</v>
      </c>
      <c r="AE286" s="6">
        <f t="shared" ca="1" si="72"/>
        <v>0</v>
      </c>
      <c r="AF286" s="6">
        <f t="shared" ca="1" si="72"/>
        <v>0</v>
      </c>
      <c r="AG286" s="6">
        <f t="shared" ca="1" si="72"/>
        <v>0</v>
      </c>
      <c r="AH286" s="6">
        <f t="shared" ca="1" si="72"/>
        <v>0</v>
      </c>
      <c r="AI286" s="6">
        <f t="shared" ca="1" si="72"/>
        <v>0</v>
      </c>
      <c r="AJ286" s="6">
        <f t="shared" ca="1" si="72"/>
        <v>0</v>
      </c>
    </row>
    <row r="287" spans="1:124" outlineLevel="2">
      <c r="A287" s="5" t="str">
        <f t="shared" si="66"/>
        <v>-</v>
      </c>
      <c r="E287" s="6">
        <f t="shared" si="67"/>
        <v>0</v>
      </c>
      <c r="F287" s="6">
        <f t="shared" ca="1" si="67"/>
        <v>0</v>
      </c>
      <c r="G287" s="6">
        <f t="shared" ca="1" si="67"/>
        <v>0</v>
      </c>
      <c r="H287" s="6">
        <f t="shared" ref="H287:AJ287" ca="1" si="73">(H$36&gt;0)*MAX(0,G287+MAX(0,H249-G249)-H268)</f>
        <v>0</v>
      </c>
      <c r="I287" s="6">
        <f t="shared" ca="1" si="73"/>
        <v>0</v>
      </c>
      <c r="J287" s="6">
        <f t="shared" ca="1" si="73"/>
        <v>0</v>
      </c>
      <c r="K287" s="6">
        <f t="shared" ca="1" si="73"/>
        <v>0</v>
      </c>
      <c r="L287" s="6">
        <f t="shared" ca="1" si="73"/>
        <v>0</v>
      </c>
      <c r="M287" s="6">
        <f t="shared" ca="1" si="73"/>
        <v>0</v>
      </c>
      <c r="N287" s="6">
        <f t="shared" ca="1" si="73"/>
        <v>0</v>
      </c>
      <c r="O287" s="6">
        <f t="shared" ca="1" si="73"/>
        <v>0</v>
      </c>
      <c r="P287" s="6">
        <f t="shared" ca="1" si="73"/>
        <v>0</v>
      </c>
      <c r="Q287" s="6">
        <f t="shared" ca="1" si="73"/>
        <v>0</v>
      </c>
      <c r="R287" s="6">
        <f t="shared" ca="1" si="73"/>
        <v>0</v>
      </c>
      <c r="S287" s="6">
        <f t="shared" ca="1" si="73"/>
        <v>0</v>
      </c>
      <c r="T287" s="6">
        <f t="shared" ca="1" si="73"/>
        <v>0</v>
      </c>
      <c r="U287" s="6">
        <f t="shared" ca="1" si="73"/>
        <v>0</v>
      </c>
      <c r="V287" s="6">
        <f t="shared" ca="1" si="73"/>
        <v>0</v>
      </c>
      <c r="W287" s="6">
        <f t="shared" ca="1" si="73"/>
        <v>0</v>
      </c>
      <c r="X287" s="6">
        <f t="shared" ca="1" si="73"/>
        <v>0</v>
      </c>
      <c r="Y287" s="6">
        <f t="shared" ca="1" si="73"/>
        <v>0</v>
      </c>
      <c r="Z287" s="6">
        <f t="shared" ca="1" si="73"/>
        <v>0</v>
      </c>
      <c r="AA287" s="6">
        <f t="shared" ca="1" si="73"/>
        <v>0</v>
      </c>
      <c r="AB287" s="6">
        <f t="shared" ca="1" si="73"/>
        <v>0</v>
      </c>
      <c r="AC287" s="6">
        <f t="shared" ca="1" si="73"/>
        <v>0</v>
      </c>
      <c r="AD287" s="6">
        <f t="shared" ca="1" si="73"/>
        <v>0</v>
      </c>
      <c r="AE287" s="6">
        <f t="shared" ca="1" si="73"/>
        <v>0</v>
      </c>
      <c r="AF287" s="6">
        <f t="shared" ca="1" si="73"/>
        <v>0</v>
      </c>
      <c r="AG287" s="6">
        <f t="shared" ca="1" si="73"/>
        <v>0</v>
      </c>
      <c r="AH287" s="6">
        <f t="shared" ca="1" si="73"/>
        <v>0</v>
      </c>
      <c r="AI287" s="6">
        <f t="shared" ca="1" si="73"/>
        <v>0</v>
      </c>
      <c r="AJ287" s="6">
        <f t="shared" ca="1" si="73"/>
        <v>0</v>
      </c>
    </row>
    <row r="288" spans="1:124" outlineLevel="2">
      <c r="A288" s="5" t="str">
        <f t="shared" si="66"/>
        <v>-</v>
      </c>
      <c r="E288" s="6">
        <f t="shared" si="67"/>
        <v>0</v>
      </c>
      <c r="F288" s="6">
        <f t="shared" ca="1" si="67"/>
        <v>0</v>
      </c>
      <c r="G288" s="6">
        <f t="shared" ca="1" si="67"/>
        <v>0</v>
      </c>
      <c r="H288" s="6">
        <f t="shared" ref="H288:AJ288" ca="1" si="74">(H$36&gt;0)*MAX(0,G288+MAX(0,H250-G250)-H269)</f>
        <v>0</v>
      </c>
      <c r="I288" s="6">
        <f t="shared" ca="1" si="74"/>
        <v>0</v>
      </c>
      <c r="J288" s="6">
        <f t="shared" ca="1" si="74"/>
        <v>0</v>
      </c>
      <c r="K288" s="6">
        <f t="shared" ca="1" si="74"/>
        <v>0</v>
      </c>
      <c r="L288" s="6">
        <f t="shared" ca="1" si="74"/>
        <v>0</v>
      </c>
      <c r="M288" s="6">
        <f t="shared" ca="1" si="74"/>
        <v>0</v>
      </c>
      <c r="N288" s="6">
        <f t="shared" ca="1" si="74"/>
        <v>0</v>
      </c>
      <c r="O288" s="6">
        <f t="shared" ca="1" si="74"/>
        <v>0</v>
      </c>
      <c r="P288" s="6">
        <f t="shared" ca="1" si="74"/>
        <v>0</v>
      </c>
      <c r="Q288" s="6">
        <f t="shared" ca="1" si="74"/>
        <v>0</v>
      </c>
      <c r="R288" s="6">
        <f t="shared" ca="1" si="74"/>
        <v>0</v>
      </c>
      <c r="S288" s="6">
        <f t="shared" ca="1" si="74"/>
        <v>0</v>
      </c>
      <c r="T288" s="6">
        <f t="shared" ca="1" si="74"/>
        <v>0</v>
      </c>
      <c r="U288" s="6">
        <f t="shared" ca="1" si="74"/>
        <v>0</v>
      </c>
      <c r="V288" s="6">
        <f t="shared" ca="1" si="74"/>
        <v>0</v>
      </c>
      <c r="W288" s="6">
        <f t="shared" ca="1" si="74"/>
        <v>0</v>
      </c>
      <c r="X288" s="6">
        <f t="shared" ca="1" si="74"/>
        <v>0</v>
      </c>
      <c r="Y288" s="6">
        <f t="shared" ca="1" si="74"/>
        <v>0</v>
      </c>
      <c r="Z288" s="6">
        <f t="shared" ca="1" si="74"/>
        <v>0</v>
      </c>
      <c r="AA288" s="6">
        <f t="shared" ca="1" si="74"/>
        <v>0</v>
      </c>
      <c r="AB288" s="6">
        <f t="shared" ca="1" si="74"/>
        <v>0</v>
      </c>
      <c r="AC288" s="6">
        <f t="shared" ca="1" si="74"/>
        <v>0</v>
      </c>
      <c r="AD288" s="6">
        <f t="shared" ca="1" si="74"/>
        <v>0</v>
      </c>
      <c r="AE288" s="6">
        <f t="shared" ca="1" si="74"/>
        <v>0</v>
      </c>
      <c r="AF288" s="6">
        <f t="shared" ca="1" si="74"/>
        <v>0</v>
      </c>
      <c r="AG288" s="6">
        <f t="shared" ca="1" si="74"/>
        <v>0</v>
      </c>
      <c r="AH288" s="6">
        <f t="shared" ca="1" si="74"/>
        <v>0</v>
      </c>
      <c r="AI288" s="6">
        <f t="shared" ca="1" si="74"/>
        <v>0</v>
      </c>
      <c r="AJ288" s="6">
        <f t="shared" ca="1" si="74"/>
        <v>0</v>
      </c>
    </row>
    <row r="289" spans="1:124" outlineLevel="2">
      <c r="A289" s="5" t="str">
        <f t="shared" si="66"/>
        <v>-</v>
      </c>
      <c r="E289" s="6">
        <f t="shared" si="67"/>
        <v>0</v>
      </c>
      <c r="F289" s="6">
        <f t="shared" ca="1" si="67"/>
        <v>0</v>
      </c>
      <c r="G289" s="6">
        <f t="shared" ca="1" si="67"/>
        <v>0</v>
      </c>
      <c r="H289" s="6">
        <f t="shared" ref="H289:AJ289" ca="1" si="75">(H$36&gt;0)*MAX(0,G289+MAX(0,H251-G251)-H270)</f>
        <v>0</v>
      </c>
      <c r="I289" s="6">
        <f t="shared" ca="1" si="75"/>
        <v>0</v>
      </c>
      <c r="J289" s="6">
        <f t="shared" ca="1" si="75"/>
        <v>0</v>
      </c>
      <c r="K289" s="6">
        <f t="shared" ca="1" si="75"/>
        <v>0</v>
      </c>
      <c r="L289" s="6">
        <f t="shared" ca="1" si="75"/>
        <v>0</v>
      </c>
      <c r="M289" s="6">
        <f t="shared" ca="1" si="75"/>
        <v>0</v>
      </c>
      <c r="N289" s="6">
        <f t="shared" ca="1" si="75"/>
        <v>0</v>
      </c>
      <c r="O289" s="6">
        <f t="shared" ca="1" si="75"/>
        <v>0</v>
      </c>
      <c r="P289" s="6">
        <f t="shared" ca="1" si="75"/>
        <v>0</v>
      </c>
      <c r="Q289" s="6">
        <f t="shared" ca="1" si="75"/>
        <v>0</v>
      </c>
      <c r="R289" s="6">
        <f t="shared" ca="1" si="75"/>
        <v>0</v>
      </c>
      <c r="S289" s="6">
        <f t="shared" ca="1" si="75"/>
        <v>0</v>
      </c>
      <c r="T289" s="6">
        <f t="shared" ca="1" si="75"/>
        <v>0</v>
      </c>
      <c r="U289" s="6">
        <f t="shared" ca="1" si="75"/>
        <v>0</v>
      </c>
      <c r="V289" s="6">
        <f t="shared" ca="1" si="75"/>
        <v>0</v>
      </c>
      <c r="W289" s="6">
        <f t="shared" ca="1" si="75"/>
        <v>0</v>
      </c>
      <c r="X289" s="6">
        <f t="shared" ca="1" si="75"/>
        <v>0</v>
      </c>
      <c r="Y289" s="6">
        <f t="shared" ca="1" si="75"/>
        <v>0</v>
      </c>
      <c r="Z289" s="6">
        <f t="shared" ca="1" si="75"/>
        <v>0</v>
      </c>
      <c r="AA289" s="6">
        <f t="shared" ca="1" si="75"/>
        <v>0</v>
      </c>
      <c r="AB289" s="6">
        <f t="shared" ca="1" si="75"/>
        <v>0</v>
      </c>
      <c r="AC289" s="6">
        <f t="shared" ca="1" si="75"/>
        <v>0</v>
      </c>
      <c r="AD289" s="6">
        <f t="shared" ca="1" si="75"/>
        <v>0</v>
      </c>
      <c r="AE289" s="6">
        <f t="shared" ca="1" si="75"/>
        <v>0</v>
      </c>
      <c r="AF289" s="6">
        <f t="shared" ca="1" si="75"/>
        <v>0</v>
      </c>
      <c r="AG289" s="6">
        <f t="shared" ca="1" si="75"/>
        <v>0</v>
      </c>
      <c r="AH289" s="6">
        <f t="shared" ca="1" si="75"/>
        <v>0</v>
      </c>
      <c r="AI289" s="6">
        <f t="shared" ca="1" si="75"/>
        <v>0</v>
      </c>
      <c r="AJ289" s="6">
        <f t="shared" ca="1" si="75"/>
        <v>0</v>
      </c>
    </row>
    <row r="290" spans="1:124" outlineLevel="2">
      <c r="A290" s="5" t="str">
        <f t="shared" si="66"/>
        <v>-</v>
      </c>
      <c r="E290" s="6">
        <f t="shared" si="67"/>
        <v>0</v>
      </c>
      <c r="F290" s="6">
        <f t="shared" ca="1" si="67"/>
        <v>0</v>
      </c>
      <c r="G290" s="6">
        <f t="shared" ca="1" si="67"/>
        <v>0</v>
      </c>
      <c r="H290" s="6">
        <f t="shared" ref="H290:AJ290" ca="1" si="76">(H$36&gt;0)*MAX(0,G290+MAX(0,H252-G252)-H271)</f>
        <v>0</v>
      </c>
      <c r="I290" s="6">
        <f t="shared" ca="1" si="76"/>
        <v>0</v>
      </c>
      <c r="J290" s="6">
        <f t="shared" ca="1" si="76"/>
        <v>0</v>
      </c>
      <c r="K290" s="6">
        <f t="shared" ca="1" si="76"/>
        <v>0</v>
      </c>
      <c r="L290" s="6">
        <f t="shared" ca="1" si="76"/>
        <v>0</v>
      </c>
      <c r="M290" s="6">
        <f t="shared" ca="1" si="76"/>
        <v>0</v>
      </c>
      <c r="N290" s="6">
        <f t="shared" ca="1" si="76"/>
        <v>0</v>
      </c>
      <c r="O290" s="6">
        <f t="shared" ca="1" si="76"/>
        <v>0</v>
      </c>
      <c r="P290" s="6">
        <f t="shared" ca="1" si="76"/>
        <v>0</v>
      </c>
      <c r="Q290" s="6">
        <f t="shared" ca="1" si="76"/>
        <v>0</v>
      </c>
      <c r="R290" s="6">
        <f t="shared" ca="1" si="76"/>
        <v>0</v>
      </c>
      <c r="S290" s="6">
        <f t="shared" ca="1" si="76"/>
        <v>0</v>
      </c>
      <c r="T290" s="6">
        <f t="shared" ca="1" si="76"/>
        <v>0</v>
      </c>
      <c r="U290" s="6">
        <f t="shared" ca="1" si="76"/>
        <v>0</v>
      </c>
      <c r="V290" s="6">
        <f t="shared" ca="1" si="76"/>
        <v>0</v>
      </c>
      <c r="W290" s="6">
        <f t="shared" ca="1" si="76"/>
        <v>0</v>
      </c>
      <c r="X290" s="6">
        <f t="shared" ca="1" si="76"/>
        <v>0</v>
      </c>
      <c r="Y290" s="6">
        <f t="shared" ca="1" si="76"/>
        <v>0</v>
      </c>
      <c r="Z290" s="6">
        <f t="shared" ca="1" si="76"/>
        <v>0</v>
      </c>
      <c r="AA290" s="6">
        <f t="shared" ca="1" si="76"/>
        <v>0</v>
      </c>
      <c r="AB290" s="6">
        <f t="shared" ca="1" si="76"/>
        <v>0</v>
      </c>
      <c r="AC290" s="6">
        <f t="shared" ca="1" si="76"/>
        <v>0</v>
      </c>
      <c r="AD290" s="6">
        <f t="shared" ca="1" si="76"/>
        <v>0</v>
      </c>
      <c r="AE290" s="6">
        <f t="shared" ca="1" si="76"/>
        <v>0</v>
      </c>
      <c r="AF290" s="6">
        <f t="shared" ca="1" si="76"/>
        <v>0</v>
      </c>
      <c r="AG290" s="6">
        <f t="shared" ca="1" si="76"/>
        <v>0</v>
      </c>
      <c r="AH290" s="6">
        <f t="shared" ca="1" si="76"/>
        <v>0</v>
      </c>
      <c r="AI290" s="6">
        <f t="shared" ca="1" si="76"/>
        <v>0</v>
      </c>
      <c r="AJ290" s="6">
        <f t="shared" ca="1" si="76"/>
        <v>0</v>
      </c>
    </row>
    <row r="291" spans="1:124" outlineLevel="2">
      <c r="A291" s="5" t="str">
        <f t="shared" si="66"/>
        <v>-</v>
      </c>
      <c r="E291" s="6">
        <f t="shared" si="67"/>
        <v>0</v>
      </c>
      <c r="F291" s="6">
        <f t="shared" ca="1" si="67"/>
        <v>0</v>
      </c>
      <c r="G291" s="6">
        <f t="shared" ca="1" si="67"/>
        <v>0</v>
      </c>
      <c r="H291" s="6">
        <f t="shared" ref="H291:AJ291" ca="1" si="77">(H$36&gt;0)*MAX(0,G291+MAX(0,H253-G253)-H272)</f>
        <v>0</v>
      </c>
      <c r="I291" s="6">
        <f t="shared" ca="1" si="77"/>
        <v>0</v>
      </c>
      <c r="J291" s="6">
        <f t="shared" ca="1" si="77"/>
        <v>0</v>
      </c>
      <c r="K291" s="6">
        <f t="shared" ca="1" si="77"/>
        <v>0</v>
      </c>
      <c r="L291" s="6">
        <f t="shared" ca="1" si="77"/>
        <v>0</v>
      </c>
      <c r="M291" s="6">
        <f t="shared" ca="1" si="77"/>
        <v>0</v>
      </c>
      <c r="N291" s="6">
        <f t="shared" ca="1" si="77"/>
        <v>0</v>
      </c>
      <c r="O291" s="6">
        <f t="shared" ca="1" si="77"/>
        <v>0</v>
      </c>
      <c r="P291" s="6">
        <f t="shared" ca="1" si="77"/>
        <v>0</v>
      </c>
      <c r="Q291" s="6">
        <f t="shared" ca="1" si="77"/>
        <v>0</v>
      </c>
      <c r="R291" s="6">
        <f t="shared" ca="1" si="77"/>
        <v>0</v>
      </c>
      <c r="S291" s="6">
        <f t="shared" ca="1" si="77"/>
        <v>0</v>
      </c>
      <c r="T291" s="6">
        <f t="shared" ca="1" si="77"/>
        <v>0</v>
      </c>
      <c r="U291" s="6">
        <f t="shared" ca="1" si="77"/>
        <v>0</v>
      </c>
      <c r="V291" s="6">
        <f t="shared" ca="1" si="77"/>
        <v>0</v>
      </c>
      <c r="W291" s="6">
        <f t="shared" ca="1" si="77"/>
        <v>0</v>
      </c>
      <c r="X291" s="6">
        <f t="shared" ca="1" si="77"/>
        <v>0</v>
      </c>
      <c r="Y291" s="6">
        <f t="shared" ca="1" si="77"/>
        <v>0</v>
      </c>
      <c r="Z291" s="6">
        <f t="shared" ca="1" si="77"/>
        <v>0</v>
      </c>
      <c r="AA291" s="6">
        <f t="shared" ca="1" si="77"/>
        <v>0</v>
      </c>
      <c r="AB291" s="6">
        <f t="shared" ca="1" si="77"/>
        <v>0</v>
      </c>
      <c r="AC291" s="6">
        <f t="shared" ca="1" si="77"/>
        <v>0</v>
      </c>
      <c r="AD291" s="6">
        <f t="shared" ca="1" si="77"/>
        <v>0</v>
      </c>
      <c r="AE291" s="6">
        <f t="shared" ca="1" si="77"/>
        <v>0</v>
      </c>
      <c r="AF291" s="6">
        <f t="shared" ca="1" si="77"/>
        <v>0</v>
      </c>
      <c r="AG291" s="6">
        <f t="shared" ca="1" si="77"/>
        <v>0</v>
      </c>
      <c r="AH291" s="6">
        <f t="shared" ca="1" si="77"/>
        <v>0</v>
      </c>
      <c r="AI291" s="6">
        <f t="shared" ca="1" si="77"/>
        <v>0</v>
      </c>
      <c r="AJ291" s="6">
        <f t="shared" ca="1" si="77"/>
        <v>0</v>
      </c>
    </row>
    <row r="292" spans="1:124" outlineLevel="2">
      <c r="A292" s="5" t="str">
        <f t="shared" si="66"/>
        <v>-</v>
      </c>
      <c r="E292" s="6">
        <f t="shared" si="67"/>
        <v>0</v>
      </c>
      <c r="F292" s="6">
        <f t="shared" ca="1" si="67"/>
        <v>0</v>
      </c>
      <c r="G292" s="6">
        <f t="shared" ca="1" si="67"/>
        <v>0</v>
      </c>
      <c r="H292" s="6">
        <f t="shared" ref="H292:AJ292" ca="1" si="78">(H$36&gt;0)*MAX(0,G292+MAX(0,H254-G254)-H273)</f>
        <v>0</v>
      </c>
      <c r="I292" s="6">
        <f t="shared" ca="1" si="78"/>
        <v>0</v>
      </c>
      <c r="J292" s="6">
        <f t="shared" ca="1" si="78"/>
        <v>0</v>
      </c>
      <c r="K292" s="6">
        <f t="shared" ca="1" si="78"/>
        <v>0</v>
      </c>
      <c r="L292" s="6">
        <f t="shared" ca="1" si="78"/>
        <v>0</v>
      </c>
      <c r="M292" s="6">
        <f t="shared" ca="1" si="78"/>
        <v>0</v>
      </c>
      <c r="N292" s="6">
        <f t="shared" ca="1" si="78"/>
        <v>0</v>
      </c>
      <c r="O292" s="6">
        <f t="shared" ca="1" si="78"/>
        <v>0</v>
      </c>
      <c r="P292" s="6">
        <f t="shared" ca="1" si="78"/>
        <v>0</v>
      </c>
      <c r="Q292" s="6">
        <f t="shared" ca="1" si="78"/>
        <v>0</v>
      </c>
      <c r="R292" s="6">
        <f t="shared" ca="1" si="78"/>
        <v>0</v>
      </c>
      <c r="S292" s="6">
        <f t="shared" ca="1" si="78"/>
        <v>0</v>
      </c>
      <c r="T292" s="6">
        <f t="shared" ca="1" si="78"/>
        <v>0</v>
      </c>
      <c r="U292" s="6">
        <f t="shared" ca="1" si="78"/>
        <v>0</v>
      </c>
      <c r="V292" s="6">
        <f t="shared" ca="1" si="78"/>
        <v>0</v>
      </c>
      <c r="W292" s="6">
        <f t="shared" ca="1" si="78"/>
        <v>0</v>
      </c>
      <c r="X292" s="6">
        <f t="shared" ca="1" si="78"/>
        <v>0</v>
      </c>
      <c r="Y292" s="6">
        <f t="shared" ca="1" si="78"/>
        <v>0</v>
      </c>
      <c r="Z292" s="6">
        <f t="shared" ca="1" si="78"/>
        <v>0</v>
      </c>
      <c r="AA292" s="6">
        <f t="shared" ca="1" si="78"/>
        <v>0</v>
      </c>
      <c r="AB292" s="6">
        <f t="shared" ca="1" si="78"/>
        <v>0</v>
      </c>
      <c r="AC292" s="6">
        <f t="shared" ca="1" si="78"/>
        <v>0</v>
      </c>
      <c r="AD292" s="6">
        <f t="shared" ca="1" si="78"/>
        <v>0</v>
      </c>
      <c r="AE292" s="6">
        <f t="shared" ca="1" si="78"/>
        <v>0</v>
      </c>
      <c r="AF292" s="6">
        <f t="shared" ca="1" si="78"/>
        <v>0</v>
      </c>
      <c r="AG292" s="6">
        <f t="shared" ca="1" si="78"/>
        <v>0</v>
      </c>
      <c r="AH292" s="6">
        <f t="shared" ca="1" si="78"/>
        <v>0</v>
      </c>
      <c r="AI292" s="6">
        <f t="shared" ca="1" si="78"/>
        <v>0</v>
      </c>
      <c r="AJ292" s="6">
        <f t="shared" ca="1" si="78"/>
        <v>0</v>
      </c>
    </row>
    <row r="293" spans="1:124" outlineLevel="2">
      <c r="A293" s="5" t="str">
        <f t="shared" si="66"/>
        <v>-</v>
      </c>
      <c r="E293" s="6">
        <f t="shared" si="67"/>
        <v>0</v>
      </c>
      <c r="F293" s="6">
        <f t="shared" ca="1" si="67"/>
        <v>0</v>
      </c>
      <c r="G293" s="6">
        <f t="shared" ca="1" si="67"/>
        <v>0</v>
      </c>
      <c r="H293" s="6">
        <f t="shared" ref="H293:AJ293" ca="1" si="79">(H$36&gt;0)*MAX(0,G293+MAX(0,H255-G255)-H274)</f>
        <v>0</v>
      </c>
      <c r="I293" s="6">
        <f t="shared" ca="1" si="79"/>
        <v>0</v>
      </c>
      <c r="J293" s="6">
        <f t="shared" ca="1" si="79"/>
        <v>0</v>
      </c>
      <c r="K293" s="6">
        <f t="shared" ca="1" si="79"/>
        <v>0</v>
      </c>
      <c r="L293" s="6">
        <f t="shared" ca="1" si="79"/>
        <v>0</v>
      </c>
      <c r="M293" s="6">
        <f t="shared" ca="1" si="79"/>
        <v>0</v>
      </c>
      <c r="N293" s="6">
        <f t="shared" ca="1" si="79"/>
        <v>0</v>
      </c>
      <c r="O293" s="6">
        <f t="shared" ca="1" si="79"/>
        <v>0</v>
      </c>
      <c r="P293" s="6">
        <f t="shared" ca="1" si="79"/>
        <v>0</v>
      </c>
      <c r="Q293" s="6">
        <f t="shared" ca="1" si="79"/>
        <v>0</v>
      </c>
      <c r="R293" s="6">
        <f t="shared" ca="1" si="79"/>
        <v>0</v>
      </c>
      <c r="S293" s="6">
        <f t="shared" ca="1" si="79"/>
        <v>0</v>
      </c>
      <c r="T293" s="6">
        <f t="shared" ca="1" si="79"/>
        <v>0</v>
      </c>
      <c r="U293" s="6">
        <f t="shared" ca="1" si="79"/>
        <v>0</v>
      </c>
      <c r="V293" s="6">
        <f t="shared" ca="1" si="79"/>
        <v>0</v>
      </c>
      <c r="W293" s="6">
        <f t="shared" ca="1" si="79"/>
        <v>0</v>
      </c>
      <c r="X293" s="6">
        <f t="shared" ca="1" si="79"/>
        <v>0</v>
      </c>
      <c r="Y293" s="6">
        <f t="shared" ca="1" si="79"/>
        <v>0</v>
      </c>
      <c r="Z293" s="6">
        <f t="shared" ca="1" si="79"/>
        <v>0</v>
      </c>
      <c r="AA293" s="6">
        <f t="shared" ca="1" si="79"/>
        <v>0</v>
      </c>
      <c r="AB293" s="6">
        <f t="shared" ca="1" si="79"/>
        <v>0</v>
      </c>
      <c r="AC293" s="6">
        <f t="shared" ca="1" si="79"/>
        <v>0</v>
      </c>
      <c r="AD293" s="6">
        <f t="shared" ca="1" si="79"/>
        <v>0</v>
      </c>
      <c r="AE293" s="6">
        <f t="shared" ca="1" si="79"/>
        <v>0</v>
      </c>
      <c r="AF293" s="6">
        <f t="shared" ca="1" si="79"/>
        <v>0</v>
      </c>
      <c r="AG293" s="6">
        <f t="shared" ca="1" si="79"/>
        <v>0</v>
      </c>
      <c r="AH293" s="6">
        <f t="shared" ca="1" si="79"/>
        <v>0</v>
      </c>
      <c r="AI293" s="6">
        <f t="shared" ca="1" si="79"/>
        <v>0</v>
      </c>
      <c r="AJ293" s="6">
        <f t="shared" ca="1" si="79"/>
        <v>0</v>
      </c>
    </row>
    <row r="294" spans="1:124" outlineLevel="2">
      <c r="A294" s="5" t="str">
        <f t="shared" si="66"/>
        <v>-</v>
      </c>
      <c r="E294" s="6">
        <f t="shared" si="67"/>
        <v>0</v>
      </c>
      <c r="F294" s="6">
        <f t="shared" ca="1" si="67"/>
        <v>0</v>
      </c>
      <c r="G294" s="6">
        <f t="shared" ca="1" si="67"/>
        <v>0</v>
      </c>
      <c r="H294" s="6">
        <f t="shared" ref="H294:AJ294" ca="1" si="80">(H$36&gt;0)*MAX(0,G294+MAX(0,H256-G256)-H275)</f>
        <v>0</v>
      </c>
      <c r="I294" s="6">
        <f t="shared" ca="1" si="80"/>
        <v>0</v>
      </c>
      <c r="J294" s="6">
        <f t="shared" ca="1" si="80"/>
        <v>0</v>
      </c>
      <c r="K294" s="6">
        <f t="shared" ca="1" si="80"/>
        <v>0</v>
      </c>
      <c r="L294" s="6">
        <f t="shared" ca="1" si="80"/>
        <v>0</v>
      </c>
      <c r="M294" s="6">
        <f t="shared" ca="1" si="80"/>
        <v>0</v>
      </c>
      <c r="N294" s="6">
        <f t="shared" ca="1" si="80"/>
        <v>0</v>
      </c>
      <c r="O294" s="6">
        <f t="shared" ca="1" si="80"/>
        <v>0</v>
      </c>
      <c r="P294" s="6">
        <f t="shared" ca="1" si="80"/>
        <v>0</v>
      </c>
      <c r="Q294" s="6">
        <f t="shared" ca="1" si="80"/>
        <v>0</v>
      </c>
      <c r="R294" s="6">
        <f t="shared" ca="1" si="80"/>
        <v>0</v>
      </c>
      <c r="S294" s="6">
        <f t="shared" ca="1" si="80"/>
        <v>0</v>
      </c>
      <c r="T294" s="6">
        <f t="shared" ca="1" si="80"/>
        <v>0</v>
      </c>
      <c r="U294" s="6">
        <f t="shared" ca="1" si="80"/>
        <v>0</v>
      </c>
      <c r="V294" s="6">
        <f t="shared" ca="1" si="80"/>
        <v>0</v>
      </c>
      <c r="W294" s="6">
        <f t="shared" ca="1" si="80"/>
        <v>0</v>
      </c>
      <c r="X294" s="6">
        <f t="shared" ca="1" si="80"/>
        <v>0</v>
      </c>
      <c r="Y294" s="6">
        <f t="shared" ca="1" si="80"/>
        <v>0</v>
      </c>
      <c r="Z294" s="6">
        <f t="shared" ca="1" si="80"/>
        <v>0</v>
      </c>
      <c r="AA294" s="6">
        <f t="shared" ca="1" si="80"/>
        <v>0</v>
      </c>
      <c r="AB294" s="6">
        <f t="shared" ca="1" si="80"/>
        <v>0</v>
      </c>
      <c r="AC294" s="6">
        <f t="shared" ca="1" si="80"/>
        <v>0</v>
      </c>
      <c r="AD294" s="6">
        <f t="shared" ca="1" si="80"/>
        <v>0</v>
      </c>
      <c r="AE294" s="6">
        <f t="shared" ca="1" si="80"/>
        <v>0</v>
      </c>
      <c r="AF294" s="6">
        <f t="shared" ca="1" si="80"/>
        <v>0</v>
      </c>
      <c r="AG294" s="6">
        <f t="shared" ca="1" si="80"/>
        <v>0</v>
      </c>
      <c r="AH294" s="6">
        <f t="shared" ca="1" si="80"/>
        <v>0</v>
      </c>
      <c r="AI294" s="6">
        <f t="shared" ca="1" si="80"/>
        <v>0</v>
      </c>
      <c r="AJ294" s="6">
        <f t="shared" ca="1" si="80"/>
        <v>0</v>
      </c>
    </row>
    <row r="295" spans="1:124" outlineLevel="2">
      <c r="A295" s="5" t="str">
        <f t="shared" si="66"/>
        <v>-</v>
      </c>
      <c r="E295" s="6">
        <f t="shared" si="67"/>
        <v>0</v>
      </c>
      <c r="F295" s="6">
        <f t="shared" ca="1" si="67"/>
        <v>0</v>
      </c>
      <c r="G295" s="6">
        <f t="shared" ca="1" si="67"/>
        <v>0</v>
      </c>
      <c r="H295" s="6">
        <f t="shared" ref="H295:AJ295" ca="1" si="81">(H$36&gt;0)*MAX(0,G295+MAX(0,H257-G257)-H276)</f>
        <v>0</v>
      </c>
      <c r="I295" s="6">
        <f t="shared" ca="1" si="81"/>
        <v>0</v>
      </c>
      <c r="J295" s="6">
        <f t="shared" ca="1" si="81"/>
        <v>0</v>
      </c>
      <c r="K295" s="6">
        <f t="shared" ca="1" si="81"/>
        <v>0</v>
      </c>
      <c r="L295" s="6">
        <f t="shared" ca="1" si="81"/>
        <v>0</v>
      </c>
      <c r="M295" s="6">
        <f t="shared" ca="1" si="81"/>
        <v>0</v>
      </c>
      <c r="N295" s="6">
        <f t="shared" ca="1" si="81"/>
        <v>0</v>
      </c>
      <c r="O295" s="6">
        <f t="shared" ca="1" si="81"/>
        <v>0</v>
      </c>
      <c r="P295" s="6">
        <f t="shared" ca="1" si="81"/>
        <v>0</v>
      </c>
      <c r="Q295" s="6">
        <f t="shared" ca="1" si="81"/>
        <v>0</v>
      </c>
      <c r="R295" s="6">
        <f t="shared" ca="1" si="81"/>
        <v>0</v>
      </c>
      <c r="S295" s="6">
        <f t="shared" ca="1" si="81"/>
        <v>0</v>
      </c>
      <c r="T295" s="6">
        <f t="shared" ca="1" si="81"/>
        <v>0</v>
      </c>
      <c r="U295" s="6">
        <f t="shared" ca="1" si="81"/>
        <v>0</v>
      </c>
      <c r="V295" s="6">
        <f t="shared" ca="1" si="81"/>
        <v>0</v>
      </c>
      <c r="W295" s="6">
        <f t="shared" ca="1" si="81"/>
        <v>0</v>
      </c>
      <c r="X295" s="6">
        <f t="shared" ca="1" si="81"/>
        <v>0</v>
      </c>
      <c r="Y295" s="6">
        <f t="shared" ca="1" si="81"/>
        <v>0</v>
      </c>
      <c r="Z295" s="6">
        <f t="shared" ca="1" si="81"/>
        <v>0</v>
      </c>
      <c r="AA295" s="6">
        <f t="shared" ca="1" si="81"/>
        <v>0</v>
      </c>
      <c r="AB295" s="6">
        <f t="shared" ca="1" si="81"/>
        <v>0</v>
      </c>
      <c r="AC295" s="6">
        <f t="shared" ca="1" si="81"/>
        <v>0</v>
      </c>
      <c r="AD295" s="6">
        <f t="shared" ca="1" si="81"/>
        <v>0</v>
      </c>
      <c r="AE295" s="6">
        <f t="shared" ca="1" si="81"/>
        <v>0</v>
      </c>
      <c r="AF295" s="6">
        <f t="shared" ca="1" si="81"/>
        <v>0</v>
      </c>
      <c r="AG295" s="6">
        <f t="shared" ca="1" si="81"/>
        <v>0</v>
      </c>
      <c r="AH295" s="6">
        <f t="shared" ca="1" si="81"/>
        <v>0</v>
      </c>
      <c r="AI295" s="6">
        <f t="shared" ca="1" si="81"/>
        <v>0</v>
      </c>
      <c r="AJ295" s="6">
        <f t="shared" ca="1" si="81"/>
        <v>0</v>
      </c>
    </row>
    <row r="296" spans="1:124" outlineLevel="2">
      <c r="A296" s="5" t="str">
        <f t="shared" si="66"/>
        <v>-</v>
      </c>
      <c r="E296" s="6">
        <f>(E$36&gt;0)*MAX(0,D296+MAX(0,E258-D258)-E277)</f>
        <v>0</v>
      </c>
      <c r="F296" s="6">
        <f t="shared" ref="F296:G296" ca="1" si="82">(F$36&gt;0)*MAX(0,E296+MAX(0,F258-E258)-F277)</f>
        <v>0</v>
      </c>
      <c r="G296" s="6">
        <f t="shared" ca="1" si="82"/>
        <v>0</v>
      </c>
      <c r="H296" s="6">
        <f t="shared" ref="H296:AJ296" ca="1" si="83">(H$36&gt;0)*MAX(0,G296+MAX(0,H258-G258)-H277)</f>
        <v>0</v>
      </c>
      <c r="I296" s="6">
        <f t="shared" ca="1" si="83"/>
        <v>0</v>
      </c>
      <c r="J296" s="6">
        <f t="shared" ca="1" si="83"/>
        <v>0</v>
      </c>
      <c r="K296" s="6">
        <f t="shared" ca="1" si="83"/>
        <v>0</v>
      </c>
      <c r="L296" s="6">
        <f t="shared" ca="1" si="83"/>
        <v>0</v>
      </c>
      <c r="M296" s="6">
        <f t="shared" ca="1" si="83"/>
        <v>0</v>
      </c>
      <c r="N296" s="6">
        <f t="shared" ca="1" si="83"/>
        <v>0</v>
      </c>
      <c r="O296" s="6">
        <f t="shared" ca="1" si="83"/>
        <v>0</v>
      </c>
      <c r="P296" s="6">
        <f t="shared" ca="1" si="83"/>
        <v>0</v>
      </c>
      <c r="Q296" s="6">
        <f t="shared" ca="1" si="83"/>
        <v>0</v>
      </c>
      <c r="R296" s="6">
        <f t="shared" ca="1" si="83"/>
        <v>0</v>
      </c>
      <c r="S296" s="6">
        <f t="shared" ca="1" si="83"/>
        <v>0</v>
      </c>
      <c r="T296" s="6">
        <f t="shared" ca="1" si="83"/>
        <v>0</v>
      </c>
      <c r="U296" s="6">
        <f t="shared" ca="1" si="83"/>
        <v>0</v>
      </c>
      <c r="V296" s="6">
        <f t="shared" ca="1" si="83"/>
        <v>0</v>
      </c>
      <c r="W296" s="6">
        <f t="shared" ca="1" si="83"/>
        <v>0</v>
      </c>
      <c r="X296" s="6">
        <f t="shared" ca="1" si="83"/>
        <v>0</v>
      </c>
      <c r="Y296" s="6">
        <f t="shared" ca="1" si="83"/>
        <v>0</v>
      </c>
      <c r="Z296" s="6">
        <f t="shared" ca="1" si="83"/>
        <v>0</v>
      </c>
      <c r="AA296" s="6">
        <f t="shared" ca="1" si="83"/>
        <v>0</v>
      </c>
      <c r="AB296" s="6">
        <f t="shared" ca="1" si="83"/>
        <v>0</v>
      </c>
      <c r="AC296" s="6">
        <f t="shared" ca="1" si="83"/>
        <v>0</v>
      </c>
      <c r="AD296" s="6">
        <f t="shared" ca="1" si="83"/>
        <v>0</v>
      </c>
      <c r="AE296" s="6">
        <f t="shared" ca="1" si="83"/>
        <v>0</v>
      </c>
      <c r="AF296" s="6">
        <f t="shared" ca="1" si="83"/>
        <v>0</v>
      </c>
      <c r="AG296" s="6">
        <f t="shared" ca="1" si="83"/>
        <v>0</v>
      </c>
      <c r="AH296" s="6">
        <f t="shared" ca="1" si="83"/>
        <v>0</v>
      </c>
      <c r="AI296" s="6">
        <f t="shared" ca="1" si="83"/>
        <v>0</v>
      </c>
      <c r="AJ296" s="6">
        <f t="shared" ca="1" si="83"/>
        <v>0</v>
      </c>
    </row>
    <row r="297" spans="1:124" outlineLevel="1">
      <c r="A297" s="14" t="str">
        <f>A278</f>
        <v>Итого по Проекту</v>
      </c>
      <c r="B297" s="15"/>
      <c r="C297" s="15"/>
      <c r="D297" s="15">
        <f>SUM(D281:D296)</f>
        <v>0</v>
      </c>
      <c r="E297" s="16">
        <f>SUM(E281:E296)</f>
        <v>0</v>
      </c>
      <c r="F297" s="16">
        <f t="shared" ref="F297:AJ297" ca="1" si="84">SUM(F281:F296)</f>
        <v>0</v>
      </c>
      <c r="G297" s="16">
        <f t="shared" ca="1" si="84"/>
        <v>644151.8666666667</v>
      </c>
      <c r="H297" s="16">
        <f t="shared" ca="1" si="84"/>
        <v>621939.7333333334</v>
      </c>
      <c r="I297" s="16">
        <f t="shared" ca="1" si="84"/>
        <v>599727.60000000009</v>
      </c>
      <c r="J297" s="16">
        <f t="shared" ca="1" si="84"/>
        <v>577515.46666666679</v>
      </c>
      <c r="K297" s="16">
        <f t="shared" ca="1" si="84"/>
        <v>555303.33333333349</v>
      </c>
      <c r="L297" s="16">
        <f t="shared" ca="1" si="84"/>
        <v>533091.20000000019</v>
      </c>
      <c r="M297" s="16">
        <f t="shared" ca="1" si="84"/>
        <v>510879.06666666683</v>
      </c>
      <c r="N297" s="16">
        <f t="shared" ca="1" si="84"/>
        <v>488666.93333333347</v>
      </c>
      <c r="O297" s="16">
        <f t="shared" ca="1" si="84"/>
        <v>466454.8000000001</v>
      </c>
      <c r="P297" s="16">
        <f t="shared" ca="1" si="84"/>
        <v>0</v>
      </c>
      <c r="Q297" s="16">
        <f t="shared" ca="1" si="84"/>
        <v>0</v>
      </c>
      <c r="R297" s="16">
        <f t="shared" ca="1" si="84"/>
        <v>0</v>
      </c>
      <c r="S297" s="16">
        <f t="shared" ca="1" si="84"/>
        <v>0</v>
      </c>
      <c r="T297" s="16">
        <f t="shared" ca="1" si="84"/>
        <v>0</v>
      </c>
      <c r="U297" s="16">
        <f t="shared" ca="1" si="84"/>
        <v>0</v>
      </c>
      <c r="V297" s="16">
        <f t="shared" ca="1" si="84"/>
        <v>0</v>
      </c>
      <c r="W297" s="16">
        <f t="shared" ca="1" si="84"/>
        <v>0</v>
      </c>
      <c r="X297" s="16">
        <f t="shared" ca="1" si="84"/>
        <v>0</v>
      </c>
      <c r="Y297" s="16">
        <f t="shared" ca="1" si="84"/>
        <v>0</v>
      </c>
      <c r="Z297" s="16">
        <f t="shared" ca="1" si="84"/>
        <v>0</v>
      </c>
      <c r="AA297" s="16">
        <f t="shared" ca="1" si="84"/>
        <v>0</v>
      </c>
      <c r="AB297" s="16">
        <f t="shared" ca="1" si="84"/>
        <v>0</v>
      </c>
      <c r="AC297" s="16">
        <f t="shared" ca="1" si="84"/>
        <v>0</v>
      </c>
      <c r="AD297" s="16">
        <f t="shared" ca="1" si="84"/>
        <v>0</v>
      </c>
      <c r="AE297" s="16">
        <f t="shared" ca="1" si="84"/>
        <v>0</v>
      </c>
      <c r="AF297" s="16">
        <f t="shared" ca="1" si="84"/>
        <v>0</v>
      </c>
      <c r="AG297" s="16">
        <f t="shared" ca="1" si="84"/>
        <v>0</v>
      </c>
      <c r="AH297" s="16">
        <f t="shared" ca="1" si="84"/>
        <v>0</v>
      </c>
      <c r="AI297" s="16">
        <f t="shared" ca="1" si="84"/>
        <v>0</v>
      </c>
      <c r="AJ297" s="16">
        <f t="shared" ca="1" si="84"/>
        <v>0</v>
      </c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  <c r="BC297" s="16"/>
      <c r="BD297" s="16"/>
      <c r="BE297" s="16"/>
      <c r="BF297" s="16"/>
      <c r="BG297" s="16"/>
      <c r="BH297" s="16"/>
      <c r="BI297" s="16"/>
      <c r="BJ297" s="16"/>
      <c r="BK297" s="16"/>
      <c r="BL297" s="16"/>
      <c r="BM297" s="16"/>
      <c r="BN297" s="16"/>
      <c r="BO297" s="16"/>
      <c r="BP297" s="16"/>
      <c r="BQ297" s="16"/>
      <c r="BR297" s="16"/>
      <c r="BS297" s="16"/>
      <c r="BT297" s="16"/>
      <c r="BU297" s="16"/>
      <c r="BV297" s="16"/>
      <c r="BW297" s="16"/>
      <c r="BX297" s="16"/>
      <c r="BY297" s="16"/>
      <c r="BZ297" s="16"/>
      <c r="CA297" s="16"/>
      <c r="CB297" s="16"/>
      <c r="CC297" s="16"/>
      <c r="CD297" s="16"/>
      <c r="CE297" s="16"/>
      <c r="CF297" s="16"/>
      <c r="CG297" s="16"/>
      <c r="CH297" s="16"/>
      <c r="CI297" s="16"/>
      <c r="CJ297" s="16"/>
      <c r="CK297" s="16"/>
      <c r="CL297" s="16"/>
      <c r="CM297" s="16"/>
      <c r="CN297" s="16"/>
      <c r="CO297" s="16"/>
      <c r="CP297" s="16"/>
      <c r="CQ297" s="16"/>
      <c r="CR297" s="16"/>
      <c r="CS297" s="16"/>
      <c r="CT297" s="16"/>
      <c r="CU297" s="16"/>
      <c r="CV297" s="16"/>
      <c r="CW297" s="16"/>
      <c r="CX297" s="16"/>
      <c r="CY297" s="16"/>
      <c r="CZ297" s="16"/>
      <c r="DA297" s="16"/>
      <c r="DB297" s="16"/>
      <c r="DC297" s="16"/>
      <c r="DD297" s="16"/>
      <c r="DE297" s="16"/>
      <c r="DF297" s="16"/>
      <c r="DG297" s="16"/>
      <c r="DH297" s="16"/>
      <c r="DI297" s="16"/>
      <c r="DJ297" s="16"/>
      <c r="DK297" s="16"/>
      <c r="DL297" s="16"/>
      <c r="DM297" s="16"/>
      <c r="DN297" s="16"/>
      <c r="DO297" s="16"/>
      <c r="DP297" s="16"/>
      <c r="DQ297" s="16"/>
      <c r="DR297" s="16"/>
      <c r="DS297" s="16"/>
      <c r="DT297" s="16"/>
    </row>
    <row r="298" spans="1:124" outlineLevel="1">
      <c r="A298" s="384"/>
      <c r="B298" s="383"/>
      <c r="C298" s="383"/>
      <c r="D298" s="383"/>
      <c r="E298" s="383"/>
      <c r="F298" s="383"/>
      <c r="G298" s="383"/>
      <c r="H298" s="383"/>
      <c r="I298" s="383"/>
      <c r="J298" s="383"/>
      <c r="K298" s="383"/>
      <c r="L298" s="383"/>
      <c r="M298" s="383"/>
      <c r="N298" s="383"/>
      <c r="O298" s="383"/>
      <c r="P298" s="383"/>
      <c r="Q298" s="383"/>
      <c r="R298" s="383"/>
      <c r="S298" s="383"/>
      <c r="T298" s="383"/>
      <c r="U298" s="383"/>
      <c r="V298" s="383"/>
      <c r="W298" s="383"/>
      <c r="X298" s="383"/>
      <c r="Y298" s="383"/>
      <c r="Z298" s="383"/>
      <c r="AA298" s="383"/>
      <c r="AB298" s="383"/>
      <c r="AC298" s="383"/>
      <c r="AD298" s="383"/>
      <c r="AE298" s="383"/>
      <c r="AF298" s="383"/>
      <c r="AG298" s="383"/>
      <c r="AH298" s="383"/>
      <c r="AI298" s="383"/>
      <c r="AJ298" s="383"/>
      <c r="AK298" s="383"/>
      <c r="AL298" s="383"/>
      <c r="AM298" s="383"/>
      <c r="AN298" s="383"/>
      <c r="AO298" s="383"/>
      <c r="AP298" s="383"/>
      <c r="AQ298" s="383"/>
      <c r="AR298" s="383"/>
      <c r="AS298" s="383"/>
      <c r="AT298" s="383"/>
      <c r="AU298" s="383"/>
      <c r="AV298" s="383"/>
      <c r="AW298" s="383"/>
      <c r="AX298" s="383"/>
      <c r="AY298" s="383"/>
      <c r="AZ298" s="383"/>
      <c r="BA298" s="383"/>
      <c r="BB298" s="383"/>
      <c r="BC298" s="383"/>
      <c r="BD298" s="383"/>
      <c r="BE298" s="383"/>
      <c r="BF298" s="383"/>
      <c r="BG298" s="383"/>
      <c r="BH298" s="383"/>
      <c r="BI298" s="383"/>
      <c r="BJ298" s="383"/>
      <c r="BK298" s="383"/>
      <c r="BL298" s="383"/>
      <c r="BM298" s="383"/>
      <c r="BN298" s="383"/>
      <c r="BO298" s="383"/>
      <c r="BP298" s="383"/>
      <c r="BQ298" s="383"/>
      <c r="BR298" s="383"/>
      <c r="BS298" s="383"/>
      <c r="BT298" s="383"/>
      <c r="BU298" s="383"/>
      <c r="BV298" s="383"/>
      <c r="BW298" s="383"/>
      <c r="BX298" s="383"/>
      <c r="BY298" s="383"/>
      <c r="BZ298" s="383"/>
      <c r="CA298" s="383"/>
      <c r="CB298" s="383"/>
      <c r="CC298" s="383"/>
      <c r="CD298" s="383"/>
      <c r="CE298" s="383"/>
      <c r="CF298" s="383"/>
      <c r="CG298" s="383"/>
      <c r="CH298" s="383"/>
      <c r="CI298" s="383"/>
      <c r="CJ298" s="383"/>
      <c r="CK298" s="383"/>
      <c r="CL298" s="383"/>
      <c r="CM298" s="383"/>
      <c r="CN298" s="383"/>
      <c r="CO298" s="383"/>
      <c r="CP298" s="383"/>
      <c r="CQ298" s="383"/>
      <c r="CR298" s="383"/>
      <c r="CS298" s="383"/>
      <c r="CT298" s="383"/>
      <c r="CU298" s="383"/>
      <c r="CV298" s="383"/>
      <c r="CW298" s="383"/>
      <c r="CX298" s="383"/>
      <c r="CY298" s="383"/>
      <c r="CZ298" s="383"/>
      <c r="DA298" s="383"/>
      <c r="DB298" s="383"/>
      <c r="DC298" s="383"/>
      <c r="DD298" s="383"/>
      <c r="DE298" s="383"/>
      <c r="DF298" s="383"/>
      <c r="DG298" s="383"/>
      <c r="DH298" s="383"/>
      <c r="DI298" s="383"/>
      <c r="DJ298" s="383"/>
      <c r="DK298" s="383"/>
      <c r="DL298" s="383"/>
      <c r="DM298" s="383"/>
      <c r="DN298" s="383"/>
      <c r="DO298" s="383"/>
      <c r="DP298" s="383"/>
      <c r="DQ298" s="383"/>
      <c r="DR298" s="383"/>
      <c r="DS298" s="383"/>
      <c r="DT298" s="383"/>
    </row>
    <row r="299" spans="1:124">
      <c r="A299" s="384"/>
      <c r="B299" s="383"/>
      <c r="C299" s="383"/>
      <c r="D299" s="383"/>
      <c r="E299" s="383"/>
      <c r="F299" s="383"/>
      <c r="G299" s="383"/>
      <c r="H299" s="383"/>
      <c r="I299" s="383"/>
      <c r="J299" s="383"/>
      <c r="K299" s="383"/>
      <c r="L299" s="383"/>
      <c r="M299" s="383"/>
      <c r="N299" s="383"/>
      <c r="O299" s="383"/>
      <c r="P299" s="383"/>
      <c r="Q299" s="383"/>
      <c r="R299" s="383"/>
      <c r="S299" s="383"/>
      <c r="T299" s="383"/>
      <c r="U299" s="383"/>
      <c r="V299" s="383"/>
      <c r="W299" s="383"/>
      <c r="X299" s="383"/>
      <c r="Y299" s="383"/>
      <c r="Z299" s="383"/>
      <c r="AA299" s="383"/>
      <c r="AB299" s="383"/>
      <c r="AC299" s="383"/>
      <c r="AD299" s="383"/>
      <c r="AE299" s="383"/>
      <c r="AF299" s="383"/>
      <c r="AG299" s="383"/>
      <c r="AH299" s="383"/>
      <c r="AI299" s="383"/>
      <c r="AJ299" s="383"/>
      <c r="AK299" s="383"/>
      <c r="AL299" s="383"/>
      <c r="AM299" s="383"/>
      <c r="AN299" s="383"/>
      <c r="AO299" s="383"/>
      <c r="AP299" s="383"/>
      <c r="AQ299" s="383"/>
      <c r="AR299" s="383"/>
      <c r="AS299" s="383"/>
      <c r="AT299" s="383"/>
      <c r="AU299" s="383"/>
      <c r="AV299" s="383"/>
      <c r="AW299" s="383"/>
      <c r="AX299" s="383"/>
      <c r="AY299" s="383"/>
      <c r="AZ299" s="383"/>
      <c r="BA299" s="383"/>
      <c r="BB299" s="383"/>
      <c r="BC299" s="383"/>
      <c r="BD299" s="383"/>
      <c r="BE299" s="383"/>
      <c r="BF299" s="383"/>
      <c r="BG299" s="383"/>
      <c r="BH299" s="383"/>
      <c r="BI299" s="383"/>
      <c r="BJ299" s="383"/>
      <c r="BK299" s="383"/>
      <c r="BL299" s="383"/>
      <c r="BM299" s="383"/>
      <c r="BN299" s="383"/>
      <c r="BO299" s="383"/>
      <c r="BP299" s="383"/>
      <c r="BQ299" s="383"/>
      <c r="BR299" s="383"/>
      <c r="BS299" s="383"/>
      <c r="BT299" s="383"/>
      <c r="BU299" s="383"/>
      <c r="BV299" s="383"/>
      <c r="BW299" s="383"/>
      <c r="BX299" s="383"/>
      <c r="BY299" s="383"/>
      <c r="BZ299" s="383"/>
      <c r="CA299" s="383"/>
      <c r="CB299" s="383"/>
      <c r="CC299" s="383"/>
      <c r="CD299" s="383"/>
      <c r="CE299" s="383"/>
      <c r="CF299" s="383"/>
      <c r="CG299" s="383"/>
      <c r="CH299" s="383"/>
      <c r="CI299" s="383"/>
      <c r="CJ299" s="383"/>
      <c r="CK299" s="383"/>
      <c r="CL299" s="383"/>
      <c r="CM299" s="383"/>
      <c r="CN299" s="383"/>
      <c r="CO299" s="383"/>
      <c r="CP299" s="383"/>
      <c r="CQ299" s="383"/>
      <c r="CR299" s="383"/>
      <c r="CS299" s="383"/>
      <c r="CT299" s="383"/>
      <c r="CU299" s="383"/>
      <c r="CV299" s="383"/>
      <c r="CW299" s="383"/>
      <c r="CX299" s="383"/>
      <c r="CY299" s="383"/>
      <c r="CZ299" s="383"/>
      <c r="DA299" s="383"/>
      <c r="DB299" s="383"/>
      <c r="DC299" s="383"/>
      <c r="DD299" s="383"/>
      <c r="DE299" s="383"/>
      <c r="DF299" s="383"/>
      <c r="DG299" s="383"/>
      <c r="DH299" s="383"/>
      <c r="DI299" s="383"/>
      <c r="DJ299" s="383"/>
      <c r="DK299" s="383"/>
      <c r="DL299" s="383"/>
      <c r="DM299" s="383"/>
      <c r="DN299" s="383"/>
      <c r="DO299" s="383"/>
      <c r="DP299" s="383"/>
      <c r="DQ299" s="383"/>
      <c r="DR299" s="383"/>
      <c r="DS299" s="383"/>
      <c r="DT299" s="383"/>
    </row>
    <row r="300" spans="1:124" s="374" customFormat="1" ht="18.45" customHeight="1">
      <c r="A300" s="372" t="s">
        <v>359</v>
      </c>
      <c r="B300" s="373"/>
      <c r="C300" s="373"/>
      <c r="D300" s="373"/>
      <c r="E300" s="373"/>
      <c r="F300" s="373"/>
      <c r="G300" s="373"/>
      <c r="H300" s="373"/>
      <c r="I300" s="373"/>
      <c r="J300" s="373"/>
      <c r="K300" s="373"/>
      <c r="L300" s="373"/>
      <c r="M300" s="373"/>
      <c r="N300" s="373"/>
      <c r="O300" s="373"/>
      <c r="P300" s="373"/>
      <c r="Q300" s="373"/>
      <c r="R300" s="373"/>
      <c r="S300" s="373"/>
      <c r="T300" s="373"/>
      <c r="U300" s="373"/>
      <c r="V300" s="373"/>
      <c r="W300" s="373"/>
      <c r="X300" s="373"/>
      <c r="Y300" s="373"/>
      <c r="Z300" s="373"/>
      <c r="AA300" s="373"/>
      <c r="AB300" s="373"/>
      <c r="AC300" s="373"/>
      <c r="AD300" s="373"/>
      <c r="AE300" s="373"/>
      <c r="AF300" s="373"/>
      <c r="AG300" s="373"/>
      <c r="AH300" s="373"/>
      <c r="AI300" s="373"/>
      <c r="AJ300" s="373"/>
      <c r="AK300" s="373"/>
      <c r="AL300" s="373"/>
      <c r="AM300" s="373"/>
      <c r="AN300" s="373"/>
      <c r="AO300" s="373"/>
      <c r="AP300" s="373"/>
      <c r="AQ300" s="373"/>
      <c r="AR300" s="373"/>
      <c r="AS300" s="373"/>
      <c r="AT300" s="373"/>
      <c r="AU300" s="373"/>
      <c r="AV300" s="373"/>
      <c r="AW300" s="373"/>
      <c r="AX300" s="373"/>
      <c r="AY300" s="373"/>
      <c r="AZ300" s="373"/>
      <c r="BA300" s="373"/>
      <c r="BB300" s="373"/>
      <c r="BC300" s="373"/>
      <c r="BD300" s="373"/>
      <c r="BE300" s="373"/>
      <c r="BF300" s="373"/>
      <c r="BG300" s="373"/>
      <c r="BH300" s="373"/>
      <c r="BI300" s="373"/>
      <c r="BJ300" s="373"/>
      <c r="BK300" s="373"/>
      <c r="BL300" s="373"/>
      <c r="BM300" s="373"/>
      <c r="BN300" s="373"/>
      <c r="BO300" s="373"/>
      <c r="BP300" s="373"/>
      <c r="BQ300" s="373"/>
      <c r="BR300" s="373"/>
      <c r="BS300" s="373"/>
      <c r="BT300" s="373"/>
      <c r="BU300" s="373"/>
      <c r="BV300" s="373"/>
      <c r="BW300" s="373"/>
      <c r="BX300" s="373"/>
      <c r="BY300" s="373"/>
      <c r="BZ300" s="373"/>
      <c r="CA300" s="373"/>
      <c r="CB300" s="373"/>
      <c r="CC300" s="373"/>
      <c r="CD300" s="373"/>
      <c r="CE300" s="373"/>
      <c r="CF300" s="373"/>
      <c r="CG300" s="373"/>
      <c r="CH300" s="373"/>
      <c r="CI300" s="373"/>
      <c r="CJ300" s="373"/>
      <c r="CK300" s="373"/>
      <c r="CL300" s="373"/>
      <c r="CM300" s="373"/>
      <c r="CN300" s="373"/>
      <c r="CO300" s="373"/>
      <c r="CP300" s="373"/>
      <c r="CQ300" s="373"/>
      <c r="CR300" s="373"/>
      <c r="CS300" s="373"/>
      <c r="CT300" s="373"/>
      <c r="CU300" s="373"/>
      <c r="CV300" s="373"/>
      <c r="CW300" s="373"/>
      <c r="CX300" s="373"/>
      <c r="CY300" s="373"/>
      <c r="CZ300" s="373"/>
      <c r="DA300" s="373"/>
      <c r="DB300" s="373"/>
      <c r="DC300" s="373"/>
      <c r="DD300" s="373"/>
      <c r="DE300" s="373"/>
      <c r="DF300" s="373"/>
      <c r="DG300" s="373"/>
      <c r="DH300" s="373"/>
      <c r="DI300" s="373"/>
      <c r="DJ300" s="373"/>
      <c r="DK300" s="373"/>
      <c r="DL300" s="373"/>
      <c r="DM300" s="373"/>
      <c r="DN300" s="373"/>
      <c r="DO300" s="373"/>
      <c r="DP300" s="373"/>
      <c r="DQ300" s="373"/>
      <c r="DR300" s="373"/>
      <c r="DS300" s="373"/>
      <c r="DT300" s="373"/>
    </row>
    <row r="301" spans="1:124" s="217" customFormat="1" outlineLevel="1">
      <c r="A301" s="215" t="s">
        <v>44</v>
      </c>
      <c r="B301" s="216"/>
      <c r="C301" s="216"/>
      <c r="D301" s="216"/>
      <c r="E301" s="216"/>
      <c r="F301" s="216"/>
      <c r="G301" s="216"/>
      <c r="H301" s="216"/>
      <c r="I301" s="216"/>
      <c r="J301" s="216"/>
      <c r="K301" s="216"/>
      <c r="L301" s="216"/>
      <c r="M301" s="216"/>
      <c r="N301" s="216"/>
      <c r="O301" s="216"/>
      <c r="P301" s="216"/>
      <c r="Q301" s="216"/>
      <c r="R301" s="216"/>
      <c r="S301" s="216"/>
      <c r="T301" s="216"/>
      <c r="U301" s="216"/>
      <c r="V301" s="216"/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C301" s="216"/>
      <c r="BD301" s="216"/>
      <c r="BE301" s="216"/>
      <c r="BF301" s="216"/>
      <c r="BG301" s="216"/>
      <c r="BH301" s="216"/>
      <c r="BI301" s="216"/>
      <c r="BJ301" s="216"/>
      <c r="BK301" s="216"/>
      <c r="BL301" s="216"/>
      <c r="BM301" s="216"/>
      <c r="BN301" s="216"/>
      <c r="BO301" s="216"/>
      <c r="BP301" s="216"/>
      <c r="BQ301" s="216"/>
      <c r="BR301" s="216"/>
      <c r="BS301" s="216"/>
      <c r="BT301" s="216"/>
      <c r="BU301" s="216"/>
      <c r="BV301" s="216"/>
      <c r="BW301" s="216"/>
      <c r="BX301" s="216"/>
      <c r="BY301" s="216"/>
      <c r="BZ301" s="216"/>
      <c r="CA301" s="216"/>
      <c r="CB301" s="216"/>
      <c r="CC301" s="216"/>
      <c r="CD301" s="216"/>
      <c r="CE301" s="216"/>
      <c r="CF301" s="216"/>
      <c r="CG301" s="216"/>
      <c r="CH301" s="216"/>
      <c r="CI301" s="216"/>
      <c r="CJ301" s="216"/>
      <c r="CK301" s="216"/>
      <c r="CL301" s="216"/>
      <c r="CM301" s="216"/>
      <c r="CN301" s="216"/>
      <c r="CO301" s="216"/>
      <c r="CP301" s="216"/>
      <c r="CQ301" s="216"/>
      <c r="CR301" s="216"/>
      <c r="CS301" s="216"/>
      <c r="CT301" s="216"/>
      <c r="CU301" s="216"/>
      <c r="CV301" s="216"/>
      <c r="CW301" s="216"/>
      <c r="CX301" s="216"/>
      <c r="CY301" s="216"/>
      <c r="CZ301" s="216"/>
      <c r="DA301" s="216"/>
      <c r="DB301" s="216"/>
      <c r="DC301" s="216"/>
      <c r="DD301" s="216"/>
      <c r="DE301" s="216"/>
      <c r="DF301" s="216"/>
      <c r="DG301" s="216"/>
      <c r="DH301" s="216"/>
      <c r="DI301" s="216"/>
      <c r="DJ301" s="216"/>
      <c r="DK301" s="216"/>
      <c r="DL301" s="216"/>
      <c r="DM301" s="216"/>
      <c r="DN301" s="216"/>
      <c r="DO301" s="216"/>
      <c r="DP301" s="216"/>
      <c r="DQ301" s="216"/>
      <c r="DR301" s="216"/>
      <c r="DS301" s="216"/>
      <c r="DT301" s="216"/>
    </row>
    <row r="302" spans="1:124" s="1" customFormat="1" outlineLevel="1">
      <c r="A302" s="4" t="s">
        <v>8</v>
      </c>
    </row>
    <row r="303" spans="1:124" s="1" customFormat="1" outlineLevel="1">
      <c r="A303" s="2" t="s">
        <v>58</v>
      </c>
    </row>
    <row r="304" spans="1:124" s="1" customFormat="1" outlineLevel="1">
      <c r="A304" s="26" t="s">
        <v>59</v>
      </c>
      <c r="E304" s="28">
        <f>Расчет_БЕЗ_Фонда!E23</f>
        <v>0.2</v>
      </c>
      <c r="F304" s="28">
        <f>Расчет_БЕЗ_Фонда!F23</f>
        <v>0.2</v>
      </c>
      <c r="G304" s="28">
        <f>Расчет_БЕЗ_Фонда!G23</f>
        <v>0.2</v>
      </c>
      <c r="H304" s="28">
        <f>Расчет_БЕЗ_Фонда!H23</f>
        <v>0.2</v>
      </c>
      <c r="I304" s="28">
        <f>Расчет_БЕЗ_Фонда!I23</f>
        <v>0.2</v>
      </c>
      <c r="J304" s="28">
        <f>Расчет_БЕЗ_Фонда!J23</f>
        <v>0.2</v>
      </c>
      <c r="K304" s="28">
        <f>Расчет_БЕЗ_Фонда!K23</f>
        <v>0.2</v>
      </c>
      <c r="L304" s="28">
        <f>Расчет_БЕЗ_Фонда!L23</f>
        <v>0.2</v>
      </c>
      <c r="M304" s="28">
        <f>Расчет_БЕЗ_Фонда!M23</f>
        <v>0.2</v>
      </c>
      <c r="N304" s="28">
        <f>Расчет_БЕЗ_Фонда!N23</f>
        <v>0.2</v>
      </c>
      <c r="O304" s="28">
        <f>Расчет_БЕЗ_Фонда!O23</f>
        <v>0.2</v>
      </c>
      <c r="P304" s="28">
        <f>Расчет_БЕЗ_Фонда!P23</f>
        <v>0.2</v>
      </c>
      <c r="Q304" s="28">
        <f>Расчет_БЕЗ_Фонда!Q23</f>
        <v>0.2</v>
      </c>
      <c r="R304" s="28">
        <f>Расчет_БЕЗ_Фонда!R23</f>
        <v>0.2</v>
      </c>
      <c r="S304" s="28">
        <f>Расчет_БЕЗ_Фонда!S23</f>
        <v>0.2</v>
      </c>
      <c r="T304" s="28">
        <f>Расчет_БЕЗ_Фонда!T23</f>
        <v>0.2</v>
      </c>
      <c r="U304" s="28">
        <f>Расчет_БЕЗ_Фонда!U23</f>
        <v>0.2</v>
      </c>
      <c r="V304" s="28">
        <f>Расчет_БЕЗ_Фонда!V23</f>
        <v>0.2</v>
      </c>
      <c r="W304" s="28">
        <f>Расчет_БЕЗ_Фонда!W23</f>
        <v>0.2</v>
      </c>
      <c r="X304" s="28">
        <f>Расчет_БЕЗ_Фонда!X23</f>
        <v>0.2</v>
      </c>
      <c r="Y304" s="28">
        <f>Расчет_БЕЗ_Фонда!Y23</f>
        <v>0.2</v>
      </c>
      <c r="Z304" s="28">
        <f>Расчет_БЕЗ_Фонда!Z23</f>
        <v>0.2</v>
      </c>
      <c r="AA304" s="28">
        <f>Расчет_БЕЗ_Фонда!AA23</f>
        <v>0.2</v>
      </c>
      <c r="AB304" s="28">
        <f>Расчет_БЕЗ_Фонда!AB23</f>
        <v>0.2</v>
      </c>
      <c r="AC304" s="28">
        <f>Расчет_БЕЗ_Фонда!AC23</f>
        <v>0.2</v>
      </c>
      <c r="AD304" s="28">
        <f>Расчет_БЕЗ_Фонда!AD23</f>
        <v>0.2</v>
      </c>
      <c r="AE304" s="28">
        <f>Расчет_БЕЗ_Фонда!AE23</f>
        <v>0.2</v>
      </c>
      <c r="AF304" s="28">
        <f>Расчет_БЕЗ_Фонда!AF23</f>
        <v>0.2</v>
      </c>
      <c r="AG304" s="28">
        <f>Расчет_БЕЗ_Фонда!AG23</f>
        <v>0.2</v>
      </c>
      <c r="AH304" s="28">
        <f>Расчет_БЕЗ_Фонда!AH23</f>
        <v>0.2</v>
      </c>
      <c r="AI304" s="28">
        <f>Расчет_БЕЗ_Фонда!AI23</f>
        <v>0.2</v>
      </c>
      <c r="AJ304" s="28">
        <f>Расчет_БЕЗ_Фонда!AJ23</f>
        <v>0.2</v>
      </c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8"/>
      <c r="BK304" s="28"/>
      <c r="BL304" s="28"/>
      <c r="BM304" s="28"/>
      <c r="BN304" s="28"/>
      <c r="BO304" s="28"/>
      <c r="BP304" s="28"/>
      <c r="BQ304" s="28"/>
      <c r="BR304" s="28"/>
      <c r="BS304" s="28"/>
      <c r="BT304" s="28"/>
      <c r="BU304" s="28"/>
      <c r="BV304" s="28"/>
      <c r="BW304" s="28"/>
      <c r="BX304" s="28"/>
      <c r="BY304" s="28"/>
      <c r="BZ304" s="28"/>
      <c r="CA304" s="28"/>
      <c r="CB304" s="28"/>
      <c r="CC304" s="28"/>
      <c r="CD304" s="28"/>
      <c r="CE304" s="28"/>
      <c r="CF304" s="28"/>
      <c r="CG304" s="28"/>
      <c r="CH304" s="28"/>
      <c r="CI304" s="28"/>
      <c r="CJ304" s="28"/>
      <c r="CK304" s="28"/>
      <c r="CL304" s="28"/>
      <c r="CM304" s="28"/>
      <c r="CN304" s="28"/>
      <c r="CO304" s="28"/>
      <c r="CP304" s="28"/>
      <c r="CQ304" s="28"/>
      <c r="CR304" s="28"/>
      <c r="CS304" s="28"/>
      <c r="CT304" s="28"/>
      <c r="CU304" s="28"/>
      <c r="CV304" s="28"/>
      <c r="CW304" s="28"/>
      <c r="CX304" s="28"/>
      <c r="CY304" s="28"/>
      <c r="CZ304" s="28"/>
      <c r="DA304" s="28"/>
      <c r="DB304" s="28"/>
      <c r="DC304" s="28"/>
      <c r="DD304" s="28"/>
      <c r="DE304" s="28"/>
      <c r="DF304" s="28"/>
      <c r="DG304" s="28"/>
      <c r="DH304" s="28"/>
      <c r="DI304" s="28"/>
      <c r="DJ304" s="28"/>
      <c r="DK304" s="28"/>
      <c r="DL304" s="28"/>
      <c r="DM304" s="28"/>
      <c r="DN304" s="28"/>
      <c r="DO304" s="28"/>
      <c r="DP304" s="28"/>
      <c r="DQ304" s="28"/>
      <c r="DR304" s="28"/>
      <c r="DS304" s="28"/>
      <c r="DT304" s="28"/>
    </row>
    <row r="305" spans="1:124" s="1" customFormat="1" outlineLevel="1">
      <c r="A305" s="26" t="s">
        <v>60</v>
      </c>
      <c r="B305" s="27"/>
      <c r="C305" s="27"/>
      <c r="D305" s="27"/>
      <c r="E305" s="28">
        <f>Расчет_БЕЗ_Фонда!E23</f>
        <v>0.2</v>
      </c>
      <c r="F305" s="28">
        <f>Расчет_БЕЗ_Фонда!F23</f>
        <v>0.2</v>
      </c>
      <c r="G305" s="28">
        <f>Расчет_БЕЗ_Фонда!G23</f>
        <v>0.2</v>
      </c>
      <c r="H305" s="28">
        <f>Расчет_БЕЗ_Фонда!H23</f>
        <v>0.2</v>
      </c>
      <c r="I305" s="28">
        <f>Расчет_БЕЗ_Фонда!I23</f>
        <v>0.2</v>
      </c>
      <c r="J305" s="28">
        <f>Расчет_БЕЗ_Фонда!J23</f>
        <v>0.2</v>
      </c>
      <c r="K305" s="28">
        <f>Расчет_БЕЗ_Фонда!K23</f>
        <v>0.2</v>
      </c>
      <c r="L305" s="28">
        <f>Расчет_БЕЗ_Фонда!L23</f>
        <v>0.2</v>
      </c>
      <c r="M305" s="28">
        <f>Расчет_БЕЗ_Фонда!M23</f>
        <v>0.2</v>
      </c>
      <c r="N305" s="28">
        <f>Расчет_БЕЗ_Фонда!N23</f>
        <v>0.2</v>
      </c>
      <c r="O305" s="28">
        <f>Расчет_БЕЗ_Фонда!O23</f>
        <v>0.2</v>
      </c>
      <c r="P305" s="28">
        <f>Расчет_БЕЗ_Фонда!P23</f>
        <v>0.2</v>
      </c>
      <c r="Q305" s="28">
        <f>Расчет_БЕЗ_Фонда!Q23</f>
        <v>0.2</v>
      </c>
      <c r="R305" s="28">
        <f>Расчет_БЕЗ_Фонда!R23</f>
        <v>0.2</v>
      </c>
      <c r="S305" s="28">
        <f>Расчет_БЕЗ_Фонда!S23</f>
        <v>0.2</v>
      </c>
      <c r="T305" s="28">
        <f>Расчет_БЕЗ_Фонда!T23</f>
        <v>0.2</v>
      </c>
      <c r="U305" s="28">
        <f>Расчет_БЕЗ_Фонда!U23</f>
        <v>0.2</v>
      </c>
      <c r="V305" s="28">
        <f>Расчет_БЕЗ_Фонда!V23</f>
        <v>0.2</v>
      </c>
      <c r="W305" s="28">
        <f>Расчет_БЕЗ_Фонда!W23</f>
        <v>0.2</v>
      </c>
      <c r="X305" s="28">
        <f>Расчет_БЕЗ_Фонда!X23</f>
        <v>0.2</v>
      </c>
      <c r="Y305" s="28">
        <f>Расчет_БЕЗ_Фонда!Y23</f>
        <v>0.2</v>
      </c>
      <c r="Z305" s="28">
        <f>Расчет_БЕЗ_Фонда!Z23</f>
        <v>0.2</v>
      </c>
      <c r="AA305" s="28">
        <f>Расчет_БЕЗ_Фонда!AA23</f>
        <v>0.2</v>
      </c>
      <c r="AB305" s="28">
        <f>Расчет_БЕЗ_Фонда!AB23</f>
        <v>0.2</v>
      </c>
      <c r="AC305" s="28">
        <f>Расчет_БЕЗ_Фонда!AC23</f>
        <v>0.2</v>
      </c>
      <c r="AD305" s="28">
        <f>Расчет_БЕЗ_Фонда!AD23</f>
        <v>0.2</v>
      </c>
      <c r="AE305" s="28">
        <f>Расчет_БЕЗ_Фонда!AE23</f>
        <v>0.2</v>
      </c>
      <c r="AF305" s="28">
        <f>Расчет_БЕЗ_Фонда!AF23</f>
        <v>0.2</v>
      </c>
      <c r="AG305" s="28">
        <f>Расчет_БЕЗ_Фонда!AG23</f>
        <v>0.2</v>
      </c>
      <c r="AH305" s="28">
        <f>Расчет_БЕЗ_Фонда!AH23</f>
        <v>0.2</v>
      </c>
      <c r="AI305" s="28">
        <f>Расчет_БЕЗ_Фонда!AI23</f>
        <v>0.2</v>
      </c>
      <c r="AJ305" s="28">
        <f>Расчет_БЕЗ_Фонда!AJ23</f>
        <v>0.2</v>
      </c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8"/>
      <c r="BK305" s="28"/>
      <c r="BL305" s="28"/>
      <c r="BM305" s="28"/>
      <c r="BN305" s="28"/>
      <c r="BO305" s="28"/>
      <c r="BP305" s="28"/>
      <c r="BQ305" s="28"/>
      <c r="BR305" s="28"/>
      <c r="BS305" s="28"/>
      <c r="BT305" s="28"/>
      <c r="BU305" s="28"/>
      <c r="BV305" s="28"/>
      <c r="BW305" s="28"/>
      <c r="BX305" s="28"/>
      <c r="BY305" s="28"/>
      <c r="BZ305" s="28"/>
      <c r="CA305" s="28"/>
      <c r="CB305" s="28"/>
      <c r="CC305" s="28"/>
      <c r="CD305" s="28"/>
      <c r="CE305" s="28"/>
      <c r="CF305" s="28"/>
      <c r="CG305" s="28"/>
      <c r="CH305" s="28"/>
      <c r="CI305" s="28"/>
      <c r="CJ305" s="28"/>
      <c r="CK305" s="28"/>
      <c r="CL305" s="28"/>
      <c r="CM305" s="28"/>
      <c r="CN305" s="28"/>
      <c r="CO305" s="28"/>
      <c r="CP305" s="28"/>
      <c r="CQ305" s="28"/>
      <c r="CR305" s="28"/>
      <c r="CS305" s="28"/>
      <c r="CT305" s="28"/>
      <c r="CU305" s="28"/>
      <c r="CV305" s="28"/>
      <c r="CW305" s="28"/>
      <c r="CX305" s="28"/>
      <c r="CY305" s="28"/>
      <c r="CZ305" s="28"/>
      <c r="DA305" s="28"/>
      <c r="DB305" s="28"/>
      <c r="DC305" s="28"/>
      <c r="DD305" s="28"/>
      <c r="DE305" s="28"/>
      <c r="DF305" s="28"/>
      <c r="DG305" s="28"/>
      <c r="DH305" s="28"/>
      <c r="DI305" s="28"/>
      <c r="DJ305" s="28"/>
      <c r="DK305" s="28"/>
      <c r="DL305" s="28"/>
      <c r="DM305" s="28"/>
      <c r="DN305" s="28"/>
      <c r="DO305" s="28"/>
      <c r="DP305" s="28"/>
      <c r="DQ305" s="28"/>
      <c r="DR305" s="28"/>
      <c r="DS305" s="28"/>
      <c r="DT305" s="28"/>
    </row>
    <row r="306" spans="1:124" s="1" customFormat="1" outlineLevel="1">
      <c r="A306" s="22" t="s">
        <v>50</v>
      </c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</row>
    <row r="307" spans="1:124" s="1" customFormat="1" outlineLevel="1">
      <c r="A307" s="2" t="s">
        <v>51</v>
      </c>
      <c r="E307" s="6">
        <f>-Расчет_БЕЗ_Фонда!E130</f>
        <v>0</v>
      </c>
      <c r="F307" s="6">
        <f>-Расчет_БЕЗ_Фонда!F130</f>
        <v>0</v>
      </c>
      <c r="G307" s="6">
        <f>-Расчет_БЕЗ_Фонда!G130</f>
        <v>-175209.90063028326</v>
      </c>
      <c r="H307" s="6">
        <f>-Расчет_БЕЗ_Фонда!H130</f>
        <v>-184171.74200255433</v>
      </c>
      <c r="I307" s="6">
        <f>-Расчет_БЕЗ_Фонда!I130</f>
        <v>-193566.59614559478</v>
      </c>
      <c r="J307" s="6">
        <f>-Расчет_БЕЗ_Фонда!J130</f>
        <v>-203437.42926523584</v>
      </c>
      <c r="K307" s="6">
        <f>-Расчет_БЕЗ_Фонда!K130</f>
        <v>-213808.90940294653</v>
      </c>
      <c r="L307" s="6">
        <f>-Расчет_БЕЗ_Фонда!L130</f>
        <v>-224705.51205837438</v>
      </c>
      <c r="M307" s="6">
        <f>-Расчет_БЕЗ_Фонда!M130</f>
        <v>-236153.70244976296</v>
      </c>
      <c r="N307" s="6">
        <f>-Расчет_БЕЗ_Фонда!N130</f>
        <v>-248186.91249974442</v>
      </c>
      <c r="O307" s="6">
        <f>-Расчет_БЕЗ_Фонда!O130</f>
        <v>-260843.98239868498</v>
      </c>
      <c r="P307" s="6">
        <f>-Расчет_БЕЗ_Фонда!P130</f>
        <v>0</v>
      </c>
      <c r="Q307" s="6">
        <f>-Расчет_БЕЗ_Фонда!Q130</f>
        <v>0</v>
      </c>
      <c r="R307" s="6">
        <f>-Расчет_БЕЗ_Фонда!R130</f>
        <v>0</v>
      </c>
      <c r="S307" s="6">
        <f>-Расчет_БЕЗ_Фонда!S130</f>
        <v>0</v>
      </c>
      <c r="T307" s="6">
        <f>-Расчет_БЕЗ_Фонда!T130</f>
        <v>0</v>
      </c>
      <c r="U307" s="6">
        <f>-Расчет_БЕЗ_Фонда!U130</f>
        <v>0</v>
      </c>
      <c r="V307" s="6">
        <f>-Расчет_БЕЗ_Фонда!V130</f>
        <v>0</v>
      </c>
      <c r="W307" s="6">
        <f>-Расчет_БЕЗ_Фонда!W130</f>
        <v>0</v>
      </c>
      <c r="X307" s="6">
        <f>-Расчет_БЕЗ_Фонда!X130</f>
        <v>0</v>
      </c>
      <c r="Y307" s="6">
        <f>-Расчет_БЕЗ_Фонда!Y130</f>
        <v>0</v>
      </c>
      <c r="Z307" s="6">
        <f>-Расчет_БЕЗ_Фонда!Z130</f>
        <v>0</v>
      </c>
      <c r="AA307" s="6">
        <f>-Расчет_БЕЗ_Фонда!AA130</f>
        <v>0</v>
      </c>
      <c r="AB307" s="6">
        <f>-Расчет_БЕЗ_Фонда!AB130</f>
        <v>0</v>
      </c>
      <c r="AC307" s="6">
        <f>-Расчет_БЕЗ_Фонда!AC130</f>
        <v>0</v>
      </c>
      <c r="AD307" s="6">
        <f>-Расчет_БЕЗ_Фонда!AD130</f>
        <v>0</v>
      </c>
      <c r="AE307" s="6">
        <f>-Расчет_БЕЗ_Фонда!AE130</f>
        <v>0</v>
      </c>
      <c r="AF307" s="6">
        <f>-Расчет_БЕЗ_Фонда!AF130</f>
        <v>0</v>
      </c>
      <c r="AG307" s="6">
        <f>-Расчет_БЕЗ_Фонда!AG130</f>
        <v>0</v>
      </c>
      <c r="AH307" s="6">
        <f>-Расчет_БЕЗ_Фонда!AH130</f>
        <v>0</v>
      </c>
      <c r="AI307" s="6">
        <f>-Расчет_БЕЗ_Фонда!AI130</f>
        <v>0</v>
      </c>
      <c r="AJ307" s="6">
        <f>-Расчет_БЕЗ_Фонда!AJ130</f>
        <v>0</v>
      </c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6"/>
      <c r="CW307" s="6"/>
      <c r="CX307" s="6"/>
      <c r="CY307" s="6"/>
      <c r="CZ307" s="6"/>
      <c r="DA307" s="6"/>
      <c r="DB307" s="6"/>
      <c r="DC307" s="6"/>
      <c r="DD307" s="6"/>
      <c r="DE307" s="6"/>
      <c r="DF307" s="6"/>
      <c r="DG307" s="6"/>
      <c r="DH307" s="6"/>
      <c r="DI307" s="6"/>
      <c r="DJ307" s="6"/>
      <c r="DK307" s="6"/>
      <c r="DL307" s="6"/>
      <c r="DM307" s="6"/>
      <c r="DN307" s="6"/>
      <c r="DO307" s="6"/>
      <c r="DP307" s="6"/>
      <c r="DQ307" s="6"/>
      <c r="DR307" s="6"/>
      <c r="DS307" s="6"/>
      <c r="DT307" s="6"/>
    </row>
    <row r="308" spans="1:124" s="1" customFormat="1" outlineLevel="1">
      <c r="A308" s="2" t="s">
        <v>52</v>
      </c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6"/>
      <c r="CW308" s="6"/>
      <c r="CX308" s="6"/>
      <c r="CY308" s="6"/>
      <c r="CZ308" s="6"/>
      <c r="DA308" s="6"/>
      <c r="DB308" s="6"/>
      <c r="DC308" s="6"/>
      <c r="DD308" s="6"/>
      <c r="DE308" s="6"/>
      <c r="DF308" s="6"/>
      <c r="DG308" s="6"/>
      <c r="DH308" s="6"/>
      <c r="DI308" s="6"/>
      <c r="DJ308" s="6"/>
      <c r="DK308" s="6"/>
      <c r="DL308" s="6"/>
      <c r="DM308" s="6"/>
      <c r="DN308" s="6"/>
      <c r="DO308" s="6"/>
      <c r="DP308" s="6"/>
      <c r="DQ308" s="6"/>
      <c r="DR308" s="6"/>
      <c r="DS308" s="6"/>
      <c r="DT308" s="6"/>
    </row>
    <row r="309" spans="1:124" s="1" customFormat="1" outlineLevel="1">
      <c r="A309" s="2" t="s">
        <v>53</v>
      </c>
      <c r="E309" s="6">
        <f ca="1">Расчет_БЕЗ_Фонда!E149</f>
        <v>0</v>
      </c>
      <c r="F309" s="6">
        <f ca="1">Расчет_БЕЗ_Фонда!F149</f>
        <v>0</v>
      </c>
      <c r="G309" s="6">
        <f ca="1">Расчет_БЕЗ_Фонда!G149</f>
        <v>163274.98067659195</v>
      </c>
      <c r="H309" s="6">
        <f ca="1">Расчет_БЕЗ_Фонда!H149</f>
        <v>171856.69934846193</v>
      </c>
      <c r="I309" s="6">
        <f ca="1">Расчет_БЕЗ_Фонда!I149</f>
        <v>180856.78075489763</v>
      </c>
      <c r="J309" s="6">
        <f ca="1">Расчет_БЕЗ_Фонда!J149</f>
        <v>190316.27652872659</v>
      </c>
      <c r="K309" s="6">
        <f ca="1">Расчет_БЕЗ_Фонда!K149</f>
        <v>200259.20583212553</v>
      </c>
      <c r="L309" s="6">
        <f ca="1">Расчет_БЕЗ_Фонда!L149</f>
        <v>210709.47238132136</v>
      </c>
      <c r="M309" s="6">
        <f ca="1">Расчет_БЕЗ_Фонда!M149</f>
        <v>221692.90721659391</v>
      </c>
      <c r="N309" s="6">
        <f ca="1">Расчет_БЕЗ_Фонда!N149</f>
        <v>233241.92239453192</v>
      </c>
      <c r="O309" s="6">
        <f ca="1">Расчет_БЕЗ_Фонда!O149</f>
        <v>245394.06003387255</v>
      </c>
      <c r="P309" s="6">
        <f ca="1">Расчет_БЕЗ_Фонда!P149</f>
        <v>0</v>
      </c>
      <c r="Q309" s="6">
        <f ca="1">Расчет_БЕЗ_Фонда!Q149</f>
        <v>0</v>
      </c>
      <c r="R309" s="6">
        <f ca="1">Расчет_БЕЗ_Фонда!R149</f>
        <v>0</v>
      </c>
      <c r="S309" s="6">
        <f ca="1">Расчет_БЕЗ_Фонда!S149</f>
        <v>0</v>
      </c>
      <c r="T309" s="6">
        <f ca="1">Расчет_БЕЗ_Фонда!T149</f>
        <v>0</v>
      </c>
      <c r="U309" s="6">
        <f ca="1">Расчет_БЕЗ_Фонда!U149</f>
        <v>0</v>
      </c>
      <c r="V309" s="6">
        <f ca="1">Расчет_БЕЗ_Фонда!V149</f>
        <v>0</v>
      </c>
      <c r="W309" s="6">
        <f ca="1">Расчет_БЕЗ_Фонда!W149</f>
        <v>0</v>
      </c>
      <c r="X309" s="6">
        <f ca="1">Расчет_БЕЗ_Фонда!X149</f>
        <v>0</v>
      </c>
      <c r="Y309" s="6">
        <f ca="1">Расчет_БЕЗ_Фонда!Y149</f>
        <v>0</v>
      </c>
      <c r="Z309" s="6">
        <f ca="1">Расчет_БЕЗ_Фонда!Z149</f>
        <v>0</v>
      </c>
      <c r="AA309" s="6">
        <f ca="1">Расчет_БЕЗ_Фонда!AA149</f>
        <v>0</v>
      </c>
      <c r="AB309" s="6">
        <f ca="1">Расчет_БЕЗ_Фонда!AB149</f>
        <v>0</v>
      </c>
      <c r="AC309" s="6">
        <f ca="1">Расчет_БЕЗ_Фонда!AC149</f>
        <v>0</v>
      </c>
      <c r="AD309" s="6">
        <f ca="1">Расчет_БЕЗ_Фонда!AD149</f>
        <v>0</v>
      </c>
      <c r="AE309" s="6">
        <f ca="1">Расчет_БЕЗ_Фонда!AE149</f>
        <v>0</v>
      </c>
      <c r="AF309" s="6">
        <f ca="1">Расчет_БЕЗ_Фонда!AF149</f>
        <v>0</v>
      </c>
      <c r="AG309" s="6">
        <f ca="1">Расчет_БЕЗ_Фонда!AG149</f>
        <v>0</v>
      </c>
      <c r="AH309" s="6">
        <f ca="1">Расчет_БЕЗ_Фонда!AH149</f>
        <v>0</v>
      </c>
      <c r="AI309" s="6">
        <f ca="1">Расчет_БЕЗ_Фонда!AI149</f>
        <v>0</v>
      </c>
      <c r="AJ309" s="6">
        <f ca="1">Расчет_БЕЗ_Фонда!AJ149</f>
        <v>0</v>
      </c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6"/>
      <c r="CW309" s="6"/>
      <c r="CX309" s="6"/>
      <c r="CY309" s="6"/>
      <c r="CZ309" s="6"/>
      <c r="DA309" s="6"/>
      <c r="DB309" s="6"/>
      <c r="DC309" s="6"/>
      <c r="DD309" s="6"/>
      <c r="DE309" s="6"/>
      <c r="DF309" s="6"/>
      <c r="DG309" s="6"/>
      <c r="DH309" s="6"/>
      <c r="DI309" s="6"/>
      <c r="DJ309" s="6"/>
      <c r="DK309" s="6"/>
      <c r="DL309" s="6"/>
      <c r="DM309" s="6"/>
      <c r="DN309" s="6"/>
      <c r="DO309" s="6"/>
      <c r="DP309" s="6"/>
      <c r="DQ309" s="6"/>
      <c r="DR309" s="6"/>
      <c r="DS309" s="6"/>
      <c r="DT309" s="6"/>
    </row>
    <row r="310" spans="1:124" s="1" customFormat="1" outlineLevel="1">
      <c r="A310" s="2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6"/>
      <c r="CW310" s="6"/>
      <c r="CX310" s="6"/>
      <c r="CY310" s="6"/>
      <c r="CZ310" s="6"/>
      <c r="DA310" s="6"/>
      <c r="DB310" s="6"/>
      <c r="DC310" s="6"/>
      <c r="DD310" s="6"/>
      <c r="DE310" s="6"/>
      <c r="DF310" s="6"/>
      <c r="DG310" s="6"/>
      <c r="DH310" s="6"/>
      <c r="DI310" s="6"/>
      <c r="DJ310" s="6"/>
      <c r="DK310" s="6"/>
      <c r="DL310" s="6"/>
      <c r="DM310" s="6"/>
      <c r="DN310" s="6"/>
      <c r="DO310" s="6"/>
      <c r="DP310" s="6"/>
      <c r="DQ310" s="6"/>
      <c r="DR310" s="6"/>
      <c r="DS310" s="6"/>
      <c r="DT310" s="6"/>
    </row>
    <row r="311" spans="1:124" s="1" customFormat="1" outlineLevel="1">
      <c r="A311" s="2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6"/>
      <c r="CW311" s="6"/>
      <c r="CX311" s="6"/>
      <c r="CY311" s="6"/>
      <c r="CZ311" s="6"/>
      <c r="DA311" s="6"/>
      <c r="DB311" s="6"/>
      <c r="DC311" s="6"/>
      <c r="DD311" s="6"/>
      <c r="DE311" s="6"/>
      <c r="DF311" s="6"/>
      <c r="DG311" s="6"/>
      <c r="DH311" s="6"/>
      <c r="DI311" s="6"/>
      <c r="DJ311" s="6"/>
      <c r="DK311" s="6"/>
      <c r="DL311" s="6"/>
      <c r="DM311" s="6"/>
      <c r="DN311" s="6"/>
      <c r="DO311" s="6"/>
      <c r="DP311" s="6"/>
      <c r="DQ311" s="6"/>
      <c r="DR311" s="6"/>
      <c r="DS311" s="6"/>
      <c r="DT311" s="6"/>
    </row>
    <row r="312" spans="1:124" s="1" customFormat="1" outlineLevel="1">
      <c r="A312" s="2" t="s">
        <v>54</v>
      </c>
      <c r="E312" s="6">
        <f>(SUMPRODUCT(Расчет_БЕЗ_Фонда!E$155:E$170,Расчет_БЕЗ_Фонда!$C$155:$C$170))*E$305+SUMPRODUCT(Расчет_БЕЗ_Фонда!E177:E182,Расчет_БЕЗ_Фонда!$C$177:$C$182*Расчет_БЕЗ_Фонда!E$305)</f>
        <v>61000</v>
      </c>
      <c r="F312" s="6">
        <f>(SUMPRODUCT(Расчет_БЕЗ_Фонда!F$155:F$170,Расчет_БЕЗ_Фонда!$C$155:$C$170))*F$305+SUMPRODUCT(Расчет_БЕЗ_Фонда!F177:F182,Расчет_БЕЗ_Фонда!$C$177:$C$182*Расчет_БЕЗ_Фонда!F$305)</f>
        <v>61000</v>
      </c>
      <c r="G312" s="6">
        <f>(SUMPRODUCT(Расчет_БЕЗ_Фонда!G$155:G$170,Расчет_БЕЗ_Фонда!$C$155:$C$170))*G$305+SUMPRODUCT(Расчет_БЕЗ_Фонда!G177:G182,Расчет_БЕЗ_Фонда!$C$177:$C$182*Расчет_БЕЗ_Фонда!G$305)</f>
        <v>0</v>
      </c>
      <c r="H312" s="6">
        <f>(SUMPRODUCT(Расчет_БЕЗ_Фонда!H$155:H$170,Расчет_БЕЗ_Фонда!$C$155:$C$170))*H$305+SUMPRODUCT(Расчет_БЕЗ_Фонда!H177:H182,Расчет_БЕЗ_Фонда!$C$177:$C$182*Расчет_БЕЗ_Фонда!H$305)</f>
        <v>0</v>
      </c>
      <c r="I312" s="6">
        <f>(SUMPRODUCT(Расчет_БЕЗ_Фонда!I$155:I$170,Расчет_БЕЗ_Фонда!$C$155:$C$170))*I$305+SUMPRODUCT(Расчет_БЕЗ_Фонда!I177:I182,Расчет_БЕЗ_Фонда!$C$177:$C$182*Расчет_БЕЗ_Фонда!I$305)</f>
        <v>0</v>
      </c>
      <c r="J312" s="6">
        <f>(SUMPRODUCT(Расчет_БЕЗ_Фонда!J$155:J$170,Расчет_БЕЗ_Фонда!$C$155:$C$170))*J$305+SUMPRODUCT(Расчет_БЕЗ_Фонда!J177:J182,Расчет_БЕЗ_Фонда!$C$177:$C$182*Расчет_БЕЗ_Фонда!J$305)</f>
        <v>0</v>
      </c>
      <c r="K312" s="6">
        <f>(SUMPRODUCT(Расчет_БЕЗ_Фонда!K$155:K$170,Расчет_БЕЗ_Фонда!$C$155:$C$170))*K$305+SUMPRODUCT(Расчет_БЕЗ_Фонда!K177:K182,Расчет_БЕЗ_Фонда!$C$177:$C$182*Расчет_БЕЗ_Фонда!K$305)</f>
        <v>0</v>
      </c>
      <c r="L312" s="6">
        <f>(SUMPRODUCT(Расчет_БЕЗ_Фонда!L$155:L$170,Расчет_БЕЗ_Фонда!$C$155:$C$170))*L$305+SUMPRODUCT(Расчет_БЕЗ_Фонда!L177:L182,Расчет_БЕЗ_Фонда!$C$177:$C$182*Расчет_БЕЗ_Фонда!L$305)</f>
        <v>0</v>
      </c>
      <c r="M312" s="6">
        <f>(SUMPRODUCT(Расчет_БЕЗ_Фонда!M$155:M$170,Расчет_БЕЗ_Фонда!$C$155:$C$170))*M$305+SUMPRODUCT(Расчет_БЕЗ_Фонда!M177:M182,Расчет_БЕЗ_Фонда!$C$177:$C$182*Расчет_БЕЗ_Фонда!M$305)</f>
        <v>0</v>
      </c>
      <c r="N312" s="6">
        <f>(SUMPRODUCT(Расчет_БЕЗ_Фонда!N$155:N$170,Расчет_БЕЗ_Фонда!$C$155:$C$170))*N$305+SUMPRODUCT(Расчет_БЕЗ_Фонда!N177:N182,Расчет_БЕЗ_Фонда!$C$177:$C$182*Расчет_БЕЗ_Фонда!N$305)</f>
        <v>0</v>
      </c>
      <c r="O312" s="6">
        <f>(SUMPRODUCT(Расчет_БЕЗ_Фонда!O$155:O$170,Расчет_БЕЗ_Фонда!$C$155:$C$170))*O$305+SUMPRODUCT(Расчет_БЕЗ_Фонда!O177:O182,Расчет_БЕЗ_Фонда!$C$177:$C$182*Расчет_БЕЗ_Фонда!O$305)</f>
        <v>0</v>
      </c>
      <c r="P312" s="6">
        <f>(SUMPRODUCT(Расчет_БЕЗ_Фонда!P$155:P$170,Расчет_БЕЗ_Фонда!$C$155:$C$170))*P$305+SUMPRODUCT(Расчет_БЕЗ_Фонда!P177:P182,Расчет_БЕЗ_Фонда!$C$177:$C$182*Расчет_БЕЗ_Фонда!P$305)</f>
        <v>0</v>
      </c>
      <c r="Q312" s="6">
        <f>(SUMPRODUCT(Расчет_БЕЗ_Фонда!Q$155:Q$170,Расчет_БЕЗ_Фонда!$C$155:$C$170))*Q$305+SUMPRODUCT(Расчет_БЕЗ_Фонда!Q177:Q182,Расчет_БЕЗ_Фонда!$C$177:$C$182*Расчет_БЕЗ_Фонда!Q$305)</f>
        <v>0</v>
      </c>
      <c r="R312" s="6">
        <f>(SUMPRODUCT(Расчет_БЕЗ_Фонда!R$155:R$170,Расчет_БЕЗ_Фонда!$C$155:$C$170))*R$305+SUMPRODUCT(Расчет_БЕЗ_Фонда!R177:R182,Расчет_БЕЗ_Фонда!$C$177:$C$182*Расчет_БЕЗ_Фонда!R$305)</f>
        <v>0</v>
      </c>
      <c r="S312" s="6">
        <f>(SUMPRODUCT(Расчет_БЕЗ_Фонда!S$155:S$170,Расчет_БЕЗ_Фонда!$C$155:$C$170))*S$305+SUMPRODUCT(Расчет_БЕЗ_Фонда!S177:S182,Расчет_БЕЗ_Фонда!$C$177:$C$182*Расчет_БЕЗ_Фонда!S$305)</f>
        <v>0</v>
      </c>
      <c r="T312" s="6">
        <f>(SUMPRODUCT(Расчет_БЕЗ_Фонда!T$155:T$170,Расчет_БЕЗ_Фонда!$C$155:$C$170))*T$305+SUMPRODUCT(Расчет_БЕЗ_Фонда!T177:T182,Расчет_БЕЗ_Фонда!$C$177:$C$182*Расчет_БЕЗ_Фонда!T$305)</f>
        <v>0</v>
      </c>
      <c r="U312" s="6">
        <f>(SUMPRODUCT(Расчет_БЕЗ_Фонда!U$155:U$170,Расчет_БЕЗ_Фонда!$C$155:$C$170))*U$305+SUMPRODUCT(Расчет_БЕЗ_Фонда!U177:U182,Расчет_БЕЗ_Фонда!$C$177:$C$182*Расчет_БЕЗ_Фонда!U$305)</f>
        <v>0</v>
      </c>
      <c r="V312" s="6">
        <f>(SUMPRODUCT(Расчет_БЕЗ_Фонда!V$155:V$170,Расчет_БЕЗ_Фонда!$C$155:$C$170))*V$305+SUMPRODUCT(Расчет_БЕЗ_Фонда!V177:V182,Расчет_БЕЗ_Фонда!$C$177:$C$182*Расчет_БЕЗ_Фонда!V$305)</f>
        <v>0</v>
      </c>
      <c r="W312" s="6">
        <f>(SUMPRODUCT(Расчет_БЕЗ_Фонда!W$155:W$170,Расчет_БЕЗ_Фонда!$C$155:$C$170))*W$305+SUMPRODUCT(Расчет_БЕЗ_Фонда!W177:W182,Расчет_БЕЗ_Фонда!$C$177:$C$182*Расчет_БЕЗ_Фонда!W$305)</f>
        <v>0</v>
      </c>
      <c r="X312" s="6">
        <f>(SUMPRODUCT(Расчет_БЕЗ_Фонда!X$155:X$170,Расчет_БЕЗ_Фонда!$C$155:$C$170))*X$305+SUMPRODUCT(Расчет_БЕЗ_Фонда!X177:X182,Расчет_БЕЗ_Фонда!$C$177:$C$182*Расчет_БЕЗ_Фонда!X$305)</f>
        <v>0</v>
      </c>
      <c r="Y312" s="6">
        <f>(SUMPRODUCT(Расчет_БЕЗ_Фонда!Y$155:Y$170,Расчет_БЕЗ_Фонда!$C$155:$C$170))*Y$305+SUMPRODUCT(Расчет_БЕЗ_Фонда!Y177:Y182,Расчет_БЕЗ_Фонда!$C$177:$C$182*Расчет_БЕЗ_Фонда!Y$305)</f>
        <v>0</v>
      </c>
      <c r="Z312" s="6">
        <f>(SUMPRODUCT(Расчет_БЕЗ_Фонда!Z$155:Z$170,Расчет_БЕЗ_Фонда!$C$155:$C$170))*Z$305+SUMPRODUCT(Расчет_БЕЗ_Фонда!Z177:Z182,Расчет_БЕЗ_Фонда!$C$177:$C$182*Расчет_БЕЗ_Фонда!Z$305)</f>
        <v>0</v>
      </c>
      <c r="AA312" s="6">
        <f>(SUMPRODUCT(Расчет_БЕЗ_Фонда!AA$155:AA$170,Расчет_БЕЗ_Фонда!$C$155:$C$170))*AA$305+SUMPRODUCT(Расчет_БЕЗ_Фонда!AA177:AA182,Расчет_БЕЗ_Фонда!$C$177:$C$182*Расчет_БЕЗ_Фонда!AA$305)</f>
        <v>0</v>
      </c>
      <c r="AB312" s="6">
        <f>(SUMPRODUCT(Расчет_БЕЗ_Фонда!AB$155:AB$170,Расчет_БЕЗ_Фонда!$C$155:$C$170))*AB$305+SUMPRODUCT(Расчет_БЕЗ_Фонда!AB177:AB182,Расчет_БЕЗ_Фонда!$C$177:$C$182*Расчет_БЕЗ_Фонда!AB$305)</f>
        <v>0</v>
      </c>
      <c r="AC312" s="6">
        <f>(SUMPRODUCT(Расчет_БЕЗ_Фонда!AC$155:AC$170,Расчет_БЕЗ_Фонда!$C$155:$C$170))*AC$305+SUMPRODUCT(Расчет_БЕЗ_Фонда!AC177:AC182,Расчет_БЕЗ_Фонда!$C$177:$C$182*Расчет_БЕЗ_Фонда!AC$305)</f>
        <v>0</v>
      </c>
      <c r="AD312" s="6">
        <f>(SUMPRODUCT(Расчет_БЕЗ_Фонда!AD$155:AD$170,Расчет_БЕЗ_Фонда!$C$155:$C$170))*AD$305+SUMPRODUCT(Расчет_БЕЗ_Фонда!AD177:AD182,Расчет_БЕЗ_Фонда!$C$177:$C$182*Расчет_БЕЗ_Фонда!AD$305)</f>
        <v>0</v>
      </c>
      <c r="AE312" s="6">
        <f>(SUMPRODUCT(Расчет_БЕЗ_Фонда!AE$155:AE$170,Расчет_БЕЗ_Фонда!$C$155:$C$170))*AE$305+SUMPRODUCT(Расчет_БЕЗ_Фонда!AE177:AE182,Расчет_БЕЗ_Фонда!$C$177:$C$182*Расчет_БЕЗ_Фонда!AE$305)</f>
        <v>0</v>
      </c>
      <c r="AF312" s="6">
        <f>(SUMPRODUCT(Расчет_БЕЗ_Фонда!AF$155:AF$170,Расчет_БЕЗ_Фонда!$C$155:$C$170))*AF$305+SUMPRODUCT(Расчет_БЕЗ_Фонда!AF177:AF182,Расчет_БЕЗ_Фонда!$C$177:$C$182*Расчет_БЕЗ_Фонда!AF$305)</f>
        <v>0</v>
      </c>
      <c r="AG312" s="6">
        <f>(SUMPRODUCT(Расчет_БЕЗ_Фонда!AG$155:AG$170,Расчет_БЕЗ_Фонда!$C$155:$C$170))*AG$305+SUMPRODUCT(Расчет_БЕЗ_Фонда!AG177:AG182,Расчет_БЕЗ_Фонда!$C$177:$C$182*Расчет_БЕЗ_Фонда!AG$305)</f>
        <v>0</v>
      </c>
      <c r="AH312" s="6">
        <f>(SUMPRODUCT(Расчет_БЕЗ_Фонда!AH$155:AH$170,Расчет_БЕЗ_Фонда!$C$155:$C$170))*AH$305+SUMPRODUCT(Расчет_БЕЗ_Фонда!AH177:AH182,Расчет_БЕЗ_Фонда!$C$177:$C$182*Расчет_БЕЗ_Фонда!AH$305)</f>
        <v>0</v>
      </c>
      <c r="AI312" s="6">
        <f>(SUMPRODUCT(Расчет_БЕЗ_Фонда!AI$155:AI$170,Расчет_БЕЗ_Фонда!$C$155:$C$170))*AI$305+SUMPRODUCT(Расчет_БЕЗ_Фонда!AI177:AI182,Расчет_БЕЗ_Фонда!$C$177:$C$182*Расчет_БЕЗ_Фонда!AI$305)</f>
        <v>0</v>
      </c>
      <c r="AJ312" s="6">
        <f>(SUMPRODUCT(Расчет_БЕЗ_Фонда!AJ$155:AJ$170,Расчет_БЕЗ_Фонда!$C$155:$C$170))*AJ$305+SUMPRODUCT(Расчет_БЕЗ_Фонда!AJ177:AJ182,Расчет_БЕЗ_Фонда!$C$177:$C$182*Расчет_БЕЗ_Фонда!AJ$305)</f>
        <v>0</v>
      </c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6"/>
      <c r="CW312" s="6"/>
      <c r="CX312" s="6"/>
      <c r="CY312" s="6"/>
      <c r="CZ312" s="6"/>
      <c r="DA312" s="6"/>
      <c r="DB312" s="6"/>
      <c r="DC312" s="6"/>
      <c r="DD312" s="6"/>
      <c r="DE312" s="6"/>
      <c r="DF312" s="6"/>
      <c r="DG312" s="6"/>
      <c r="DH312" s="6"/>
      <c r="DI312" s="6"/>
      <c r="DJ312" s="6"/>
      <c r="DK312" s="6"/>
      <c r="DL312" s="6"/>
      <c r="DM312" s="6"/>
      <c r="DN312" s="6"/>
      <c r="DO312" s="6"/>
      <c r="DP312" s="6"/>
      <c r="DQ312" s="6"/>
      <c r="DR312" s="6"/>
      <c r="DS312" s="6"/>
      <c r="DT312" s="6"/>
    </row>
    <row r="313" spans="1:124" s="1" customFormat="1" outlineLevel="1">
      <c r="A313" s="22" t="s">
        <v>55</v>
      </c>
      <c r="B313" s="23"/>
      <c r="C313" s="23"/>
      <c r="D313" s="23"/>
      <c r="E313" s="21">
        <f t="shared" ref="E313:AJ313" ca="1" si="85">SUM(E307:E312)</f>
        <v>61000</v>
      </c>
      <c r="F313" s="21">
        <f t="shared" ca="1" si="85"/>
        <v>61000</v>
      </c>
      <c r="G313" s="21">
        <f t="shared" ca="1" si="85"/>
        <v>-11934.919953691307</v>
      </c>
      <c r="H313" s="21">
        <f t="shared" ca="1" si="85"/>
        <v>-12315.042654092395</v>
      </c>
      <c r="I313" s="21">
        <f t="shared" ca="1" si="85"/>
        <v>-12709.815390697157</v>
      </c>
      <c r="J313" s="21">
        <f t="shared" ca="1" si="85"/>
        <v>-13121.152736509248</v>
      </c>
      <c r="K313" s="21">
        <f t="shared" ca="1" si="85"/>
        <v>-13549.703570821002</v>
      </c>
      <c r="L313" s="21">
        <f t="shared" ca="1" si="85"/>
        <v>-13996.039677053021</v>
      </c>
      <c r="M313" s="21">
        <f t="shared" ca="1" si="85"/>
        <v>-14460.795233169047</v>
      </c>
      <c r="N313" s="21">
        <f t="shared" ca="1" si="85"/>
        <v>-14944.990105212491</v>
      </c>
      <c r="O313" s="21">
        <f t="shared" ca="1" si="85"/>
        <v>-15449.922364812432</v>
      </c>
      <c r="P313" s="21">
        <f t="shared" ca="1" si="85"/>
        <v>0</v>
      </c>
      <c r="Q313" s="21">
        <f t="shared" ca="1" si="85"/>
        <v>0</v>
      </c>
      <c r="R313" s="21">
        <f t="shared" ca="1" si="85"/>
        <v>0</v>
      </c>
      <c r="S313" s="21">
        <f t="shared" ca="1" si="85"/>
        <v>0</v>
      </c>
      <c r="T313" s="21">
        <f t="shared" ca="1" si="85"/>
        <v>0</v>
      </c>
      <c r="U313" s="21">
        <f t="shared" ca="1" si="85"/>
        <v>0</v>
      </c>
      <c r="V313" s="21">
        <f t="shared" ca="1" si="85"/>
        <v>0</v>
      </c>
      <c r="W313" s="21">
        <f t="shared" ca="1" si="85"/>
        <v>0</v>
      </c>
      <c r="X313" s="21">
        <f t="shared" ca="1" si="85"/>
        <v>0</v>
      </c>
      <c r="Y313" s="21">
        <f t="shared" ca="1" si="85"/>
        <v>0</v>
      </c>
      <c r="Z313" s="21">
        <f t="shared" ca="1" si="85"/>
        <v>0</v>
      </c>
      <c r="AA313" s="21">
        <f t="shared" ca="1" si="85"/>
        <v>0</v>
      </c>
      <c r="AB313" s="21">
        <f t="shared" ca="1" si="85"/>
        <v>0</v>
      </c>
      <c r="AC313" s="21">
        <f t="shared" ca="1" si="85"/>
        <v>0</v>
      </c>
      <c r="AD313" s="21">
        <f t="shared" ca="1" si="85"/>
        <v>0</v>
      </c>
      <c r="AE313" s="21">
        <f t="shared" ca="1" si="85"/>
        <v>0</v>
      </c>
      <c r="AF313" s="21">
        <f t="shared" ca="1" si="85"/>
        <v>0</v>
      </c>
      <c r="AG313" s="21">
        <f t="shared" ca="1" si="85"/>
        <v>0</v>
      </c>
      <c r="AH313" s="21">
        <f t="shared" ca="1" si="85"/>
        <v>0</v>
      </c>
      <c r="AI313" s="21">
        <f t="shared" ca="1" si="85"/>
        <v>0</v>
      </c>
      <c r="AJ313" s="21">
        <f t="shared" ca="1" si="85"/>
        <v>0</v>
      </c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1"/>
      <c r="AZ313" s="21"/>
      <c r="BA313" s="21"/>
      <c r="BB313" s="21"/>
      <c r="BC313" s="21"/>
      <c r="BD313" s="21"/>
      <c r="BE313" s="21"/>
      <c r="BF313" s="21"/>
      <c r="BG313" s="21"/>
      <c r="BH313" s="21"/>
      <c r="BI313" s="21"/>
      <c r="BJ313" s="21"/>
      <c r="BK313" s="21"/>
      <c r="BL313" s="21"/>
      <c r="BM313" s="21"/>
      <c r="BN313" s="21"/>
      <c r="BO313" s="21"/>
      <c r="BP313" s="21"/>
      <c r="BQ313" s="21"/>
      <c r="BR313" s="21"/>
      <c r="BS313" s="21"/>
      <c r="BT313" s="21"/>
      <c r="BU313" s="21"/>
      <c r="BV313" s="21"/>
      <c r="BW313" s="21"/>
      <c r="BX313" s="21"/>
      <c r="BY313" s="21"/>
      <c r="BZ313" s="21"/>
      <c r="CA313" s="21"/>
      <c r="CB313" s="21"/>
      <c r="CC313" s="21"/>
      <c r="CD313" s="21"/>
      <c r="CE313" s="21"/>
      <c r="CF313" s="21"/>
      <c r="CG313" s="21"/>
      <c r="CH313" s="21"/>
      <c r="CI313" s="21"/>
      <c r="CJ313" s="21"/>
      <c r="CK313" s="21"/>
      <c r="CL313" s="21"/>
      <c r="CM313" s="21"/>
      <c r="CN313" s="21"/>
      <c r="CO313" s="21"/>
      <c r="CP313" s="21"/>
      <c r="CQ313" s="21"/>
      <c r="CR313" s="21"/>
      <c r="CS313" s="21"/>
      <c r="CT313" s="21"/>
      <c r="CU313" s="21"/>
      <c r="CV313" s="21"/>
      <c r="CW313" s="21"/>
      <c r="CX313" s="21"/>
      <c r="CY313" s="21"/>
      <c r="CZ313" s="21"/>
      <c r="DA313" s="21"/>
      <c r="DB313" s="21"/>
      <c r="DC313" s="21"/>
      <c r="DD313" s="21"/>
      <c r="DE313" s="21"/>
      <c r="DF313" s="21"/>
      <c r="DG313" s="21"/>
      <c r="DH313" s="21"/>
      <c r="DI313" s="21"/>
      <c r="DJ313" s="21"/>
      <c r="DK313" s="21"/>
      <c r="DL313" s="21"/>
      <c r="DM313" s="21"/>
      <c r="DN313" s="21"/>
      <c r="DO313" s="21"/>
      <c r="DP313" s="21"/>
      <c r="DQ313" s="21"/>
      <c r="DR313" s="21"/>
      <c r="DS313" s="21"/>
      <c r="DT313" s="21"/>
    </row>
    <row r="314" spans="1:124" s="1" customFormat="1" outlineLevel="1">
      <c r="A314" s="2" t="s">
        <v>56</v>
      </c>
      <c r="B314" s="17">
        <v>1</v>
      </c>
      <c r="C314" s="17">
        <v>2</v>
      </c>
      <c r="E314" s="6">
        <f ca="1">MAX(0,SUM(OFFSET(E307,0,-$C314):OFFSET(E310,0,-$C314)))+MIN(0,SUM(OFFSET(E307,0,-$B314):OFFSET(E310,0,-$B314)))</f>
        <v>0</v>
      </c>
      <c r="F314" s="6">
        <f ca="1">MAX(0,SUM(OFFSET(F307,0,-$C314):OFFSET(F310,0,-$C314)))+MIN(0,SUM(OFFSET(F307,0,-$B314):OFFSET(F310,0,-$B314)))</f>
        <v>0</v>
      </c>
      <c r="G314" s="6">
        <f ca="1">MAX(0,SUM(OFFSET(G307,0,-$C314):OFFSET(G310,0,-$C314)))+MIN(0,SUM(OFFSET(G307,0,-$B314):OFFSET(G310,0,-$B314)))</f>
        <v>0</v>
      </c>
      <c r="H314" s="6">
        <f ca="1">MAX(0,SUM(OFFSET(H307,0,-$C314):OFFSET(H310,0,-$C314)))+MIN(0,SUM(OFFSET(H307,0,-$B314):OFFSET(H310,0,-$B314)))</f>
        <v>-11934.919953691307</v>
      </c>
      <c r="I314" s="6">
        <f ca="1">MAX(0,SUM(OFFSET(I307,0,-$C314):OFFSET(I310,0,-$C314)))+MIN(0,SUM(OFFSET(I307,0,-$B314):OFFSET(I310,0,-$B314)))</f>
        <v>-12315.042654092395</v>
      </c>
      <c r="J314" s="6">
        <f ca="1">MAX(0,SUM(OFFSET(J307,0,-$C314):OFFSET(J310,0,-$C314)))+MIN(0,SUM(OFFSET(J307,0,-$B314):OFFSET(J310,0,-$B314)))</f>
        <v>-12709.815390697157</v>
      </c>
      <c r="K314" s="6">
        <f ca="1">MAX(0,SUM(OFFSET(K307,0,-$C314):OFFSET(K310,0,-$C314)))+MIN(0,SUM(OFFSET(K307,0,-$B314):OFFSET(K310,0,-$B314)))</f>
        <v>-13121.152736509248</v>
      </c>
      <c r="L314" s="6">
        <f ca="1">MAX(0,SUM(OFFSET(L307,0,-$C314):OFFSET(L310,0,-$C314)))+MIN(0,SUM(OFFSET(L307,0,-$B314):OFFSET(L310,0,-$B314)))</f>
        <v>-13549.703570821002</v>
      </c>
      <c r="M314" s="6">
        <f ca="1">MAX(0,SUM(OFFSET(M307,0,-$C314):OFFSET(M310,0,-$C314)))+MIN(0,SUM(OFFSET(M307,0,-$B314):OFFSET(M310,0,-$B314)))</f>
        <v>-13996.039677053021</v>
      </c>
      <c r="N314" s="6">
        <f ca="1">MAX(0,SUM(OFFSET(N307,0,-$C314):OFFSET(N310,0,-$C314)))+MIN(0,SUM(OFFSET(N307,0,-$B314):OFFSET(N310,0,-$B314)))</f>
        <v>-14460.795233169047</v>
      </c>
      <c r="O314" s="6">
        <f ca="1">MAX(0,SUM(OFFSET(O307,0,-$C314):OFFSET(O310,0,-$C314)))+MIN(0,SUM(OFFSET(O307,0,-$B314):OFFSET(O310,0,-$B314)))</f>
        <v>-14944.990105212491</v>
      </c>
      <c r="P314" s="6">
        <f ca="1">MAX(0,SUM(OFFSET(P307,0,-$C314):OFFSET(P310,0,-$C314)))+MIN(0,SUM(OFFSET(P307,0,-$B314):OFFSET(P310,0,-$B314)))</f>
        <v>-15449.922364812432</v>
      </c>
      <c r="Q314" s="6">
        <f ca="1">MAX(0,SUM(OFFSET(Q307,0,-$C314):OFFSET(Q310,0,-$C314)))+MIN(0,SUM(OFFSET(Q307,0,-$B314):OFFSET(Q310,0,-$B314)))</f>
        <v>0</v>
      </c>
      <c r="R314" s="6">
        <f ca="1">MAX(0,SUM(OFFSET(R307,0,-$C314):OFFSET(R310,0,-$C314)))+MIN(0,SUM(OFFSET(R307,0,-$B314):OFFSET(R310,0,-$B314)))</f>
        <v>0</v>
      </c>
      <c r="S314" s="6">
        <f ca="1">MAX(0,SUM(OFFSET(S307,0,-$C314):OFFSET(S310,0,-$C314)))+MIN(0,SUM(OFFSET(S307,0,-$B314):OFFSET(S310,0,-$B314)))</f>
        <v>0</v>
      </c>
      <c r="T314" s="6">
        <f ca="1">MAX(0,SUM(OFFSET(T307,0,-$C314):OFFSET(T310,0,-$C314)))+MIN(0,SUM(OFFSET(T307,0,-$B314):OFFSET(T310,0,-$B314)))</f>
        <v>0</v>
      </c>
      <c r="U314" s="6">
        <f ca="1">MAX(0,SUM(OFFSET(U307,0,-$C314):OFFSET(U310,0,-$C314)))+MIN(0,SUM(OFFSET(U307,0,-$B314):OFFSET(U310,0,-$B314)))</f>
        <v>0</v>
      </c>
      <c r="V314" s="6">
        <f ca="1">MAX(0,SUM(OFFSET(V307,0,-$C314):OFFSET(V310,0,-$C314)))+MIN(0,SUM(OFFSET(V307,0,-$B314):OFFSET(V310,0,-$B314)))</f>
        <v>0</v>
      </c>
      <c r="W314" s="6">
        <f ca="1">MAX(0,SUM(OFFSET(W307,0,-$C314):OFFSET(W310,0,-$C314)))+MIN(0,SUM(OFFSET(W307,0,-$B314):OFFSET(W310,0,-$B314)))</f>
        <v>0</v>
      </c>
      <c r="X314" s="6">
        <f ca="1">MAX(0,SUM(OFFSET(X307,0,-$C314):OFFSET(X310,0,-$C314)))+MIN(0,SUM(OFFSET(X307,0,-$B314):OFFSET(X310,0,-$B314)))</f>
        <v>0</v>
      </c>
      <c r="Y314" s="6">
        <f ca="1">MAX(0,SUM(OFFSET(Y307,0,-$C314):OFFSET(Y310,0,-$C314)))+MIN(0,SUM(OFFSET(Y307,0,-$B314):OFFSET(Y310,0,-$B314)))</f>
        <v>0</v>
      </c>
      <c r="Z314" s="6">
        <f ca="1">MAX(0,SUM(OFFSET(Z307,0,-$C314):OFFSET(Z310,0,-$C314)))+MIN(0,SUM(OFFSET(Z307,0,-$B314):OFFSET(Z310,0,-$B314)))</f>
        <v>0</v>
      </c>
      <c r="AA314" s="6">
        <f ca="1">MAX(0,SUM(OFFSET(AA307,0,-$C314):OFFSET(AA310,0,-$C314)))+MIN(0,SUM(OFFSET(AA307,0,-$B314):OFFSET(AA310,0,-$B314)))</f>
        <v>0</v>
      </c>
      <c r="AB314" s="6">
        <f ca="1">MAX(0,SUM(OFFSET(AB307,0,-$C314):OFFSET(AB310,0,-$C314)))+MIN(0,SUM(OFFSET(AB307,0,-$B314):OFFSET(AB310,0,-$B314)))</f>
        <v>0</v>
      </c>
      <c r="AC314" s="6">
        <f ca="1">MAX(0,SUM(OFFSET(AC307,0,-$C314):OFFSET(AC310,0,-$C314)))+MIN(0,SUM(OFFSET(AC307,0,-$B314):OFFSET(AC310,0,-$B314)))</f>
        <v>0</v>
      </c>
      <c r="AD314" s="6">
        <f ca="1">MAX(0,SUM(OFFSET(AD307,0,-$C314):OFFSET(AD310,0,-$C314)))+MIN(0,SUM(OFFSET(AD307,0,-$B314):OFFSET(AD310,0,-$B314)))</f>
        <v>0</v>
      </c>
      <c r="AE314" s="6">
        <f ca="1">MAX(0,SUM(OFFSET(AE307,0,-$C314):OFFSET(AE310,0,-$C314)))+MIN(0,SUM(OFFSET(AE307,0,-$B314):OFFSET(AE310,0,-$B314)))</f>
        <v>0</v>
      </c>
      <c r="AF314" s="6">
        <f ca="1">MAX(0,SUM(OFFSET(AF307,0,-$C314):OFFSET(AF310,0,-$C314)))+MIN(0,SUM(OFFSET(AF307,0,-$B314):OFFSET(AF310,0,-$B314)))</f>
        <v>0</v>
      </c>
      <c r="AG314" s="6">
        <f ca="1">MAX(0,SUM(OFFSET(AG307,0,-$C314):OFFSET(AG310,0,-$C314)))+MIN(0,SUM(OFFSET(AG307,0,-$B314):OFFSET(AG310,0,-$B314)))</f>
        <v>0</v>
      </c>
      <c r="AH314" s="6">
        <f ca="1">MAX(0,SUM(OFFSET(AH307,0,-$C314):OFFSET(AH310,0,-$C314)))+MIN(0,SUM(OFFSET(AH307,0,-$B314):OFFSET(AH310,0,-$B314)))</f>
        <v>0</v>
      </c>
      <c r="AI314" s="6">
        <f ca="1">MAX(0,SUM(OFFSET(AI307,0,-$C314):OFFSET(AI310,0,-$C314)))+MIN(0,SUM(OFFSET(AI307,0,-$B314):OFFSET(AI310,0,-$B314)))</f>
        <v>0</v>
      </c>
      <c r="AJ314" s="6">
        <f ca="1">MAX(0,SUM(OFFSET(AJ307,0,-$C314):OFFSET(AJ310,0,-$C314)))+MIN(0,SUM(OFFSET(AJ307,0,-$B314):OFFSET(AJ310,0,-$B314)))</f>
        <v>0</v>
      </c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6"/>
      <c r="CW314" s="6"/>
      <c r="CX314" s="6"/>
      <c r="CY314" s="6"/>
      <c r="CZ314" s="6"/>
      <c r="DA314" s="6"/>
      <c r="DB314" s="6"/>
      <c r="DC314" s="6"/>
      <c r="DD314" s="6"/>
      <c r="DE314" s="6"/>
      <c r="DF314" s="6"/>
      <c r="DG314" s="6"/>
      <c r="DH314" s="6"/>
      <c r="DI314" s="6"/>
      <c r="DJ314" s="6"/>
      <c r="DK314" s="6"/>
      <c r="DL314" s="6"/>
      <c r="DM314" s="6"/>
      <c r="DN314" s="6"/>
      <c r="DO314" s="6"/>
      <c r="DP314" s="6"/>
      <c r="DQ314" s="6"/>
      <c r="DR314" s="6"/>
      <c r="DS314" s="6"/>
      <c r="DT314" s="6"/>
    </row>
    <row r="315" spans="1:124" s="1" customFormat="1" outlineLevel="1">
      <c r="A315" s="2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</row>
    <row r="316" spans="1:124" s="1" customFormat="1" outlineLevel="1">
      <c r="A316" s="2" t="s">
        <v>74</v>
      </c>
      <c r="B316" s="17">
        <v>1</v>
      </c>
      <c r="E316" s="6">
        <f ca="1">'Исходные данные'!$C$447*AND(OFFSET(E312,0,-$B316)&gt;0,OFFSET(E312,0,-($B316-1))=0)*SUM($E312:E312)+(1-'Исходные данные'!$C$447)*OFFSET(E312,0,-$B316)*OFFSET(E318,0,-$B316)</f>
        <v>0</v>
      </c>
      <c r="F316" s="6">
        <f ca="1">'Исходные данные'!$C$447*AND(OFFSET(F312,0,-$B316)&gt;0,OFFSET(F312,0,-($B316-1))=0)*SUM($E312:F312)+(1-'Исходные данные'!$C$447)*OFFSET(F312,0,-$B316)*OFFSET(F318,0,-$B316)</f>
        <v>54900</v>
      </c>
      <c r="G316" s="6">
        <f ca="1">'Исходные данные'!$C$447*AND(OFFSET(G312,0,-$B316)&gt;0,OFFSET(G312,0,-($B316-1))=0)*SUM($E312:G312)+(1-'Исходные данные'!$C$447)*OFFSET(G312,0,-$B316)*OFFSET(G318,0,-$B316)</f>
        <v>54900</v>
      </c>
      <c r="H316" s="6">
        <f ca="1">'Исходные данные'!$C$447*AND(OFFSET(H312,0,-$B316)&gt;0,OFFSET(H312,0,-($B316-1))=0)*SUM($E312:H312)+(1-'Исходные данные'!$C$447)*OFFSET(H312,0,-$B316)*OFFSET(H318,0,-$B316)</f>
        <v>0</v>
      </c>
      <c r="I316" s="6">
        <f ca="1">'Исходные данные'!$C$447*AND(OFFSET(I312,0,-$B316)&gt;0,OFFSET(I312,0,-($B316-1))=0)*SUM($E312:I312)+(1-'Исходные данные'!$C$447)*OFFSET(I312,0,-$B316)*OFFSET(I318,0,-$B316)</f>
        <v>0</v>
      </c>
      <c r="J316" s="6">
        <f ca="1">'Исходные данные'!$C$447*AND(OFFSET(J312,0,-$B316)&gt;0,OFFSET(J312,0,-($B316-1))=0)*SUM($E312:J312)+(1-'Исходные данные'!$C$447)*OFFSET(J312,0,-$B316)*OFFSET(J318,0,-$B316)</f>
        <v>0</v>
      </c>
      <c r="K316" s="6">
        <f ca="1">'Исходные данные'!$C$447*AND(OFFSET(K312,0,-$B316)&gt;0,OFFSET(K312,0,-($B316-1))=0)*SUM($E312:K312)+(1-'Исходные данные'!$C$447)*OFFSET(K312,0,-$B316)*OFFSET(K318,0,-$B316)</f>
        <v>0</v>
      </c>
      <c r="L316" s="6">
        <f ca="1">'Исходные данные'!$C$447*AND(OFFSET(L312,0,-$B316)&gt;0,OFFSET(L312,0,-($B316-1))=0)*SUM($E312:L312)+(1-'Исходные данные'!$C$447)*OFFSET(L312,0,-$B316)*OFFSET(L318,0,-$B316)</f>
        <v>0</v>
      </c>
      <c r="M316" s="6">
        <f ca="1">'Исходные данные'!$C$447*AND(OFFSET(M312,0,-$B316)&gt;0,OFFSET(M312,0,-($B316-1))=0)*SUM($E312:M312)+(1-'Исходные данные'!$C$447)*OFFSET(M312,0,-$B316)*OFFSET(M318,0,-$B316)</f>
        <v>0</v>
      </c>
      <c r="N316" s="6">
        <f ca="1">'Исходные данные'!$C$447*AND(OFFSET(N312,0,-$B316)&gt;0,OFFSET(N312,0,-($B316-1))=0)*SUM($E312:N312)+(1-'Исходные данные'!$C$447)*OFFSET(N312,0,-$B316)*OFFSET(N318,0,-$B316)</f>
        <v>0</v>
      </c>
      <c r="O316" s="6">
        <f ca="1">'Исходные данные'!$C$447*AND(OFFSET(O312,0,-$B316)&gt;0,OFFSET(O312,0,-($B316-1))=0)*SUM($E312:O312)+(1-'Исходные данные'!$C$447)*OFFSET(O312,0,-$B316)*OFFSET(O318,0,-$B316)</f>
        <v>0</v>
      </c>
      <c r="P316" s="6">
        <f ca="1">'Исходные данные'!$C$447*AND(OFFSET(P312,0,-$B316)&gt;0,OFFSET(P312,0,-($B316-1))=0)*SUM($E312:P312)+(1-'Исходные данные'!$C$447)*OFFSET(P312,0,-$B316)*OFFSET(P318,0,-$B316)</f>
        <v>0</v>
      </c>
      <c r="Q316" s="6">
        <f ca="1">'Исходные данные'!$C$447*AND(OFFSET(Q312,0,-$B316)&gt;0,OFFSET(Q312,0,-($B316-1))=0)*SUM($E312:Q312)+(1-'Исходные данные'!$C$447)*OFFSET(Q312,0,-$B316)*OFFSET(Q318,0,-$B316)</f>
        <v>0</v>
      </c>
      <c r="R316" s="6">
        <f ca="1">'Исходные данные'!$C$447*AND(OFFSET(R312,0,-$B316)&gt;0,OFFSET(R312,0,-($B316-1))=0)*SUM($E312:R312)+(1-'Исходные данные'!$C$447)*OFFSET(R312,0,-$B316)*OFFSET(R318,0,-$B316)</f>
        <v>0</v>
      </c>
      <c r="S316" s="6">
        <f ca="1">'Исходные данные'!$C$447*AND(OFFSET(S312,0,-$B316)&gt;0,OFFSET(S312,0,-($B316-1))=0)*SUM($E312:S312)+(1-'Исходные данные'!$C$447)*OFFSET(S312,0,-$B316)*OFFSET(S318,0,-$B316)</f>
        <v>0</v>
      </c>
      <c r="T316" s="6">
        <f ca="1">'Исходные данные'!$C$447*AND(OFFSET(T312,0,-$B316)&gt;0,OFFSET(T312,0,-($B316-1))=0)*SUM($E312:T312)+(1-'Исходные данные'!$C$447)*OFFSET(T312,0,-$B316)*OFFSET(T318,0,-$B316)</f>
        <v>0</v>
      </c>
      <c r="U316" s="6">
        <f ca="1">'Исходные данные'!$C$447*AND(OFFSET(U312,0,-$B316)&gt;0,OFFSET(U312,0,-($B316-1))=0)*SUM($E312:U312)+(1-'Исходные данные'!$C$447)*OFFSET(U312,0,-$B316)*OFFSET(U318,0,-$B316)</f>
        <v>0</v>
      </c>
      <c r="V316" s="6">
        <f ca="1">'Исходные данные'!$C$447*AND(OFFSET(V312,0,-$B316)&gt;0,OFFSET(V312,0,-($B316-1))=0)*SUM($E312:V312)+(1-'Исходные данные'!$C$447)*OFFSET(V312,0,-$B316)*OFFSET(V318,0,-$B316)</f>
        <v>0</v>
      </c>
      <c r="W316" s="6">
        <f ca="1">'Исходные данные'!$C$447*AND(OFFSET(W312,0,-$B316)&gt;0,OFFSET(W312,0,-($B316-1))=0)*SUM($E312:W312)+(1-'Исходные данные'!$C$447)*OFFSET(W312,0,-$B316)*OFFSET(W318,0,-$B316)</f>
        <v>0</v>
      </c>
      <c r="X316" s="6">
        <f ca="1">'Исходные данные'!$C$447*AND(OFFSET(X312,0,-$B316)&gt;0,OFFSET(X312,0,-($B316-1))=0)*SUM($E312:X312)+(1-'Исходные данные'!$C$447)*OFFSET(X312,0,-$B316)*OFFSET(X318,0,-$B316)</f>
        <v>0</v>
      </c>
      <c r="Y316" s="6">
        <f ca="1">'Исходные данные'!$C$447*AND(OFFSET(Y312,0,-$B316)&gt;0,OFFSET(Y312,0,-($B316-1))=0)*SUM($E312:Y312)+(1-'Исходные данные'!$C$447)*OFFSET(Y312,0,-$B316)*OFFSET(Y318,0,-$B316)</f>
        <v>0</v>
      </c>
      <c r="Z316" s="6">
        <f ca="1">'Исходные данные'!$C$447*AND(OFFSET(Z312,0,-$B316)&gt;0,OFFSET(Z312,0,-($B316-1))=0)*SUM($E312:Z312)+(1-'Исходные данные'!$C$447)*OFFSET(Z312,0,-$B316)*OFFSET(Z318,0,-$B316)</f>
        <v>0</v>
      </c>
      <c r="AA316" s="6">
        <f ca="1">'Исходные данные'!$C$447*AND(OFFSET(AA312,0,-$B316)&gt;0,OFFSET(AA312,0,-($B316-1))=0)*SUM($E312:AA312)+(1-'Исходные данные'!$C$447)*OFFSET(AA312,0,-$B316)*OFFSET(AA318,0,-$B316)</f>
        <v>0</v>
      </c>
      <c r="AB316" s="6">
        <f ca="1">'Исходные данные'!$C$447*AND(OFFSET(AB312,0,-$B316)&gt;0,OFFSET(AB312,0,-($B316-1))=0)*SUM($E312:AB312)+(1-'Исходные данные'!$C$447)*OFFSET(AB312,0,-$B316)*OFFSET(AB318,0,-$B316)</f>
        <v>0</v>
      </c>
      <c r="AC316" s="6">
        <f ca="1">'Исходные данные'!$C$447*AND(OFFSET(AC312,0,-$B316)&gt;0,OFFSET(AC312,0,-($B316-1))=0)*SUM($E312:AC312)+(1-'Исходные данные'!$C$447)*OFFSET(AC312,0,-$B316)*OFFSET(AC318,0,-$B316)</f>
        <v>0</v>
      </c>
      <c r="AD316" s="6">
        <f ca="1">'Исходные данные'!$C$447*AND(OFFSET(AD312,0,-$B316)&gt;0,OFFSET(AD312,0,-($B316-1))=0)*SUM($E312:AD312)+(1-'Исходные данные'!$C$447)*OFFSET(AD312,0,-$B316)*OFFSET(AD318,0,-$B316)</f>
        <v>0</v>
      </c>
      <c r="AE316" s="6">
        <f ca="1">'Исходные данные'!$C$447*AND(OFFSET(AE312,0,-$B316)&gt;0,OFFSET(AE312,0,-($B316-1))=0)*SUM($E312:AE312)+(1-'Исходные данные'!$C$447)*OFFSET(AE312,0,-$B316)*OFFSET(AE318,0,-$B316)</f>
        <v>0</v>
      </c>
      <c r="AF316" s="6">
        <f ca="1">'Исходные данные'!$C$447*AND(OFFSET(AF312,0,-$B316)&gt;0,OFFSET(AF312,0,-($B316-1))=0)*SUM($E312:AF312)+(1-'Исходные данные'!$C$447)*OFFSET(AF312,0,-$B316)*OFFSET(AF318,0,-$B316)</f>
        <v>0</v>
      </c>
      <c r="AG316" s="6">
        <f ca="1">'Исходные данные'!$C$447*AND(OFFSET(AG312,0,-$B316)&gt;0,OFFSET(AG312,0,-($B316-1))=0)*SUM($E312:AG312)+(1-'Исходные данные'!$C$447)*OFFSET(AG312,0,-$B316)*OFFSET(AG318,0,-$B316)</f>
        <v>0</v>
      </c>
      <c r="AH316" s="6">
        <f ca="1">'Исходные данные'!$C$447*AND(OFFSET(AH312,0,-$B316)&gt;0,OFFSET(AH312,0,-($B316-1))=0)*SUM($E312:AH312)+(1-'Исходные данные'!$C$447)*OFFSET(AH312,0,-$B316)*OFFSET(AH318,0,-$B316)</f>
        <v>0</v>
      </c>
      <c r="AI316" s="6">
        <f ca="1">'Исходные данные'!$C$447*AND(OFFSET(AI312,0,-$B316)&gt;0,OFFSET(AI312,0,-($B316-1))=0)*SUM($E312:AI312)+(1-'Исходные данные'!$C$447)*OFFSET(AI312,0,-$B316)*OFFSET(AI318,0,-$B316)</f>
        <v>0</v>
      </c>
      <c r="AJ316" s="6">
        <f ca="1">'Исходные данные'!$C$447*AND(OFFSET(AJ312,0,-$B316)&gt;0,OFFSET(AJ312,0,-($B316-1))=0)*SUM($E312:AJ312)+(1-'Исходные данные'!$C$447)*OFFSET(AJ312,0,-$B316)*OFFSET(AJ318,0,-$B316)</f>
        <v>0</v>
      </c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</row>
    <row r="317" spans="1:124" s="1" customFormat="1" outlineLevel="1">
      <c r="A317" s="24" t="s">
        <v>57</v>
      </c>
      <c r="B317" s="25"/>
      <c r="C317" s="25"/>
      <c r="D317" s="25"/>
      <c r="E317" s="16">
        <f t="shared" ref="E317:AJ317" ca="1" si="86">D317+E313-SUM(E314:E316)</f>
        <v>61000</v>
      </c>
      <c r="F317" s="16">
        <f t="shared" ca="1" si="86"/>
        <v>67100</v>
      </c>
      <c r="G317" s="16">
        <f t="shared" ca="1" si="86"/>
        <v>265.08004630869254</v>
      </c>
      <c r="H317" s="16">
        <f t="shared" ca="1" si="86"/>
        <v>-115.04265409239451</v>
      </c>
      <c r="I317" s="16">
        <f t="shared" ca="1" si="86"/>
        <v>-509.81539069715654</v>
      </c>
      <c r="J317" s="16">
        <f t="shared" ca="1" si="86"/>
        <v>-921.15273650924792</v>
      </c>
      <c r="K317" s="16">
        <f t="shared" ca="1" si="86"/>
        <v>-1349.7035708210024</v>
      </c>
      <c r="L317" s="16">
        <f t="shared" ca="1" si="86"/>
        <v>-1796.0396770530206</v>
      </c>
      <c r="M317" s="16">
        <f t="shared" ca="1" si="86"/>
        <v>-2260.7952331690467</v>
      </c>
      <c r="N317" s="16">
        <f t="shared" ca="1" si="86"/>
        <v>-2744.9901052124915</v>
      </c>
      <c r="O317" s="16">
        <f t="shared" ca="1" si="86"/>
        <v>-3249.9223648124316</v>
      </c>
      <c r="P317" s="16">
        <f t="shared" ca="1" si="86"/>
        <v>12200</v>
      </c>
      <c r="Q317" s="16">
        <f t="shared" ca="1" si="86"/>
        <v>12200</v>
      </c>
      <c r="R317" s="16">
        <f t="shared" ca="1" si="86"/>
        <v>12200</v>
      </c>
      <c r="S317" s="16">
        <f t="shared" ca="1" si="86"/>
        <v>12200</v>
      </c>
      <c r="T317" s="16">
        <f t="shared" ca="1" si="86"/>
        <v>12200</v>
      </c>
      <c r="U317" s="16">
        <f t="shared" ca="1" si="86"/>
        <v>12200</v>
      </c>
      <c r="V317" s="16">
        <f t="shared" ca="1" si="86"/>
        <v>12200</v>
      </c>
      <c r="W317" s="16">
        <f t="shared" ca="1" si="86"/>
        <v>12200</v>
      </c>
      <c r="X317" s="16">
        <f t="shared" ca="1" si="86"/>
        <v>12200</v>
      </c>
      <c r="Y317" s="16">
        <f t="shared" ca="1" si="86"/>
        <v>12200</v>
      </c>
      <c r="Z317" s="16">
        <f t="shared" ca="1" si="86"/>
        <v>12200</v>
      </c>
      <c r="AA317" s="16">
        <f t="shared" ca="1" si="86"/>
        <v>12200</v>
      </c>
      <c r="AB317" s="16">
        <f t="shared" ca="1" si="86"/>
        <v>12200</v>
      </c>
      <c r="AC317" s="16">
        <f t="shared" ca="1" si="86"/>
        <v>12200</v>
      </c>
      <c r="AD317" s="16">
        <f t="shared" ca="1" si="86"/>
        <v>12200</v>
      </c>
      <c r="AE317" s="16">
        <f t="shared" ca="1" si="86"/>
        <v>12200</v>
      </c>
      <c r="AF317" s="16">
        <f t="shared" ca="1" si="86"/>
        <v>12200</v>
      </c>
      <c r="AG317" s="16">
        <f t="shared" ca="1" si="86"/>
        <v>12200</v>
      </c>
      <c r="AH317" s="16">
        <f t="shared" ca="1" si="86"/>
        <v>12200</v>
      </c>
      <c r="AI317" s="16">
        <f t="shared" ca="1" si="86"/>
        <v>12200</v>
      </c>
      <c r="AJ317" s="16">
        <f t="shared" ca="1" si="86"/>
        <v>12200</v>
      </c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  <c r="BC317" s="16"/>
      <c r="BD317" s="16"/>
      <c r="BE317" s="16"/>
      <c r="BF317" s="16"/>
      <c r="BG317" s="16"/>
      <c r="BH317" s="16"/>
      <c r="BI317" s="16"/>
      <c r="BJ317" s="16"/>
      <c r="BK317" s="16"/>
      <c r="BL317" s="16"/>
      <c r="BM317" s="16"/>
      <c r="BN317" s="16"/>
      <c r="BO317" s="16"/>
      <c r="BP317" s="16"/>
      <c r="BQ317" s="16"/>
      <c r="BR317" s="16"/>
      <c r="BS317" s="16"/>
      <c r="BT317" s="16"/>
      <c r="BU317" s="16"/>
      <c r="BV317" s="16"/>
      <c r="BW317" s="16"/>
      <c r="BX317" s="16"/>
      <c r="BY317" s="16"/>
      <c r="BZ317" s="16"/>
      <c r="CA317" s="16"/>
      <c r="CB317" s="16"/>
      <c r="CC317" s="16"/>
      <c r="CD317" s="16"/>
      <c r="CE317" s="16"/>
      <c r="CF317" s="16"/>
      <c r="CG317" s="16"/>
      <c r="CH317" s="16"/>
      <c r="CI317" s="16"/>
      <c r="CJ317" s="16"/>
      <c r="CK317" s="16"/>
      <c r="CL317" s="16"/>
      <c r="CM317" s="16"/>
      <c r="CN317" s="16"/>
      <c r="CO317" s="16"/>
      <c r="CP317" s="16"/>
      <c r="CQ317" s="16"/>
      <c r="CR317" s="16"/>
      <c r="CS317" s="16"/>
      <c r="CT317" s="16"/>
      <c r="CU317" s="16"/>
      <c r="CV317" s="16"/>
      <c r="CW317" s="16"/>
      <c r="CX317" s="16"/>
      <c r="CY317" s="16"/>
      <c r="CZ317" s="16"/>
      <c r="DA317" s="16"/>
      <c r="DB317" s="16"/>
      <c r="DC317" s="16"/>
      <c r="DD317" s="16"/>
      <c r="DE317" s="16"/>
      <c r="DF317" s="16"/>
      <c r="DG317" s="16"/>
      <c r="DH317" s="16"/>
      <c r="DI317" s="16"/>
      <c r="DJ317" s="16"/>
      <c r="DK317" s="16"/>
      <c r="DL317" s="16"/>
      <c r="DM317" s="16"/>
      <c r="DN317" s="16"/>
      <c r="DO317" s="16"/>
      <c r="DP317" s="16"/>
      <c r="DQ317" s="16"/>
      <c r="DR317" s="16"/>
      <c r="DS317" s="16"/>
      <c r="DT317" s="16"/>
    </row>
    <row r="318" spans="1:124" s="1" customFormat="1" outlineLevel="1">
      <c r="A318" s="2" t="str">
        <f>Расчет_БЕЗ_Фонда!A57</f>
        <v>доля возмещаемого НДС (не за счет бюджетных субсидий)</v>
      </c>
      <c r="B318" s="2"/>
      <c r="C318" s="2"/>
      <c r="D318" s="2"/>
      <c r="E318" s="63">
        <f ca="1">Расчет_БЕЗ_Фонда!E57</f>
        <v>0.9</v>
      </c>
      <c r="F318" s="63">
        <f ca="1">Расчет_БЕЗ_Фонда!F57</f>
        <v>0.9</v>
      </c>
      <c r="G318" s="63">
        <f ca="1">Расчет_БЕЗ_Фонда!G57</f>
        <v>0</v>
      </c>
      <c r="H318" s="63">
        <f ca="1">Расчет_БЕЗ_Фонда!H57</f>
        <v>0</v>
      </c>
      <c r="I318" s="63">
        <f ca="1">Расчет_БЕЗ_Фонда!I57</f>
        <v>0</v>
      </c>
      <c r="J318" s="63">
        <f ca="1">Расчет_БЕЗ_Фонда!J57</f>
        <v>0</v>
      </c>
      <c r="K318" s="63">
        <f ca="1">Расчет_БЕЗ_Фонда!K57</f>
        <v>0</v>
      </c>
      <c r="L318" s="63">
        <f ca="1">Расчет_БЕЗ_Фонда!L57</f>
        <v>0</v>
      </c>
      <c r="M318" s="63">
        <f ca="1">Расчет_БЕЗ_Фонда!M57</f>
        <v>0</v>
      </c>
      <c r="N318" s="63">
        <f ca="1">Расчет_БЕЗ_Фонда!N57</f>
        <v>0</v>
      </c>
      <c r="O318" s="63">
        <f ca="1">Расчет_БЕЗ_Фонда!O57</f>
        <v>0</v>
      </c>
      <c r="P318" s="63">
        <f ca="1">Расчет_БЕЗ_Фонда!P57</f>
        <v>0</v>
      </c>
      <c r="Q318" s="63">
        <f ca="1">Расчет_БЕЗ_Фонда!Q57</f>
        <v>0</v>
      </c>
      <c r="R318" s="63">
        <f ca="1">Расчет_БЕЗ_Фонда!R57</f>
        <v>0</v>
      </c>
      <c r="S318" s="63">
        <f ca="1">Расчет_БЕЗ_Фонда!S57</f>
        <v>0</v>
      </c>
      <c r="T318" s="63">
        <f ca="1">Расчет_БЕЗ_Фонда!T57</f>
        <v>0</v>
      </c>
      <c r="U318" s="63">
        <f ca="1">Расчет_БЕЗ_Фонда!U57</f>
        <v>0</v>
      </c>
      <c r="V318" s="63">
        <f ca="1">Расчет_БЕЗ_Фонда!V57</f>
        <v>0</v>
      </c>
      <c r="W318" s="63">
        <f ca="1">Расчет_БЕЗ_Фонда!W57</f>
        <v>0</v>
      </c>
      <c r="X318" s="63">
        <f ca="1">Расчет_БЕЗ_Фонда!X57</f>
        <v>0</v>
      </c>
      <c r="Y318" s="63">
        <f ca="1">Расчет_БЕЗ_Фонда!Y57</f>
        <v>0</v>
      </c>
      <c r="Z318" s="63">
        <f ca="1">Расчет_БЕЗ_Фонда!Z57</f>
        <v>0</v>
      </c>
      <c r="AA318" s="63">
        <f ca="1">Расчет_БЕЗ_Фонда!AA57</f>
        <v>0</v>
      </c>
      <c r="AB318" s="63">
        <f ca="1">Расчет_БЕЗ_Фонда!AB57</f>
        <v>0</v>
      </c>
      <c r="AC318" s="63">
        <f ca="1">Расчет_БЕЗ_Фонда!AC57</f>
        <v>0</v>
      </c>
      <c r="AD318" s="63">
        <f ca="1">Расчет_БЕЗ_Фонда!AD57</f>
        <v>0</v>
      </c>
      <c r="AE318" s="63">
        <f ca="1">Расчет_БЕЗ_Фонда!AE57</f>
        <v>0</v>
      </c>
      <c r="AF318" s="63">
        <f ca="1">Расчет_БЕЗ_Фонда!AF57</f>
        <v>0</v>
      </c>
      <c r="AG318" s="63">
        <f ca="1">Расчет_БЕЗ_Фонда!AG57</f>
        <v>0</v>
      </c>
      <c r="AH318" s="63">
        <f ca="1">Расчет_БЕЗ_Фонда!AH57</f>
        <v>0</v>
      </c>
      <c r="AI318" s="63">
        <f ca="1">Расчет_БЕЗ_Фонда!AI57</f>
        <v>0</v>
      </c>
      <c r="AJ318" s="63">
        <f ca="1">Расчет_БЕЗ_Фонда!AJ57</f>
        <v>0</v>
      </c>
      <c r="AK318" s="63"/>
      <c r="AL318" s="63"/>
      <c r="AM318" s="63"/>
      <c r="AN318" s="63"/>
      <c r="AO318" s="63"/>
      <c r="AP318" s="63"/>
      <c r="AQ318" s="63"/>
      <c r="AR318" s="63"/>
      <c r="AS318" s="63"/>
      <c r="AT318" s="63"/>
      <c r="AU318" s="63"/>
      <c r="AV318" s="63"/>
      <c r="AW318" s="63"/>
      <c r="AX318" s="63"/>
      <c r="AY318" s="63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63"/>
      <c r="BV318" s="63"/>
      <c r="BW318" s="63"/>
      <c r="BX318" s="63"/>
      <c r="BY318" s="63"/>
      <c r="BZ318" s="63"/>
      <c r="CA318" s="63"/>
      <c r="CB318" s="63"/>
      <c r="CC318" s="63"/>
      <c r="CD318" s="63"/>
      <c r="CE318" s="63"/>
      <c r="CF318" s="63"/>
      <c r="CG318" s="63"/>
      <c r="CH318" s="63"/>
      <c r="CI318" s="63"/>
      <c r="CJ318" s="63"/>
      <c r="CK318" s="63"/>
      <c r="CL318" s="63"/>
      <c r="CM318" s="63"/>
      <c r="CN318" s="63"/>
      <c r="CO318" s="63"/>
      <c r="CP318" s="63"/>
      <c r="CQ318" s="63"/>
      <c r="CR318" s="63"/>
      <c r="CS318" s="63"/>
      <c r="CT318" s="63"/>
      <c r="CU318" s="63"/>
      <c r="CV318" s="63"/>
      <c r="CW318" s="63"/>
      <c r="CX318" s="63"/>
      <c r="CY318" s="63"/>
      <c r="CZ318" s="63"/>
      <c r="DA318" s="63"/>
      <c r="DB318" s="63"/>
      <c r="DC318" s="63"/>
      <c r="DD318" s="63"/>
      <c r="DE318" s="63"/>
      <c r="DF318" s="63"/>
      <c r="DG318" s="63"/>
      <c r="DH318" s="63"/>
      <c r="DI318" s="63"/>
      <c r="DJ318" s="63"/>
      <c r="DK318" s="63"/>
      <c r="DL318" s="63"/>
      <c r="DM318" s="63"/>
      <c r="DN318" s="63"/>
      <c r="DO318" s="63"/>
      <c r="DP318" s="63"/>
      <c r="DQ318" s="63"/>
      <c r="DR318" s="63"/>
      <c r="DS318" s="63"/>
      <c r="DT318" s="63"/>
    </row>
    <row r="319" spans="1:124" s="1" customFormat="1" outlineLevel="1">
      <c r="A319" s="2"/>
      <c r="B319" s="2"/>
      <c r="C319" s="2"/>
      <c r="D319" s="2"/>
      <c r="E319" s="63"/>
      <c r="F319" s="63"/>
      <c r="G319" s="63"/>
      <c r="H319" s="63"/>
      <c r="I319" s="63"/>
      <c r="J319" s="63"/>
      <c r="K319" s="63"/>
      <c r="L319" s="63"/>
      <c r="M319" s="63"/>
      <c r="N319" s="63"/>
      <c r="O319" s="63"/>
      <c r="P319" s="63"/>
      <c r="Q319" s="63"/>
      <c r="R319" s="63"/>
      <c r="S319" s="63"/>
      <c r="T319" s="63"/>
      <c r="U319" s="63"/>
      <c r="V319" s="63"/>
      <c r="W319" s="63"/>
      <c r="X319" s="63"/>
      <c r="Y319" s="63"/>
      <c r="Z319" s="63"/>
      <c r="AA319" s="63"/>
      <c r="AB319" s="63"/>
      <c r="AC319" s="63"/>
      <c r="AD319" s="63"/>
      <c r="AE319" s="63"/>
      <c r="AF319" s="63"/>
      <c r="AG319" s="63"/>
      <c r="AH319" s="63"/>
      <c r="AI319" s="63"/>
      <c r="AJ319" s="63"/>
      <c r="AK319" s="63"/>
      <c r="AL319" s="63"/>
      <c r="AM319" s="63"/>
      <c r="AN319" s="63"/>
      <c r="AO319" s="63"/>
      <c r="AP319" s="63"/>
      <c r="AQ319" s="63"/>
      <c r="AR319" s="63"/>
      <c r="AS319" s="63"/>
      <c r="AT319" s="63"/>
      <c r="AU319" s="63"/>
      <c r="AV319" s="63"/>
      <c r="AW319" s="63"/>
      <c r="AX319" s="63"/>
      <c r="AY319" s="63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63"/>
      <c r="BV319" s="63"/>
      <c r="BW319" s="63"/>
      <c r="BX319" s="63"/>
      <c r="BY319" s="63"/>
      <c r="BZ319" s="63"/>
      <c r="CA319" s="63"/>
      <c r="CB319" s="63"/>
      <c r="CC319" s="63"/>
      <c r="CD319" s="63"/>
      <c r="CE319" s="63"/>
      <c r="CF319" s="63"/>
      <c r="CG319" s="63"/>
      <c r="CH319" s="63"/>
      <c r="CI319" s="63"/>
      <c r="CJ319" s="63"/>
      <c r="CK319" s="63"/>
      <c r="CL319" s="63"/>
      <c r="CM319" s="63"/>
      <c r="CN319" s="63"/>
      <c r="CO319" s="63"/>
      <c r="CP319" s="63"/>
      <c r="CQ319" s="63"/>
      <c r="CR319" s="63"/>
      <c r="CS319" s="63"/>
      <c r="CT319" s="63"/>
      <c r="CU319" s="63"/>
      <c r="CV319" s="63"/>
      <c r="CW319" s="63"/>
      <c r="CX319" s="63"/>
      <c r="CY319" s="63"/>
      <c r="CZ319" s="63"/>
      <c r="DA319" s="63"/>
      <c r="DB319" s="63"/>
      <c r="DC319" s="63"/>
      <c r="DD319" s="63"/>
      <c r="DE319" s="63"/>
      <c r="DF319" s="63"/>
      <c r="DG319" s="63"/>
      <c r="DH319" s="63"/>
      <c r="DI319" s="63"/>
      <c r="DJ319" s="63"/>
      <c r="DK319" s="63"/>
      <c r="DL319" s="63"/>
      <c r="DM319" s="63"/>
      <c r="DN319" s="63"/>
      <c r="DO319" s="63"/>
      <c r="DP319" s="63"/>
      <c r="DQ319" s="63"/>
      <c r="DR319" s="63"/>
      <c r="DS319" s="63"/>
      <c r="DT319" s="63"/>
    </row>
    <row r="320" spans="1:124" s="217" customFormat="1" outlineLevel="1">
      <c r="A320" s="215" t="s">
        <v>9</v>
      </c>
      <c r="B320" s="216"/>
      <c r="C320" s="216"/>
      <c r="D320" s="216"/>
      <c r="E320" s="216"/>
      <c r="F320" s="216"/>
      <c r="G320" s="216"/>
      <c r="H320" s="216"/>
      <c r="I320" s="216"/>
      <c r="J320" s="216"/>
      <c r="K320" s="216"/>
      <c r="L320" s="216"/>
      <c r="M320" s="216"/>
      <c r="N320" s="216"/>
      <c r="O320" s="216"/>
      <c r="P320" s="216"/>
      <c r="Q320" s="216"/>
      <c r="R320" s="216"/>
      <c r="S320" s="216"/>
      <c r="T320" s="216"/>
      <c r="U320" s="216"/>
      <c r="V320" s="216"/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C320" s="216"/>
      <c r="BD320" s="216"/>
      <c r="BE320" s="216"/>
      <c r="BF320" s="216"/>
      <c r="BG320" s="216"/>
      <c r="BH320" s="216"/>
      <c r="BI320" s="216"/>
      <c r="BJ320" s="216"/>
      <c r="BK320" s="216"/>
      <c r="BL320" s="216"/>
      <c r="BM320" s="216"/>
      <c r="BN320" s="216"/>
      <c r="BO320" s="216"/>
      <c r="BP320" s="216"/>
      <c r="BQ320" s="216"/>
      <c r="BR320" s="216"/>
      <c r="BS320" s="216"/>
      <c r="BT320" s="216"/>
      <c r="BU320" s="216"/>
      <c r="BV320" s="216"/>
      <c r="BW320" s="216"/>
      <c r="BX320" s="216"/>
      <c r="BY320" s="216"/>
      <c r="BZ320" s="216"/>
      <c r="CA320" s="216"/>
      <c r="CB320" s="216"/>
      <c r="CC320" s="216"/>
      <c r="CD320" s="216"/>
      <c r="CE320" s="216"/>
      <c r="CF320" s="216"/>
      <c r="CG320" s="216"/>
      <c r="CH320" s="216"/>
      <c r="CI320" s="216"/>
      <c r="CJ320" s="216"/>
      <c r="CK320" s="216"/>
      <c r="CL320" s="216"/>
      <c r="CM320" s="216"/>
      <c r="CN320" s="216"/>
      <c r="CO320" s="216"/>
      <c r="CP320" s="216"/>
      <c r="CQ320" s="216"/>
      <c r="CR320" s="216"/>
      <c r="CS320" s="216"/>
      <c r="CT320" s="216"/>
      <c r="CU320" s="216"/>
      <c r="CV320" s="216"/>
      <c r="CW320" s="216"/>
      <c r="CX320" s="216"/>
      <c r="CY320" s="216"/>
      <c r="CZ320" s="216"/>
      <c r="DA320" s="216"/>
      <c r="DB320" s="216"/>
      <c r="DC320" s="216"/>
      <c r="DD320" s="216"/>
      <c r="DE320" s="216"/>
      <c r="DF320" s="216"/>
      <c r="DG320" s="216"/>
      <c r="DH320" s="216"/>
      <c r="DI320" s="216"/>
      <c r="DJ320" s="216"/>
      <c r="DK320" s="216"/>
      <c r="DL320" s="216"/>
      <c r="DM320" s="216"/>
      <c r="DN320" s="216"/>
      <c r="DO320" s="216"/>
      <c r="DP320" s="216"/>
      <c r="DQ320" s="216"/>
      <c r="DR320" s="216"/>
      <c r="DS320" s="216"/>
      <c r="DT320" s="216"/>
    </row>
    <row r="321" spans="1:124" s="1" customFormat="1" outlineLevel="1">
      <c r="A321" s="4" t="s">
        <v>9</v>
      </c>
    </row>
    <row r="322" spans="1:124" s="1" customFormat="1" outlineLevel="1">
      <c r="A322" s="2" t="s">
        <v>64</v>
      </c>
      <c r="E322" s="6">
        <f t="shared" ref="E322:AJ322" ca="1" si="87">E338</f>
        <v>0</v>
      </c>
      <c r="F322" s="6">
        <f t="shared" ca="1" si="87"/>
        <v>0</v>
      </c>
      <c r="G322" s="6">
        <f t="shared" ca="1" si="87"/>
        <v>-14582.733564876835</v>
      </c>
      <c r="H322" s="6">
        <f t="shared" ca="1" si="87"/>
        <v>-8702.7278527404342</v>
      </c>
      <c r="I322" s="6">
        <f t="shared" ca="1" si="87"/>
        <v>-2311.7388164713702</v>
      </c>
      <c r="J322" s="6">
        <f t="shared" ca="1" si="87"/>
        <v>4647.9570546914401</v>
      </c>
      <c r="K322" s="6">
        <f t="shared" ca="1" si="87"/>
        <v>12233.051373983792</v>
      </c>
      <c r="L322" s="6">
        <f t="shared" ca="1" si="87"/>
        <v>20505.72946912828</v>
      </c>
      <c r="M322" s="6">
        <f t="shared" ca="1" si="87"/>
        <v>29535.01454573093</v>
      </c>
      <c r="N322" s="6">
        <f t="shared" ca="1" si="87"/>
        <v>39399.102004533066</v>
      </c>
      <c r="O322" s="6">
        <f t="shared" ca="1" si="87"/>
        <v>50185.618841962241</v>
      </c>
      <c r="P322" s="6">
        <f t="shared" ca="1" si="87"/>
        <v>0</v>
      </c>
      <c r="Q322" s="6">
        <f t="shared" ca="1" si="87"/>
        <v>0</v>
      </c>
      <c r="R322" s="6">
        <f t="shared" ca="1" si="87"/>
        <v>0</v>
      </c>
      <c r="S322" s="6">
        <f t="shared" ca="1" si="87"/>
        <v>0</v>
      </c>
      <c r="T322" s="6">
        <f t="shared" ca="1" si="87"/>
        <v>0</v>
      </c>
      <c r="U322" s="6">
        <f t="shared" ca="1" si="87"/>
        <v>0</v>
      </c>
      <c r="V322" s="6">
        <f t="shared" ca="1" si="87"/>
        <v>0</v>
      </c>
      <c r="W322" s="6">
        <f t="shared" ca="1" si="87"/>
        <v>0</v>
      </c>
      <c r="X322" s="6">
        <f t="shared" ca="1" si="87"/>
        <v>0</v>
      </c>
      <c r="Y322" s="6">
        <f t="shared" ca="1" si="87"/>
        <v>0</v>
      </c>
      <c r="Z322" s="6">
        <f t="shared" ca="1" si="87"/>
        <v>0</v>
      </c>
      <c r="AA322" s="6">
        <f t="shared" ca="1" si="87"/>
        <v>0</v>
      </c>
      <c r="AB322" s="6">
        <f t="shared" ca="1" si="87"/>
        <v>0</v>
      </c>
      <c r="AC322" s="6">
        <f t="shared" ca="1" si="87"/>
        <v>0</v>
      </c>
      <c r="AD322" s="6">
        <f t="shared" ca="1" si="87"/>
        <v>0</v>
      </c>
      <c r="AE322" s="6">
        <f t="shared" ca="1" si="87"/>
        <v>0</v>
      </c>
      <c r="AF322" s="6">
        <f t="shared" ca="1" si="87"/>
        <v>0</v>
      </c>
      <c r="AG322" s="6">
        <f t="shared" ca="1" si="87"/>
        <v>0</v>
      </c>
      <c r="AH322" s="6">
        <f t="shared" ca="1" si="87"/>
        <v>0</v>
      </c>
      <c r="AI322" s="6">
        <f t="shared" ca="1" si="87"/>
        <v>0</v>
      </c>
      <c r="AJ322" s="6">
        <f t="shared" ca="1" si="87"/>
        <v>0</v>
      </c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</row>
    <row r="323" spans="1:124" s="1" customFormat="1" outlineLevel="1">
      <c r="A323" s="2" t="s">
        <v>112</v>
      </c>
      <c r="E323" s="6">
        <f t="shared" ref="E323:AJ323" si="88">IF(D323+D322&gt;=0,0,D323+D322)</f>
        <v>0</v>
      </c>
      <c r="F323" s="6">
        <f t="shared" ca="1" si="88"/>
        <v>0</v>
      </c>
      <c r="G323" s="6">
        <f t="shared" ca="1" si="88"/>
        <v>0</v>
      </c>
      <c r="H323" s="6">
        <f t="shared" ca="1" si="88"/>
        <v>-14582.733564876835</v>
      </c>
      <c r="I323" s="6">
        <f t="shared" ca="1" si="88"/>
        <v>-23285.461417617269</v>
      </c>
      <c r="J323" s="6">
        <f t="shared" ca="1" si="88"/>
        <v>-25597.200234088639</v>
      </c>
      <c r="K323" s="6">
        <f t="shared" ca="1" si="88"/>
        <v>-20949.243179397199</v>
      </c>
      <c r="L323" s="6">
        <f t="shared" ca="1" si="88"/>
        <v>-8716.1918054134076</v>
      </c>
      <c r="M323" s="6">
        <f t="shared" ca="1" si="88"/>
        <v>0</v>
      </c>
      <c r="N323" s="6">
        <f t="shared" ca="1" si="88"/>
        <v>0</v>
      </c>
      <c r="O323" s="6">
        <f t="shared" ca="1" si="88"/>
        <v>0</v>
      </c>
      <c r="P323" s="6">
        <f t="shared" ca="1" si="88"/>
        <v>0</v>
      </c>
      <c r="Q323" s="6">
        <f t="shared" ca="1" si="88"/>
        <v>0</v>
      </c>
      <c r="R323" s="6">
        <f t="shared" ca="1" si="88"/>
        <v>0</v>
      </c>
      <c r="S323" s="6">
        <f t="shared" ca="1" si="88"/>
        <v>0</v>
      </c>
      <c r="T323" s="6">
        <f t="shared" ca="1" si="88"/>
        <v>0</v>
      </c>
      <c r="U323" s="6">
        <f t="shared" ca="1" si="88"/>
        <v>0</v>
      </c>
      <c r="V323" s="6">
        <f t="shared" ca="1" si="88"/>
        <v>0</v>
      </c>
      <c r="W323" s="6">
        <f t="shared" ca="1" si="88"/>
        <v>0</v>
      </c>
      <c r="X323" s="6">
        <f t="shared" ca="1" si="88"/>
        <v>0</v>
      </c>
      <c r="Y323" s="6">
        <f t="shared" ca="1" si="88"/>
        <v>0</v>
      </c>
      <c r="Z323" s="6">
        <f t="shared" ca="1" si="88"/>
        <v>0</v>
      </c>
      <c r="AA323" s="6">
        <f t="shared" ca="1" si="88"/>
        <v>0</v>
      </c>
      <c r="AB323" s="6">
        <f t="shared" ca="1" si="88"/>
        <v>0</v>
      </c>
      <c r="AC323" s="6">
        <f t="shared" ca="1" si="88"/>
        <v>0</v>
      </c>
      <c r="AD323" s="6">
        <f t="shared" ca="1" si="88"/>
        <v>0</v>
      </c>
      <c r="AE323" s="6">
        <f t="shared" ca="1" si="88"/>
        <v>0</v>
      </c>
      <c r="AF323" s="6">
        <f t="shared" ca="1" si="88"/>
        <v>0</v>
      </c>
      <c r="AG323" s="6">
        <f t="shared" ca="1" si="88"/>
        <v>0</v>
      </c>
      <c r="AH323" s="6">
        <f t="shared" ca="1" si="88"/>
        <v>0</v>
      </c>
      <c r="AI323" s="6">
        <f t="shared" ca="1" si="88"/>
        <v>0</v>
      </c>
      <c r="AJ323" s="6">
        <f t="shared" ca="1" si="88"/>
        <v>0</v>
      </c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</row>
    <row r="324" spans="1:124" s="1" customFormat="1" outlineLevel="1">
      <c r="A324" s="2" t="s">
        <v>65</v>
      </c>
      <c r="E324" s="6">
        <f t="shared" ref="E324:AJ324" ca="1" si="89">MAX(0,E322+E323)</f>
        <v>0</v>
      </c>
      <c r="F324" s="6">
        <f t="shared" ca="1" si="89"/>
        <v>0</v>
      </c>
      <c r="G324" s="6">
        <f t="shared" ca="1" si="89"/>
        <v>0</v>
      </c>
      <c r="H324" s="6">
        <f t="shared" ca="1" si="89"/>
        <v>0</v>
      </c>
      <c r="I324" s="6">
        <f t="shared" ca="1" si="89"/>
        <v>0</v>
      </c>
      <c r="J324" s="6">
        <f t="shared" ca="1" si="89"/>
        <v>0</v>
      </c>
      <c r="K324" s="6">
        <f t="shared" ca="1" si="89"/>
        <v>0</v>
      </c>
      <c r="L324" s="6">
        <f t="shared" ca="1" si="89"/>
        <v>11789.537663714873</v>
      </c>
      <c r="M324" s="6">
        <f t="shared" ca="1" si="89"/>
        <v>29535.01454573093</v>
      </c>
      <c r="N324" s="6">
        <f t="shared" ca="1" si="89"/>
        <v>39399.102004533066</v>
      </c>
      <c r="O324" s="6">
        <f t="shared" ca="1" si="89"/>
        <v>50185.618841962241</v>
      </c>
      <c r="P324" s="6">
        <f t="shared" ca="1" si="89"/>
        <v>0</v>
      </c>
      <c r="Q324" s="6">
        <f t="shared" ca="1" si="89"/>
        <v>0</v>
      </c>
      <c r="R324" s="6">
        <f t="shared" ca="1" si="89"/>
        <v>0</v>
      </c>
      <c r="S324" s="6">
        <f t="shared" ca="1" si="89"/>
        <v>0</v>
      </c>
      <c r="T324" s="6">
        <f t="shared" ca="1" si="89"/>
        <v>0</v>
      </c>
      <c r="U324" s="6">
        <f t="shared" ca="1" si="89"/>
        <v>0</v>
      </c>
      <c r="V324" s="6">
        <f t="shared" ca="1" si="89"/>
        <v>0</v>
      </c>
      <c r="W324" s="6">
        <f t="shared" ca="1" si="89"/>
        <v>0</v>
      </c>
      <c r="X324" s="6">
        <f t="shared" ca="1" si="89"/>
        <v>0</v>
      </c>
      <c r="Y324" s="6">
        <f t="shared" ca="1" si="89"/>
        <v>0</v>
      </c>
      <c r="Z324" s="6">
        <f t="shared" ca="1" si="89"/>
        <v>0</v>
      </c>
      <c r="AA324" s="6">
        <f t="shared" ca="1" si="89"/>
        <v>0</v>
      </c>
      <c r="AB324" s="6">
        <f t="shared" ca="1" si="89"/>
        <v>0</v>
      </c>
      <c r="AC324" s="6">
        <f t="shared" ca="1" si="89"/>
        <v>0</v>
      </c>
      <c r="AD324" s="6">
        <f t="shared" ca="1" si="89"/>
        <v>0</v>
      </c>
      <c r="AE324" s="6">
        <f t="shared" ca="1" si="89"/>
        <v>0</v>
      </c>
      <c r="AF324" s="6">
        <f t="shared" ca="1" si="89"/>
        <v>0</v>
      </c>
      <c r="AG324" s="6">
        <f t="shared" ca="1" si="89"/>
        <v>0</v>
      </c>
      <c r="AH324" s="6">
        <f t="shared" ca="1" si="89"/>
        <v>0</v>
      </c>
      <c r="AI324" s="6">
        <f t="shared" ca="1" si="89"/>
        <v>0</v>
      </c>
      <c r="AJ324" s="6">
        <f t="shared" ca="1" si="89"/>
        <v>0</v>
      </c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</row>
    <row r="325" spans="1:124" s="1" customFormat="1" outlineLevel="1">
      <c r="A325" s="29" t="s">
        <v>66</v>
      </c>
      <c r="B325" s="30"/>
      <c r="C325" s="30"/>
      <c r="D325" s="30"/>
      <c r="E325" s="31">
        <f>Расчет_БЕЗ_Фонда!E24</f>
        <v>0.2</v>
      </c>
      <c r="F325" s="31">
        <f>Расчет_БЕЗ_Фонда!F24</f>
        <v>0.2</v>
      </c>
      <c r="G325" s="31">
        <f>Расчет_БЕЗ_Фонда!G24</f>
        <v>0.2</v>
      </c>
      <c r="H325" s="31">
        <f>Расчет_БЕЗ_Фонда!H24</f>
        <v>0.2</v>
      </c>
      <c r="I325" s="31">
        <f>Расчет_БЕЗ_Фонда!I24</f>
        <v>0.2</v>
      </c>
      <c r="J325" s="31">
        <f>Расчет_БЕЗ_Фонда!J24</f>
        <v>0.2</v>
      </c>
      <c r="K325" s="31">
        <f>Расчет_БЕЗ_Фонда!K24</f>
        <v>0.2</v>
      </c>
      <c r="L325" s="31">
        <f>Расчет_БЕЗ_Фонда!L24</f>
        <v>0.2</v>
      </c>
      <c r="M325" s="31">
        <f>Расчет_БЕЗ_Фонда!M24</f>
        <v>0.2</v>
      </c>
      <c r="N325" s="31">
        <f>Расчет_БЕЗ_Фонда!N24</f>
        <v>0.2</v>
      </c>
      <c r="O325" s="31">
        <f>Расчет_БЕЗ_Фонда!O24</f>
        <v>0.2</v>
      </c>
      <c r="P325" s="31">
        <f>Расчет_БЕЗ_Фонда!P24</f>
        <v>0.2</v>
      </c>
      <c r="Q325" s="31">
        <f>Расчет_БЕЗ_Фонда!Q24</f>
        <v>0.2</v>
      </c>
      <c r="R325" s="31">
        <f>Расчет_БЕЗ_Фонда!R24</f>
        <v>0.2</v>
      </c>
      <c r="S325" s="31">
        <f>Расчет_БЕЗ_Фонда!S24</f>
        <v>0.2</v>
      </c>
      <c r="T325" s="31">
        <f>Расчет_БЕЗ_Фонда!T24</f>
        <v>0.2</v>
      </c>
      <c r="U325" s="31">
        <f>Расчет_БЕЗ_Фонда!U24</f>
        <v>0.2</v>
      </c>
      <c r="V325" s="31">
        <f>Расчет_БЕЗ_Фонда!V24</f>
        <v>0.2</v>
      </c>
      <c r="W325" s="31">
        <f>Расчет_БЕЗ_Фонда!W24</f>
        <v>0.2</v>
      </c>
      <c r="X325" s="31">
        <f>Расчет_БЕЗ_Фонда!X24</f>
        <v>0.2</v>
      </c>
      <c r="Y325" s="31">
        <f>Расчет_БЕЗ_Фонда!Y24</f>
        <v>0.2</v>
      </c>
      <c r="Z325" s="31">
        <f>Расчет_БЕЗ_Фонда!Z24</f>
        <v>0.2</v>
      </c>
      <c r="AA325" s="31">
        <f>Расчет_БЕЗ_Фонда!AA24</f>
        <v>0.2</v>
      </c>
      <c r="AB325" s="31">
        <f>Расчет_БЕЗ_Фонда!AB24</f>
        <v>0.2</v>
      </c>
      <c r="AC325" s="31">
        <f>Расчет_БЕЗ_Фонда!AC24</f>
        <v>0.2</v>
      </c>
      <c r="AD325" s="31">
        <f>Расчет_БЕЗ_Фонда!AD24</f>
        <v>0.2</v>
      </c>
      <c r="AE325" s="31">
        <f>Расчет_БЕЗ_Фонда!AE24</f>
        <v>0.2</v>
      </c>
      <c r="AF325" s="31">
        <f>Расчет_БЕЗ_Фонда!AF24</f>
        <v>0.2</v>
      </c>
      <c r="AG325" s="31">
        <f>Расчет_БЕЗ_Фонда!AG24</f>
        <v>0.2</v>
      </c>
      <c r="AH325" s="31">
        <f>Расчет_БЕЗ_Фонда!AH24</f>
        <v>0.2</v>
      </c>
      <c r="AI325" s="31">
        <f>Расчет_БЕЗ_Фонда!AI24</f>
        <v>0.2</v>
      </c>
      <c r="AJ325" s="31">
        <f>Расчет_БЕЗ_Фонда!AJ24</f>
        <v>0.2</v>
      </c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</row>
    <row r="326" spans="1:124" s="1" customFormat="1" outlineLevel="1">
      <c r="A326" s="22" t="s">
        <v>42</v>
      </c>
      <c r="B326" s="23"/>
      <c r="C326" s="23"/>
      <c r="D326" s="23"/>
      <c r="E326" s="21">
        <f t="shared" ref="E326:AJ326" ca="1" si="90">E324*E325</f>
        <v>0</v>
      </c>
      <c r="F326" s="21">
        <f t="shared" ca="1" si="90"/>
        <v>0</v>
      </c>
      <c r="G326" s="21">
        <f t="shared" ca="1" si="90"/>
        <v>0</v>
      </c>
      <c r="H326" s="21">
        <f t="shared" ca="1" si="90"/>
        <v>0</v>
      </c>
      <c r="I326" s="21">
        <f t="shared" ca="1" si="90"/>
        <v>0</v>
      </c>
      <c r="J326" s="21">
        <f t="shared" ca="1" si="90"/>
        <v>0</v>
      </c>
      <c r="K326" s="21">
        <f t="shared" ca="1" si="90"/>
        <v>0</v>
      </c>
      <c r="L326" s="21">
        <f t="shared" ca="1" si="90"/>
        <v>2357.9075327429746</v>
      </c>
      <c r="M326" s="21">
        <f t="shared" ca="1" si="90"/>
        <v>5907.0029091461865</v>
      </c>
      <c r="N326" s="21">
        <f t="shared" ca="1" si="90"/>
        <v>7879.8204009066139</v>
      </c>
      <c r="O326" s="21">
        <f t="shared" ca="1" si="90"/>
        <v>10037.123768392448</v>
      </c>
      <c r="P326" s="21">
        <f t="shared" ca="1" si="90"/>
        <v>0</v>
      </c>
      <c r="Q326" s="21">
        <f t="shared" ca="1" si="90"/>
        <v>0</v>
      </c>
      <c r="R326" s="21">
        <f t="shared" ca="1" si="90"/>
        <v>0</v>
      </c>
      <c r="S326" s="21">
        <f t="shared" ca="1" si="90"/>
        <v>0</v>
      </c>
      <c r="T326" s="21">
        <f t="shared" ca="1" si="90"/>
        <v>0</v>
      </c>
      <c r="U326" s="21">
        <f t="shared" ca="1" si="90"/>
        <v>0</v>
      </c>
      <c r="V326" s="21">
        <f t="shared" ca="1" si="90"/>
        <v>0</v>
      </c>
      <c r="W326" s="21">
        <f t="shared" ca="1" si="90"/>
        <v>0</v>
      </c>
      <c r="X326" s="21">
        <f t="shared" ca="1" si="90"/>
        <v>0</v>
      </c>
      <c r="Y326" s="21">
        <f t="shared" ca="1" si="90"/>
        <v>0</v>
      </c>
      <c r="Z326" s="21">
        <f t="shared" ca="1" si="90"/>
        <v>0</v>
      </c>
      <c r="AA326" s="21">
        <f t="shared" ca="1" si="90"/>
        <v>0</v>
      </c>
      <c r="AB326" s="21">
        <f t="shared" ca="1" si="90"/>
        <v>0</v>
      </c>
      <c r="AC326" s="21">
        <f t="shared" ca="1" si="90"/>
        <v>0</v>
      </c>
      <c r="AD326" s="21">
        <f t="shared" ca="1" si="90"/>
        <v>0</v>
      </c>
      <c r="AE326" s="21">
        <f t="shared" ca="1" si="90"/>
        <v>0</v>
      </c>
      <c r="AF326" s="21">
        <f t="shared" ca="1" si="90"/>
        <v>0</v>
      </c>
      <c r="AG326" s="21">
        <f t="shared" ca="1" si="90"/>
        <v>0</v>
      </c>
      <c r="AH326" s="21">
        <f t="shared" ca="1" si="90"/>
        <v>0</v>
      </c>
      <c r="AI326" s="21">
        <f t="shared" ca="1" si="90"/>
        <v>0</v>
      </c>
      <c r="AJ326" s="21">
        <f t="shared" ca="1" si="90"/>
        <v>0</v>
      </c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1"/>
      <c r="AZ326" s="21"/>
      <c r="BA326" s="21"/>
      <c r="BB326" s="21"/>
      <c r="BC326" s="21"/>
      <c r="BD326" s="21"/>
      <c r="BE326" s="21"/>
      <c r="BF326" s="21"/>
      <c r="BG326" s="21"/>
      <c r="BH326" s="21"/>
      <c r="BI326" s="21"/>
      <c r="BJ326" s="21"/>
      <c r="BK326" s="21"/>
      <c r="BL326" s="21"/>
      <c r="BM326" s="21"/>
      <c r="BN326" s="21"/>
      <c r="BO326" s="21"/>
      <c r="BP326" s="21"/>
      <c r="BQ326" s="21"/>
      <c r="BR326" s="21"/>
      <c r="BS326" s="21"/>
      <c r="BT326" s="21"/>
      <c r="BU326" s="21"/>
      <c r="BV326" s="21"/>
      <c r="BW326" s="21"/>
      <c r="BX326" s="21"/>
      <c r="BY326" s="21"/>
      <c r="BZ326" s="21"/>
      <c r="CA326" s="21"/>
      <c r="CB326" s="21"/>
      <c r="CC326" s="21"/>
      <c r="CD326" s="21"/>
      <c r="CE326" s="21"/>
      <c r="CF326" s="21"/>
      <c r="CG326" s="21"/>
      <c r="CH326" s="21"/>
      <c r="CI326" s="21"/>
      <c r="CJ326" s="21"/>
      <c r="CK326" s="21"/>
      <c r="CL326" s="21"/>
      <c r="CM326" s="21"/>
      <c r="CN326" s="21"/>
      <c r="CO326" s="21"/>
      <c r="CP326" s="21"/>
      <c r="CQ326" s="21"/>
      <c r="CR326" s="21"/>
      <c r="CS326" s="21"/>
      <c r="CT326" s="21"/>
      <c r="CU326" s="21"/>
      <c r="CV326" s="21"/>
      <c r="CW326" s="21"/>
      <c r="CX326" s="21"/>
      <c r="CY326" s="21"/>
      <c r="CZ326" s="21"/>
      <c r="DA326" s="21"/>
      <c r="DB326" s="21"/>
      <c r="DC326" s="21"/>
      <c r="DD326" s="21"/>
      <c r="DE326" s="21"/>
      <c r="DF326" s="21"/>
      <c r="DG326" s="21"/>
      <c r="DH326" s="21"/>
      <c r="DI326" s="21"/>
      <c r="DJ326" s="21"/>
      <c r="DK326" s="21"/>
      <c r="DL326" s="21"/>
      <c r="DM326" s="21"/>
      <c r="DN326" s="21"/>
      <c r="DO326" s="21"/>
      <c r="DP326" s="21"/>
      <c r="DQ326" s="21"/>
      <c r="DR326" s="21"/>
      <c r="DS326" s="21"/>
      <c r="DT326" s="21"/>
    </row>
    <row r="327" spans="1:124" s="1" customFormat="1" outlineLevel="1">
      <c r="A327" s="2" t="s">
        <v>67</v>
      </c>
      <c r="B327" s="17">
        <v>1</v>
      </c>
      <c r="E327" s="6">
        <f t="shared" ref="E327:AJ327" ca="1" si="91">-OFFSET(E326,0,-$B327)</f>
        <v>0</v>
      </c>
      <c r="F327" s="6">
        <f t="shared" ca="1" si="91"/>
        <v>0</v>
      </c>
      <c r="G327" s="6">
        <f t="shared" ca="1" si="91"/>
        <v>0</v>
      </c>
      <c r="H327" s="6">
        <f t="shared" ca="1" si="91"/>
        <v>0</v>
      </c>
      <c r="I327" s="6">
        <f t="shared" ca="1" si="91"/>
        <v>0</v>
      </c>
      <c r="J327" s="6">
        <f t="shared" ca="1" si="91"/>
        <v>0</v>
      </c>
      <c r="K327" s="6">
        <f t="shared" ca="1" si="91"/>
        <v>0</v>
      </c>
      <c r="L327" s="6">
        <f t="shared" ca="1" si="91"/>
        <v>0</v>
      </c>
      <c r="M327" s="6">
        <f t="shared" ca="1" si="91"/>
        <v>-2357.9075327429746</v>
      </c>
      <c r="N327" s="6">
        <f t="shared" ca="1" si="91"/>
        <v>-5907.0029091461865</v>
      </c>
      <c r="O327" s="6">
        <f t="shared" ca="1" si="91"/>
        <v>-7879.8204009066139</v>
      </c>
      <c r="P327" s="6">
        <f t="shared" ca="1" si="91"/>
        <v>-10037.123768392448</v>
      </c>
      <c r="Q327" s="6">
        <f t="shared" ca="1" si="91"/>
        <v>0</v>
      </c>
      <c r="R327" s="6">
        <f t="shared" ca="1" si="91"/>
        <v>0</v>
      </c>
      <c r="S327" s="6">
        <f t="shared" ca="1" si="91"/>
        <v>0</v>
      </c>
      <c r="T327" s="6">
        <f t="shared" ca="1" si="91"/>
        <v>0</v>
      </c>
      <c r="U327" s="6">
        <f t="shared" ca="1" si="91"/>
        <v>0</v>
      </c>
      <c r="V327" s="6">
        <f t="shared" ca="1" si="91"/>
        <v>0</v>
      </c>
      <c r="W327" s="6">
        <f t="shared" ca="1" si="91"/>
        <v>0</v>
      </c>
      <c r="X327" s="6">
        <f t="shared" ca="1" si="91"/>
        <v>0</v>
      </c>
      <c r="Y327" s="6">
        <f t="shared" ca="1" si="91"/>
        <v>0</v>
      </c>
      <c r="Z327" s="6">
        <f t="shared" ca="1" si="91"/>
        <v>0</v>
      </c>
      <c r="AA327" s="6">
        <f t="shared" ca="1" si="91"/>
        <v>0</v>
      </c>
      <c r="AB327" s="6">
        <f t="shared" ca="1" si="91"/>
        <v>0</v>
      </c>
      <c r="AC327" s="6">
        <f t="shared" ca="1" si="91"/>
        <v>0</v>
      </c>
      <c r="AD327" s="6">
        <f t="shared" ca="1" si="91"/>
        <v>0</v>
      </c>
      <c r="AE327" s="6">
        <f t="shared" ca="1" si="91"/>
        <v>0</v>
      </c>
      <c r="AF327" s="6">
        <f t="shared" ca="1" si="91"/>
        <v>0</v>
      </c>
      <c r="AG327" s="6">
        <f t="shared" ca="1" si="91"/>
        <v>0</v>
      </c>
      <c r="AH327" s="6">
        <f t="shared" ca="1" si="91"/>
        <v>0</v>
      </c>
      <c r="AI327" s="6">
        <f t="shared" ca="1" si="91"/>
        <v>0</v>
      </c>
      <c r="AJ327" s="6">
        <f t="shared" ca="1" si="91"/>
        <v>0</v>
      </c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</row>
    <row r="328" spans="1:124" s="1" customFormat="1" outlineLevel="1">
      <c r="A328" s="24" t="s">
        <v>68</v>
      </c>
      <c r="B328" s="25"/>
      <c r="C328" s="25"/>
      <c r="D328" s="25"/>
      <c r="E328" s="16">
        <f t="shared" ref="E328:AJ328" ca="1" si="92">D328+SUM(E326:E327)</f>
        <v>0</v>
      </c>
      <c r="F328" s="16">
        <f t="shared" ca="1" si="92"/>
        <v>0</v>
      </c>
      <c r="G328" s="16">
        <f t="shared" ca="1" si="92"/>
        <v>0</v>
      </c>
      <c r="H328" s="16">
        <f t="shared" ca="1" si="92"/>
        <v>0</v>
      </c>
      <c r="I328" s="16">
        <f t="shared" ca="1" si="92"/>
        <v>0</v>
      </c>
      <c r="J328" s="16">
        <f t="shared" ca="1" si="92"/>
        <v>0</v>
      </c>
      <c r="K328" s="16">
        <f t="shared" ca="1" si="92"/>
        <v>0</v>
      </c>
      <c r="L328" s="16">
        <f t="shared" ca="1" si="92"/>
        <v>2357.9075327429746</v>
      </c>
      <c r="M328" s="16">
        <f t="shared" ca="1" si="92"/>
        <v>5907.0029091461865</v>
      </c>
      <c r="N328" s="16">
        <f t="shared" ca="1" si="92"/>
        <v>7879.8204009066139</v>
      </c>
      <c r="O328" s="16">
        <f t="shared" ca="1" si="92"/>
        <v>10037.123768392448</v>
      </c>
      <c r="P328" s="16">
        <f t="shared" ca="1" si="92"/>
        <v>0</v>
      </c>
      <c r="Q328" s="16">
        <f t="shared" ca="1" si="92"/>
        <v>0</v>
      </c>
      <c r="R328" s="16">
        <f t="shared" ca="1" si="92"/>
        <v>0</v>
      </c>
      <c r="S328" s="16">
        <f t="shared" ca="1" si="92"/>
        <v>0</v>
      </c>
      <c r="T328" s="16">
        <f t="shared" ca="1" si="92"/>
        <v>0</v>
      </c>
      <c r="U328" s="16">
        <f t="shared" ca="1" si="92"/>
        <v>0</v>
      </c>
      <c r="V328" s="16">
        <f t="shared" ca="1" si="92"/>
        <v>0</v>
      </c>
      <c r="W328" s="16">
        <f t="shared" ca="1" si="92"/>
        <v>0</v>
      </c>
      <c r="X328" s="16">
        <f t="shared" ca="1" si="92"/>
        <v>0</v>
      </c>
      <c r="Y328" s="16">
        <f t="shared" ca="1" si="92"/>
        <v>0</v>
      </c>
      <c r="Z328" s="16">
        <f t="shared" ca="1" si="92"/>
        <v>0</v>
      </c>
      <c r="AA328" s="16">
        <f t="shared" ca="1" si="92"/>
        <v>0</v>
      </c>
      <c r="AB328" s="16">
        <f t="shared" ca="1" si="92"/>
        <v>0</v>
      </c>
      <c r="AC328" s="16">
        <f t="shared" ca="1" si="92"/>
        <v>0</v>
      </c>
      <c r="AD328" s="16">
        <f t="shared" ca="1" si="92"/>
        <v>0</v>
      </c>
      <c r="AE328" s="16">
        <f t="shared" ca="1" si="92"/>
        <v>0</v>
      </c>
      <c r="AF328" s="16">
        <f t="shared" ca="1" si="92"/>
        <v>0</v>
      </c>
      <c r="AG328" s="16">
        <f t="shared" ca="1" si="92"/>
        <v>0</v>
      </c>
      <c r="AH328" s="16">
        <f t="shared" ca="1" si="92"/>
        <v>0</v>
      </c>
      <c r="AI328" s="16">
        <f t="shared" ca="1" si="92"/>
        <v>0</v>
      </c>
      <c r="AJ328" s="16">
        <f t="shared" ca="1" si="92"/>
        <v>0</v>
      </c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  <c r="BC328" s="16"/>
      <c r="BD328" s="16"/>
      <c r="BE328" s="16"/>
      <c r="BF328" s="16"/>
      <c r="BG328" s="16"/>
      <c r="BH328" s="16"/>
      <c r="BI328" s="16"/>
      <c r="BJ328" s="16"/>
      <c r="BK328" s="16"/>
      <c r="BL328" s="16"/>
      <c r="BM328" s="16"/>
      <c r="BN328" s="16"/>
      <c r="BO328" s="16"/>
      <c r="BP328" s="16"/>
      <c r="BQ328" s="16"/>
      <c r="BR328" s="16"/>
      <c r="BS328" s="16"/>
      <c r="BT328" s="16"/>
      <c r="BU328" s="16"/>
      <c r="BV328" s="16"/>
      <c r="BW328" s="16"/>
      <c r="BX328" s="16"/>
      <c r="BY328" s="16"/>
      <c r="BZ328" s="16"/>
      <c r="CA328" s="16"/>
      <c r="CB328" s="16"/>
      <c r="CC328" s="16"/>
      <c r="CD328" s="16"/>
      <c r="CE328" s="16"/>
      <c r="CF328" s="16"/>
      <c r="CG328" s="16"/>
      <c r="CH328" s="16"/>
      <c r="CI328" s="16"/>
      <c r="CJ328" s="16"/>
      <c r="CK328" s="16"/>
      <c r="CL328" s="16"/>
      <c r="CM328" s="16"/>
      <c r="CN328" s="16"/>
      <c r="CO328" s="16"/>
      <c r="CP328" s="16"/>
      <c r="CQ328" s="16"/>
      <c r="CR328" s="16"/>
      <c r="CS328" s="16"/>
      <c r="CT328" s="16"/>
      <c r="CU328" s="16"/>
      <c r="CV328" s="16"/>
      <c r="CW328" s="16"/>
      <c r="CX328" s="16"/>
      <c r="CY328" s="16"/>
      <c r="CZ328" s="16"/>
      <c r="DA328" s="16"/>
      <c r="DB328" s="16"/>
      <c r="DC328" s="16"/>
      <c r="DD328" s="16"/>
      <c r="DE328" s="16"/>
      <c r="DF328" s="16"/>
      <c r="DG328" s="16"/>
      <c r="DH328" s="16"/>
      <c r="DI328" s="16"/>
      <c r="DJ328" s="16"/>
      <c r="DK328" s="16"/>
      <c r="DL328" s="16"/>
      <c r="DM328" s="16"/>
      <c r="DN328" s="16"/>
      <c r="DO328" s="16"/>
      <c r="DP328" s="16"/>
      <c r="DQ328" s="16"/>
      <c r="DR328" s="16"/>
      <c r="DS328" s="16"/>
      <c r="DT328" s="16"/>
    </row>
    <row r="329" spans="1:124" s="1" customFormat="1" outlineLevel="1">
      <c r="A329" s="2"/>
    </row>
    <row r="330" spans="1:124" s="1" customFormat="1" outlineLevel="1">
      <c r="A330" s="4" t="s">
        <v>61</v>
      </c>
    </row>
    <row r="331" spans="1:124" s="1" customFormat="1" outlineLevel="1">
      <c r="A331" s="2" t="s">
        <v>23</v>
      </c>
      <c r="E331" s="6">
        <f>E129</f>
        <v>0</v>
      </c>
      <c r="F331" s="6">
        <f t="shared" ref="F331:AJ331" si="93">F129</f>
        <v>0</v>
      </c>
      <c r="G331" s="6">
        <f t="shared" si="93"/>
        <v>876049.5031514162</v>
      </c>
      <c r="H331" s="6">
        <f t="shared" si="93"/>
        <v>920858.71001277154</v>
      </c>
      <c r="I331" s="6">
        <f t="shared" si="93"/>
        <v>967832.98072797386</v>
      </c>
      <c r="J331" s="6">
        <f t="shared" si="93"/>
        <v>1017187.1463261792</v>
      </c>
      <c r="K331" s="6">
        <f t="shared" si="93"/>
        <v>1069044.5470147326</v>
      </c>
      <c r="L331" s="6">
        <f t="shared" si="93"/>
        <v>1123527.5602918719</v>
      </c>
      <c r="M331" s="6">
        <f t="shared" si="93"/>
        <v>1180768.5122488148</v>
      </c>
      <c r="N331" s="6">
        <f t="shared" si="93"/>
        <v>1240934.562498722</v>
      </c>
      <c r="O331" s="6">
        <f t="shared" si="93"/>
        <v>1304219.9119934249</v>
      </c>
      <c r="P331" s="6">
        <f t="shared" si="93"/>
        <v>0</v>
      </c>
      <c r="Q331" s="6">
        <f t="shared" si="93"/>
        <v>0</v>
      </c>
      <c r="R331" s="6">
        <f t="shared" si="93"/>
        <v>0</v>
      </c>
      <c r="S331" s="6">
        <f t="shared" si="93"/>
        <v>0</v>
      </c>
      <c r="T331" s="6">
        <f t="shared" si="93"/>
        <v>0</v>
      </c>
      <c r="U331" s="6">
        <f t="shared" si="93"/>
        <v>0</v>
      </c>
      <c r="V331" s="6">
        <f t="shared" si="93"/>
        <v>0</v>
      </c>
      <c r="W331" s="6">
        <f t="shared" si="93"/>
        <v>0</v>
      </c>
      <c r="X331" s="6">
        <f t="shared" si="93"/>
        <v>0</v>
      </c>
      <c r="Y331" s="6">
        <f t="shared" si="93"/>
        <v>0</v>
      </c>
      <c r="Z331" s="6">
        <f t="shared" si="93"/>
        <v>0</v>
      </c>
      <c r="AA331" s="6">
        <f t="shared" si="93"/>
        <v>0</v>
      </c>
      <c r="AB331" s="6">
        <f t="shared" si="93"/>
        <v>0</v>
      </c>
      <c r="AC331" s="6">
        <f t="shared" si="93"/>
        <v>0</v>
      </c>
      <c r="AD331" s="6">
        <f t="shared" si="93"/>
        <v>0</v>
      </c>
      <c r="AE331" s="6">
        <f t="shared" si="93"/>
        <v>0</v>
      </c>
      <c r="AF331" s="6">
        <f t="shared" si="93"/>
        <v>0</v>
      </c>
      <c r="AG331" s="6">
        <f t="shared" si="93"/>
        <v>0</v>
      </c>
      <c r="AH331" s="6">
        <f t="shared" si="93"/>
        <v>0</v>
      </c>
      <c r="AI331" s="6">
        <f t="shared" si="93"/>
        <v>0</v>
      </c>
      <c r="AJ331" s="6">
        <f t="shared" si="93"/>
        <v>0</v>
      </c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</row>
    <row r="332" spans="1:124" s="1" customFormat="1" outlineLevel="1">
      <c r="A332" s="2" t="s">
        <v>41</v>
      </c>
      <c r="E332" s="6">
        <f ca="1">-(E148)-(E183)</f>
        <v>0</v>
      </c>
      <c r="F332" s="6">
        <f t="shared" ref="F332:AJ332" ca="1" si="94">-(F148)-(F183)</f>
        <v>0</v>
      </c>
      <c r="G332" s="6">
        <f t="shared" ca="1" si="94"/>
        <v>-816374.90338295966</v>
      </c>
      <c r="H332" s="6">
        <f t="shared" ca="1" si="94"/>
        <v>-859283.49674230954</v>
      </c>
      <c r="I332" s="6">
        <f t="shared" ca="1" si="94"/>
        <v>-904283.90377448814</v>
      </c>
      <c r="J332" s="6">
        <f t="shared" ca="1" si="94"/>
        <v>-951581.38264363294</v>
      </c>
      <c r="K332" s="6">
        <f t="shared" ca="1" si="94"/>
        <v>-1001296.0291606276</v>
      </c>
      <c r="L332" s="6">
        <f t="shared" ca="1" si="94"/>
        <v>-1053547.3619066067</v>
      </c>
      <c r="M332" s="6">
        <f t="shared" ca="1" si="94"/>
        <v>-1108464.5360829695</v>
      </c>
      <c r="N332" s="6">
        <f t="shared" ca="1" si="94"/>
        <v>-1166209.6119726596</v>
      </c>
      <c r="O332" s="6">
        <f t="shared" ca="1" si="94"/>
        <v>-1226970.3001693627</v>
      </c>
      <c r="P332" s="6">
        <f t="shared" ca="1" si="94"/>
        <v>0</v>
      </c>
      <c r="Q332" s="6">
        <f t="shared" ca="1" si="94"/>
        <v>0</v>
      </c>
      <c r="R332" s="6">
        <f t="shared" ca="1" si="94"/>
        <v>0</v>
      </c>
      <c r="S332" s="6">
        <f t="shared" ca="1" si="94"/>
        <v>0</v>
      </c>
      <c r="T332" s="6">
        <f t="shared" ca="1" si="94"/>
        <v>0</v>
      </c>
      <c r="U332" s="6">
        <f t="shared" ca="1" si="94"/>
        <v>0</v>
      </c>
      <c r="V332" s="6">
        <f t="shared" ca="1" si="94"/>
        <v>0</v>
      </c>
      <c r="W332" s="6">
        <f t="shared" ca="1" si="94"/>
        <v>0</v>
      </c>
      <c r="X332" s="6">
        <f t="shared" ca="1" si="94"/>
        <v>0</v>
      </c>
      <c r="Y332" s="6">
        <f t="shared" ca="1" si="94"/>
        <v>0</v>
      </c>
      <c r="Z332" s="6">
        <f t="shared" ca="1" si="94"/>
        <v>0</v>
      </c>
      <c r="AA332" s="6">
        <f t="shared" ca="1" si="94"/>
        <v>0</v>
      </c>
      <c r="AB332" s="6">
        <f t="shared" ca="1" si="94"/>
        <v>0</v>
      </c>
      <c r="AC332" s="6">
        <f t="shared" ca="1" si="94"/>
        <v>0</v>
      </c>
      <c r="AD332" s="6">
        <f t="shared" ca="1" si="94"/>
        <v>0</v>
      </c>
      <c r="AE332" s="6">
        <f t="shared" ca="1" si="94"/>
        <v>0</v>
      </c>
      <c r="AF332" s="6">
        <f t="shared" ca="1" si="94"/>
        <v>0</v>
      </c>
      <c r="AG332" s="6">
        <f t="shared" ca="1" si="94"/>
        <v>0</v>
      </c>
      <c r="AH332" s="6">
        <f t="shared" ca="1" si="94"/>
        <v>0</v>
      </c>
      <c r="AI332" s="6">
        <f t="shared" ca="1" si="94"/>
        <v>0</v>
      </c>
      <c r="AJ332" s="6">
        <f t="shared" ca="1" si="94"/>
        <v>0</v>
      </c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</row>
    <row r="333" spans="1:124" s="1" customFormat="1" outlineLevel="1">
      <c r="A333" s="2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</row>
    <row r="334" spans="1:124" s="1" customFormat="1" outlineLevel="1">
      <c r="A334" s="24" t="s">
        <v>62</v>
      </c>
      <c r="B334" s="25"/>
      <c r="C334" s="25"/>
      <c r="D334" s="25"/>
      <c r="E334" s="16">
        <f t="shared" ref="E334:AJ334" ca="1" si="95">SUM(E331:E333)</f>
        <v>0</v>
      </c>
      <c r="F334" s="16">
        <f t="shared" ca="1" si="95"/>
        <v>0</v>
      </c>
      <c r="G334" s="16">
        <f t="shared" ca="1" si="95"/>
        <v>59674.599768456537</v>
      </c>
      <c r="H334" s="16">
        <f t="shared" ca="1" si="95"/>
        <v>61575.213270462002</v>
      </c>
      <c r="I334" s="16">
        <f t="shared" ca="1" si="95"/>
        <v>63549.076953485725</v>
      </c>
      <c r="J334" s="16">
        <f t="shared" ca="1" si="95"/>
        <v>65605.76368254621</v>
      </c>
      <c r="K334" s="16">
        <f t="shared" ca="1" si="95"/>
        <v>67748.517854104983</v>
      </c>
      <c r="L334" s="16">
        <f t="shared" ca="1" si="95"/>
        <v>69980.19838526519</v>
      </c>
      <c r="M334" s="16">
        <f t="shared" ca="1" si="95"/>
        <v>72303.976165845292</v>
      </c>
      <c r="N334" s="16">
        <f t="shared" ca="1" si="95"/>
        <v>74724.950526062399</v>
      </c>
      <c r="O334" s="16">
        <f t="shared" ca="1" si="95"/>
        <v>77249.611824062187</v>
      </c>
      <c r="P334" s="16">
        <f t="shared" ca="1" si="95"/>
        <v>0</v>
      </c>
      <c r="Q334" s="16">
        <f t="shared" ca="1" si="95"/>
        <v>0</v>
      </c>
      <c r="R334" s="16">
        <f t="shared" ca="1" si="95"/>
        <v>0</v>
      </c>
      <c r="S334" s="16">
        <f t="shared" ca="1" si="95"/>
        <v>0</v>
      </c>
      <c r="T334" s="16">
        <f t="shared" ca="1" si="95"/>
        <v>0</v>
      </c>
      <c r="U334" s="16">
        <f t="shared" ca="1" si="95"/>
        <v>0</v>
      </c>
      <c r="V334" s="16">
        <f t="shared" ca="1" si="95"/>
        <v>0</v>
      </c>
      <c r="W334" s="16">
        <f t="shared" ca="1" si="95"/>
        <v>0</v>
      </c>
      <c r="X334" s="16">
        <f t="shared" ca="1" si="95"/>
        <v>0</v>
      </c>
      <c r="Y334" s="16">
        <f t="shared" ca="1" si="95"/>
        <v>0</v>
      </c>
      <c r="Z334" s="16">
        <f t="shared" ca="1" si="95"/>
        <v>0</v>
      </c>
      <c r="AA334" s="16">
        <f t="shared" ca="1" si="95"/>
        <v>0</v>
      </c>
      <c r="AB334" s="16">
        <f t="shared" ca="1" si="95"/>
        <v>0</v>
      </c>
      <c r="AC334" s="16">
        <f t="shared" ca="1" si="95"/>
        <v>0</v>
      </c>
      <c r="AD334" s="16">
        <f t="shared" ca="1" si="95"/>
        <v>0</v>
      </c>
      <c r="AE334" s="16">
        <f t="shared" ca="1" si="95"/>
        <v>0</v>
      </c>
      <c r="AF334" s="16">
        <f t="shared" ca="1" si="95"/>
        <v>0</v>
      </c>
      <c r="AG334" s="16">
        <f t="shared" ca="1" si="95"/>
        <v>0</v>
      </c>
      <c r="AH334" s="16">
        <f t="shared" ca="1" si="95"/>
        <v>0</v>
      </c>
      <c r="AI334" s="16">
        <f t="shared" ca="1" si="95"/>
        <v>0</v>
      </c>
      <c r="AJ334" s="16">
        <f t="shared" ca="1" si="95"/>
        <v>0</v>
      </c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  <c r="BC334" s="16"/>
      <c r="BD334" s="16"/>
      <c r="BE334" s="16"/>
      <c r="BF334" s="16"/>
      <c r="BG334" s="16"/>
      <c r="BH334" s="16"/>
      <c r="BI334" s="16"/>
      <c r="BJ334" s="16"/>
      <c r="BK334" s="16"/>
      <c r="BL334" s="16"/>
      <c r="BM334" s="16"/>
      <c r="BN334" s="16"/>
      <c r="BO334" s="16"/>
      <c r="BP334" s="16"/>
      <c r="BQ334" s="16"/>
      <c r="BR334" s="16"/>
      <c r="BS334" s="16"/>
      <c r="BT334" s="16"/>
      <c r="BU334" s="16"/>
      <c r="BV334" s="16"/>
      <c r="BW334" s="16"/>
      <c r="BX334" s="16"/>
      <c r="BY334" s="16"/>
      <c r="BZ334" s="16"/>
      <c r="CA334" s="16"/>
      <c r="CB334" s="16"/>
      <c r="CC334" s="16"/>
      <c r="CD334" s="16"/>
      <c r="CE334" s="16"/>
      <c r="CF334" s="16"/>
      <c r="CG334" s="16"/>
      <c r="CH334" s="16"/>
      <c r="CI334" s="16"/>
      <c r="CJ334" s="16"/>
      <c r="CK334" s="16"/>
      <c r="CL334" s="16"/>
      <c r="CM334" s="16"/>
      <c r="CN334" s="16"/>
      <c r="CO334" s="16"/>
      <c r="CP334" s="16"/>
      <c r="CQ334" s="16"/>
      <c r="CR334" s="16"/>
      <c r="CS334" s="16"/>
      <c r="CT334" s="16"/>
      <c r="CU334" s="16"/>
      <c r="CV334" s="16"/>
      <c r="CW334" s="16"/>
      <c r="CX334" s="16"/>
      <c r="CY334" s="16"/>
      <c r="CZ334" s="16"/>
      <c r="DA334" s="16"/>
      <c r="DB334" s="16"/>
      <c r="DC334" s="16"/>
      <c r="DD334" s="16"/>
      <c r="DE334" s="16"/>
      <c r="DF334" s="16"/>
      <c r="DG334" s="16"/>
      <c r="DH334" s="16"/>
      <c r="DI334" s="16"/>
      <c r="DJ334" s="16"/>
      <c r="DK334" s="16"/>
      <c r="DL334" s="16"/>
      <c r="DM334" s="16"/>
      <c r="DN334" s="16"/>
      <c r="DO334" s="16"/>
      <c r="DP334" s="16"/>
      <c r="DQ334" s="16"/>
      <c r="DR334" s="16"/>
      <c r="DS334" s="16"/>
      <c r="DT334" s="16"/>
    </row>
    <row r="335" spans="1:124" s="1" customFormat="1" outlineLevel="1">
      <c r="A335" s="2" t="s">
        <v>33</v>
      </c>
      <c r="E335" s="6">
        <f t="shared" ref="E335:AJ335" ca="1" si="96">-E418</f>
        <v>0</v>
      </c>
      <c r="F335" s="6">
        <f t="shared" ca="1" si="96"/>
        <v>0</v>
      </c>
      <c r="G335" s="6">
        <f t="shared" ca="1" si="96"/>
        <v>-17893.333333333332</v>
      </c>
      <c r="H335" s="6">
        <f t="shared" ca="1" si="96"/>
        <v>-17893.333333333332</v>
      </c>
      <c r="I335" s="6">
        <f t="shared" ca="1" si="96"/>
        <v>-17893.333333333332</v>
      </c>
      <c r="J335" s="6">
        <f t="shared" ca="1" si="96"/>
        <v>-17893.333333333332</v>
      </c>
      <c r="K335" s="6">
        <f t="shared" ca="1" si="96"/>
        <v>-17893.333333333332</v>
      </c>
      <c r="L335" s="6">
        <f t="shared" ca="1" si="96"/>
        <v>-17893.333333333332</v>
      </c>
      <c r="M335" s="6">
        <f t="shared" ca="1" si="96"/>
        <v>-17893.333333333332</v>
      </c>
      <c r="N335" s="6">
        <f t="shared" ca="1" si="96"/>
        <v>-17893.333333333332</v>
      </c>
      <c r="O335" s="6">
        <f t="shared" ca="1" si="96"/>
        <v>-17893.333333333332</v>
      </c>
      <c r="P335" s="6">
        <f t="shared" ca="1" si="96"/>
        <v>0</v>
      </c>
      <c r="Q335" s="6">
        <f t="shared" ca="1" si="96"/>
        <v>0</v>
      </c>
      <c r="R335" s="6">
        <f t="shared" ca="1" si="96"/>
        <v>0</v>
      </c>
      <c r="S335" s="6">
        <f t="shared" ca="1" si="96"/>
        <v>0</v>
      </c>
      <c r="T335" s="6">
        <f t="shared" ca="1" si="96"/>
        <v>0</v>
      </c>
      <c r="U335" s="6">
        <f t="shared" ca="1" si="96"/>
        <v>0</v>
      </c>
      <c r="V335" s="6">
        <f t="shared" ca="1" si="96"/>
        <v>0</v>
      </c>
      <c r="W335" s="6">
        <f t="shared" ca="1" si="96"/>
        <v>0</v>
      </c>
      <c r="X335" s="6">
        <f t="shared" ca="1" si="96"/>
        <v>0</v>
      </c>
      <c r="Y335" s="6">
        <f t="shared" ca="1" si="96"/>
        <v>0</v>
      </c>
      <c r="Z335" s="6">
        <f t="shared" ca="1" si="96"/>
        <v>0</v>
      </c>
      <c r="AA335" s="6">
        <f t="shared" ca="1" si="96"/>
        <v>0</v>
      </c>
      <c r="AB335" s="6">
        <f t="shared" ca="1" si="96"/>
        <v>0</v>
      </c>
      <c r="AC335" s="6">
        <f t="shared" ca="1" si="96"/>
        <v>0</v>
      </c>
      <c r="AD335" s="6">
        <f t="shared" ca="1" si="96"/>
        <v>0</v>
      </c>
      <c r="AE335" s="6">
        <f t="shared" ca="1" si="96"/>
        <v>0</v>
      </c>
      <c r="AF335" s="6">
        <f t="shared" ca="1" si="96"/>
        <v>0</v>
      </c>
      <c r="AG335" s="6">
        <f t="shared" ca="1" si="96"/>
        <v>0</v>
      </c>
      <c r="AH335" s="6">
        <f t="shared" ca="1" si="96"/>
        <v>0</v>
      </c>
      <c r="AI335" s="6">
        <f t="shared" ca="1" si="96"/>
        <v>0</v>
      </c>
      <c r="AJ335" s="6">
        <f t="shared" ca="1" si="96"/>
        <v>0</v>
      </c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</row>
    <row r="336" spans="1:124" s="1" customFormat="1" outlineLevel="1">
      <c r="A336" s="2" t="s">
        <v>63</v>
      </c>
      <c r="E336" s="6">
        <f ca="1">MIN(-(Расчет_БЕЗ_Фонда!E104+Расчет_БЕЗ_Фонда!E118)+SUM(Расчет_БЕЗ_Фонда!E196:E197),0)</f>
        <v>0</v>
      </c>
      <c r="F336" s="6">
        <f ca="1">MIN(-(Расчет_БЕЗ_Фонда!F104+Расчет_БЕЗ_Фонда!F118)+SUM(Расчет_БЕЗ_Фонда!F196:F197),0)</f>
        <v>0</v>
      </c>
      <c r="G336" s="6">
        <f ca="1">MIN(-(Расчет_БЕЗ_Фонда!G104+Расчет_БЕЗ_Фонда!G118)+SUM(Расчет_БЕЗ_Фонда!G196:G197),0)</f>
        <v>-56364.000000000044</v>
      </c>
      <c r="H336" s="6">
        <f ca="1">MIN(-(Расчет_БЕЗ_Фонда!H104+Расчет_БЕЗ_Фонда!H118)+SUM(Расчет_БЕЗ_Фонда!H196:H197),0)</f>
        <v>-52384.607789869107</v>
      </c>
      <c r="I336" s="6">
        <f ca="1">MIN(-(Расчет_БЕЗ_Фонда!I104+Расчет_БЕЗ_Фонда!I118)+SUM(Расчет_БЕЗ_Фонда!I196:I197),0)</f>
        <v>-47967.482436623766</v>
      </c>
      <c r="J336" s="6">
        <f ca="1">MIN(-(Расчет_БЕЗ_Фонда!J104+Расчет_БЕЗ_Фонда!J118)+SUM(Расчет_БЕЗ_Фонда!J196:J197),0)</f>
        <v>-43064.473294521442</v>
      </c>
      <c r="K336" s="6">
        <f ca="1">MIN(-(Расчет_БЕЗ_Фонда!K104+Расчет_БЕЗ_Фонда!K118)+SUM(Расчет_БЕЗ_Фонда!K196:K197),0)</f>
        <v>-37622.133146787863</v>
      </c>
      <c r="L336" s="6">
        <f ca="1">MIN(-(Расчет_БЕЗ_Фонда!L104+Расчет_БЕЗ_Фонда!L118)+SUM(Расчет_БЕЗ_Фонда!L196:L197),0)</f>
        <v>-31581.135582803581</v>
      </c>
      <c r="M336" s="6">
        <f ca="1">MIN(-(Расчет_БЕЗ_Фонда!M104+Расчет_БЕЗ_Фонда!M118)+SUM(Расчет_БЕЗ_Фонда!M196:M197),0)</f>
        <v>-24875.628286781033</v>
      </c>
      <c r="N336" s="6">
        <f ca="1">MIN(-(Расчет_БЕЗ_Фонда!N104+Расчет_БЕЗ_Фонда!N118)+SUM(Расчет_БЕЗ_Фонда!N196:N197),0)</f>
        <v>-17432.515188196001</v>
      </c>
      <c r="O336" s="6">
        <f ca="1">MIN(-(Расчет_БЕЗ_Фонда!O104+Расчет_БЕЗ_Фонда!O118)+SUM(Расчет_БЕЗ_Фонда!O196:O197),0)</f>
        <v>-9170.6596487666156</v>
      </c>
      <c r="P336" s="6">
        <f ca="1">MIN(-(Расчет_БЕЗ_Фонда!P104+Расчет_БЕЗ_Фонда!P118)+SUM(Расчет_БЕЗ_Фонда!P196:P197),0)</f>
        <v>0</v>
      </c>
      <c r="Q336" s="6">
        <f ca="1">MIN(-(Расчет_БЕЗ_Фонда!Q104+Расчет_БЕЗ_Фонда!Q118)+SUM(Расчет_БЕЗ_Фонда!Q196:Q197),0)</f>
        <v>0</v>
      </c>
      <c r="R336" s="6">
        <f ca="1">MIN(-(Расчет_БЕЗ_Фонда!R104+Расчет_БЕЗ_Фонда!R118)+SUM(Расчет_БЕЗ_Фонда!R196:R197),0)</f>
        <v>0</v>
      </c>
      <c r="S336" s="6">
        <f ca="1">MIN(-(Расчет_БЕЗ_Фонда!S104+Расчет_БЕЗ_Фонда!S118)+SUM(Расчет_БЕЗ_Фонда!S196:S197),0)</f>
        <v>0</v>
      </c>
      <c r="T336" s="6">
        <f ca="1">MIN(-(Расчет_БЕЗ_Фонда!T104+Расчет_БЕЗ_Фонда!T118)+SUM(Расчет_БЕЗ_Фонда!T196:T197),0)</f>
        <v>0</v>
      </c>
      <c r="U336" s="6">
        <f ca="1">MIN(-(Расчет_БЕЗ_Фонда!U104+Расчет_БЕЗ_Фонда!U118)+SUM(Расчет_БЕЗ_Фонда!U196:U197),0)</f>
        <v>0</v>
      </c>
      <c r="V336" s="6">
        <f ca="1">MIN(-(Расчет_БЕЗ_Фонда!V104+Расчет_БЕЗ_Фонда!V118)+SUM(Расчет_БЕЗ_Фонда!V196:V197),0)</f>
        <v>0</v>
      </c>
      <c r="W336" s="6">
        <f ca="1">MIN(-(Расчет_БЕЗ_Фонда!W104+Расчет_БЕЗ_Фонда!W118)+SUM(Расчет_БЕЗ_Фонда!W196:W197),0)</f>
        <v>0</v>
      </c>
      <c r="X336" s="6">
        <f ca="1">MIN(-(Расчет_БЕЗ_Фонда!X104+Расчет_БЕЗ_Фонда!X118)+SUM(Расчет_БЕЗ_Фонда!X196:X197),0)</f>
        <v>0</v>
      </c>
      <c r="Y336" s="6">
        <f ca="1">MIN(-(Расчет_БЕЗ_Фонда!Y104+Расчет_БЕЗ_Фонда!Y118)+SUM(Расчет_БЕЗ_Фонда!Y196:Y197),0)</f>
        <v>0</v>
      </c>
      <c r="Z336" s="6">
        <f ca="1">MIN(-(Расчет_БЕЗ_Фонда!Z104+Расчет_БЕЗ_Фонда!Z118)+SUM(Расчет_БЕЗ_Фонда!Z196:Z197),0)</f>
        <v>0</v>
      </c>
      <c r="AA336" s="6">
        <f ca="1">MIN(-(Расчет_БЕЗ_Фонда!AA104+Расчет_БЕЗ_Фонда!AA118)+SUM(Расчет_БЕЗ_Фонда!AA196:AA197),0)</f>
        <v>0</v>
      </c>
      <c r="AB336" s="6">
        <f ca="1">MIN(-(Расчет_БЕЗ_Фонда!AB104+Расчет_БЕЗ_Фонда!AB118)+SUM(Расчет_БЕЗ_Фонда!AB196:AB197),0)</f>
        <v>0</v>
      </c>
      <c r="AC336" s="6">
        <f ca="1">MIN(-(Расчет_БЕЗ_Фонда!AC104+Расчет_БЕЗ_Фонда!AC118)+SUM(Расчет_БЕЗ_Фонда!AC196:AC197),0)</f>
        <v>0</v>
      </c>
      <c r="AD336" s="6">
        <f ca="1">MIN(-(Расчет_БЕЗ_Фонда!AD104+Расчет_БЕЗ_Фонда!AD118)+SUM(Расчет_БЕЗ_Фонда!AD196:AD197),0)</f>
        <v>0</v>
      </c>
      <c r="AE336" s="6">
        <f ca="1">MIN(-(Расчет_БЕЗ_Фонда!AE104+Расчет_БЕЗ_Фонда!AE118)+SUM(Расчет_БЕЗ_Фонда!AE196:AE197),0)</f>
        <v>0</v>
      </c>
      <c r="AF336" s="6">
        <f ca="1">MIN(-(Расчет_БЕЗ_Фонда!AF104+Расчет_БЕЗ_Фонда!AF118)+SUM(Расчет_БЕЗ_Фонда!AF196:AF197),0)</f>
        <v>0</v>
      </c>
      <c r="AG336" s="6">
        <f ca="1">MIN(-(Расчет_БЕЗ_Фонда!AG104+Расчет_БЕЗ_Фонда!AG118)+SUM(Расчет_БЕЗ_Фонда!AG196:AG197),0)</f>
        <v>0</v>
      </c>
      <c r="AH336" s="6">
        <f ca="1">MIN(-(Расчет_БЕЗ_Фонда!AH104+Расчет_БЕЗ_Фонда!AH118)+SUM(Расчет_БЕЗ_Фонда!AH196:AH197),0)</f>
        <v>0</v>
      </c>
      <c r="AI336" s="6">
        <f ca="1">MIN(-(Расчет_БЕЗ_Фонда!AI104+Расчет_БЕЗ_Фонда!AI118)+SUM(Расчет_БЕЗ_Фонда!AI196:AI197),0)</f>
        <v>0</v>
      </c>
      <c r="AJ336" s="6">
        <f ca="1">MIN(-(Расчет_БЕЗ_Фонда!AJ104+Расчет_БЕЗ_Фонда!AJ118)+SUM(Расчет_БЕЗ_Фонда!AJ196:AJ197),0)</f>
        <v>0</v>
      </c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</row>
    <row r="337" spans="1:124" s="1" customFormat="1" outlineLevel="1">
      <c r="A337" s="2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</row>
    <row r="338" spans="1:124" s="1" customFormat="1" outlineLevel="1">
      <c r="A338" s="24" t="s">
        <v>64</v>
      </c>
      <c r="B338" s="25"/>
      <c r="C338" s="25"/>
      <c r="D338" s="25"/>
      <c r="E338" s="16">
        <f t="shared" ref="E338:AJ338" ca="1" si="97">SUM(E334:E337)</f>
        <v>0</v>
      </c>
      <c r="F338" s="16">
        <f t="shared" ca="1" si="97"/>
        <v>0</v>
      </c>
      <c r="G338" s="16">
        <f t="shared" ca="1" si="97"/>
        <v>-14582.733564876835</v>
      </c>
      <c r="H338" s="16">
        <f t="shared" ca="1" si="97"/>
        <v>-8702.7278527404342</v>
      </c>
      <c r="I338" s="16">
        <f t="shared" ca="1" si="97"/>
        <v>-2311.7388164713702</v>
      </c>
      <c r="J338" s="16">
        <f t="shared" ca="1" si="97"/>
        <v>4647.9570546914401</v>
      </c>
      <c r="K338" s="16">
        <f t="shared" ca="1" si="97"/>
        <v>12233.051373983792</v>
      </c>
      <c r="L338" s="16">
        <f t="shared" ca="1" si="97"/>
        <v>20505.72946912828</v>
      </c>
      <c r="M338" s="16">
        <f t="shared" ca="1" si="97"/>
        <v>29535.01454573093</v>
      </c>
      <c r="N338" s="16">
        <f t="shared" ca="1" si="97"/>
        <v>39399.102004533066</v>
      </c>
      <c r="O338" s="16">
        <f t="shared" ca="1" si="97"/>
        <v>50185.618841962241</v>
      </c>
      <c r="P338" s="16">
        <f t="shared" ca="1" si="97"/>
        <v>0</v>
      </c>
      <c r="Q338" s="16">
        <f t="shared" ca="1" si="97"/>
        <v>0</v>
      </c>
      <c r="R338" s="16">
        <f t="shared" ca="1" si="97"/>
        <v>0</v>
      </c>
      <c r="S338" s="16">
        <f t="shared" ca="1" si="97"/>
        <v>0</v>
      </c>
      <c r="T338" s="16">
        <f t="shared" ca="1" si="97"/>
        <v>0</v>
      </c>
      <c r="U338" s="16">
        <f t="shared" ca="1" si="97"/>
        <v>0</v>
      </c>
      <c r="V338" s="16">
        <f t="shared" ca="1" si="97"/>
        <v>0</v>
      </c>
      <c r="W338" s="16">
        <f t="shared" ca="1" si="97"/>
        <v>0</v>
      </c>
      <c r="X338" s="16">
        <f t="shared" ca="1" si="97"/>
        <v>0</v>
      </c>
      <c r="Y338" s="16">
        <f t="shared" ca="1" si="97"/>
        <v>0</v>
      </c>
      <c r="Z338" s="16">
        <f t="shared" ca="1" si="97"/>
        <v>0</v>
      </c>
      <c r="AA338" s="16">
        <f t="shared" ca="1" si="97"/>
        <v>0</v>
      </c>
      <c r="AB338" s="16">
        <f t="shared" ca="1" si="97"/>
        <v>0</v>
      </c>
      <c r="AC338" s="16">
        <f t="shared" ca="1" si="97"/>
        <v>0</v>
      </c>
      <c r="AD338" s="16">
        <f t="shared" ca="1" si="97"/>
        <v>0</v>
      </c>
      <c r="AE338" s="16">
        <f t="shared" ca="1" si="97"/>
        <v>0</v>
      </c>
      <c r="AF338" s="16">
        <f t="shared" ca="1" si="97"/>
        <v>0</v>
      </c>
      <c r="AG338" s="16">
        <f t="shared" ca="1" si="97"/>
        <v>0</v>
      </c>
      <c r="AH338" s="16">
        <f t="shared" ca="1" si="97"/>
        <v>0</v>
      </c>
      <c r="AI338" s="16">
        <f t="shared" ca="1" si="97"/>
        <v>0</v>
      </c>
      <c r="AJ338" s="16">
        <f t="shared" ca="1" si="97"/>
        <v>0</v>
      </c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  <c r="BC338" s="16"/>
      <c r="BD338" s="16"/>
      <c r="BE338" s="16"/>
      <c r="BF338" s="16"/>
      <c r="BG338" s="16"/>
      <c r="BH338" s="16"/>
      <c r="BI338" s="16"/>
      <c r="BJ338" s="16"/>
      <c r="BK338" s="16"/>
      <c r="BL338" s="16"/>
      <c r="BM338" s="16"/>
      <c r="BN338" s="16"/>
      <c r="BO338" s="16"/>
      <c r="BP338" s="16"/>
      <c r="BQ338" s="16"/>
      <c r="BR338" s="16"/>
      <c r="BS338" s="16"/>
      <c r="BT338" s="16"/>
      <c r="BU338" s="16"/>
      <c r="BV338" s="16"/>
      <c r="BW338" s="16"/>
      <c r="BX338" s="16"/>
      <c r="BY338" s="16"/>
      <c r="BZ338" s="16"/>
      <c r="CA338" s="16"/>
      <c r="CB338" s="16"/>
      <c r="CC338" s="16"/>
      <c r="CD338" s="16"/>
      <c r="CE338" s="16"/>
      <c r="CF338" s="16"/>
      <c r="CG338" s="16"/>
      <c r="CH338" s="16"/>
      <c r="CI338" s="16"/>
      <c r="CJ338" s="16"/>
      <c r="CK338" s="16"/>
      <c r="CL338" s="16"/>
      <c r="CM338" s="16"/>
      <c r="CN338" s="16"/>
      <c r="CO338" s="16"/>
      <c r="CP338" s="16"/>
      <c r="CQ338" s="16"/>
      <c r="CR338" s="16"/>
      <c r="CS338" s="16"/>
      <c r="CT338" s="16"/>
      <c r="CU338" s="16"/>
      <c r="CV338" s="16"/>
      <c r="CW338" s="16"/>
      <c r="CX338" s="16"/>
      <c r="CY338" s="16"/>
      <c r="CZ338" s="16"/>
      <c r="DA338" s="16"/>
      <c r="DB338" s="16"/>
      <c r="DC338" s="16"/>
      <c r="DD338" s="16"/>
      <c r="DE338" s="16"/>
      <c r="DF338" s="16"/>
      <c r="DG338" s="16"/>
      <c r="DH338" s="16"/>
      <c r="DI338" s="16"/>
      <c r="DJ338" s="16"/>
      <c r="DK338" s="16"/>
      <c r="DL338" s="16"/>
      <c r="DM338" s="16"/>
      <c r="DN338" s="16"/>
      <c r="DO338" s="16"/>
      <c r="DP338" s="16"/>
      <c r="DQ338" s="16"/>
      <c r="DR338" s="16"/>
      <c r="DS338" s="16"/>
      <c r="DT338" s="16"/>
    </row>
    <row r="339" spans="1:124" s="1" customFormat="1" outlineLevel="1">
      <c r="A339" s="2"/>
    </row>
    <row r="340" spans="1:124" s="1" customFormat="1" outlineLevel="1">
      <c r="A340" s="2"/>
    </row>
    <row r="341" spans="1:124" s="217" customFormat="1" outlineLevel="1">
      <c r="A341" s="215" t="s">
        <v>361</v>
      </c>
      <c r="B341" s="216"/>
      <c r="C341" s="216"/>
      <c r="D341" s="216"/>
      <c r="E341" s="216"/>
      <c r="F341" s="216"/>
      <c r="G341" s="216"/>
      <c r="H341" s="216"/>
      <c r="I341" s="216"/>
      <c r="J341" s="216"/>
      <c r="K341" s="216"/>
      <c r="L341" s="216"/>
      <c r="M341" s="216"/>
      <c r="N341" s="216"/>
      <c r="O341" s="216"/>
      <c r="P341" s="216"/>
      <c r="Q341" s="216"/>
      <c r="R341" s="216"/>
      <c r="S341" s="216"/>
      <c r="T341" s="216"/>
      <c r="U341" s="216"/>
      <c r="V341" s="216"/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C341" s="216"/>
      <c r="BD341" s="216"/>
      <c r="BE341" s="216"/>
      <c r="BF341" s="216"/>
      <c r="BG341" s="216"/>
      <c r="BH341" s="216"/>
      <c r="BI341" s="216"/>
      <c r="BJ341" s="216"/>
      <c r="BK341" s="216"/>
      <c r="BL341" s="216"/>
      <c r="BM341" s="216"/>
      <c r="BN341" s="216"/>
      <c r="BO341" s="216"/>
      <c r="BP341" s="216"/>
      <c r="BQ341" s="216"/>
      <c r="BR341" s="216"/>
      <c r="BS341" s="216"/>
      <c r="BT341" s="216"/>
      <c r="BU341" s="216"/>
      <c r="BV341" s="216"/>
      <c r="BW341" s="216"/>
      <c r="BX341" s="216"/>
      <c r="BY341" s="216"/>
      <c r="BZ341" s="216"/>
      <c r="CA341" s="216"/>
      <c r="CB341" s="216"/>
      <c r="CC341" s="216"/>
      <c r="CD341" s="216"/>
      <c r="CE341" s="216"/>
      <c r="CF341" s="216"/>
      <c r="CG341" s="216"/>
      <c r="CH341" s="216"/>
      <c r="CI341" s="216"/>
      <c r="CJ341" s="216"/>
      <c r="CK341" s="216"/>
      <c r="CL341" s="216"/>
      <c r="CM341" s="216"/>
      <c r="CN341" s="216"/>
      <c r="CO341" s="216"/>
      <c r="CP341" s="216"/>
      <c r="CQ341" s="216"/>
      <c r="CR341" s="216"/>
      <c r="CS341" s="216"/>
      <c r="CT341" s="216"/>
      <c r="CU341" s="216"/>
      <c r="CV341" s="216"/>
      <c r="CW341" s="216"/>
      <c r="CX341" s="216"/>
      <c r="CY341" s="216"/>
      <c r="CZ341" s="216"/>
      <c r="DA341" s="216"/>
      <c r="DB341" s="216"/>
      <c r="DC341" s="216"/>
      <c r="DD341" s="216"/>
      <c r="DE341" s="216"/>
      <c r="DF341" s="216"/>
      <c r="DG341" s="216"/>
      <c r="DH341" s="216"/>
      <c r="DI341" s="216"/>
      <c r="DJ341" s="216"/>
      <c r="DK341" s="216"/>
      <c r="DL341" s="216"/>
      <c r="DM341" s="216"/>
      <c r="DN341" s="216"/>
      <c r="DO341" s="216"/>
      <c r="DP341" s="216"/>
      <c r="DQ341" s="216"/>
      <c r="DR341" s="216"/>
      <c r="DS341" s="216"/>
      <c r="DT341" s="216"/>
    </row>
    <row r="342" spans="1:124" s="1" customFormat="1" outlineLevel="1">
      <c r="A342" s="5" t="s">
        <v>335</v>
      </c>
      <c r="B342" s="6"/>
      <c r="C342" s="6"/>
      <c r="D342" s="6"/>
      <c r="E342" s="17">
        <f ca="1">Расчет_БЕЗ_Фонда!E79</f>
        <v>36600</v>
      </c>
      <c r="F342" s="17">
        <f ca="1">Расчет_БЕЗ_Фонда!F79</f>
        <v>36600</v>
      </c>
      <c r="G342" s="17">
        <f ca="1">Расчет_БЕЗ_Фонда!G79</f>
        <v>0</v>
      </c>
      <c r="H342" s="17">
        <f ca="1">Расчет_БЕЗ_Фонда!H79</f>
        <v>0</v>
      </c>
      <c r="I342" s="17">
        <f ca="1">Расчет_БЕЗ_Фонда!I79</f>
        <v>0</v>
      </c>
      <c r="J342" s="17">
        <f ca="1">Расчет_БЕЗ_Фонда!J79</f>
        <v>0</v>
      </c>
      <c r="K342" s="17">
        <f ca="1">Расчет_БЕЗ_Фонда!K79</f>
        <v>0</v>
      </c>
      <c r="L342" s="17">
        <f ca="1">Расчет_БЕЗ_Фонда!L79</f>
        <v>0</v>
      </c>
      <c r="M342" s="17">
        <f ca="1">Расчет_БЕЗ_Фонда!M79</f>
        <v>0</v>
      </c>
      <c r="N342" s="17">
        <f ca="1">Расчет_БЕЗ_Фонда!N79</f>
        <v>0</v>
      </c>
      <c r="O342" s="17">
        <f ca="1">Расчет_БЕЗ_Фонда!O79</f>
        <v>0</v>
      </c>
      <c r="P342" s="17">
        <f ca="1">Расчет_БЕЗ_Фонда!P79</f>
        <v>0</v>
      </c>
      <c r="Q342" s="17">
        <f ca="1">Расчет_БЕЗ_Фонда!Q79</f>
        <v>0</v>
      </c>
      <c r="R342" s="17">
        <f ca="1">Расчет_БЕЗ_Фонда!R79</f>
        <v>0</v>
      </c>
      <c r="S342" s="17">
        <f ca="1">Расчет_БЕЗ_Фонда!S79</f>
        <v>0</v>
      </c>
      <c r="T342" s="17">
        <f ca="1">Расчет_БЕЗ_Фонда!T79</f>
        <v>0</v>
      </c>
      <c r="U342" s="17">
        <f ca="1">Расчет_БЕЗ_Фонда!U79</f>
        <v>0</v>
      </c>
      <c r="V342" s="17">
        <f ca="1">Расчет_БЕЗ_Фонда!V79</f>
        <v>0</v>
      </c>
      <c r="W342" s="17">
        <f ca="1">Расчет_БЕЗ_Фонда!W79</f>
        <v>0</v>
      </c>
      <c r="X342" s="17">
        <f ca="1">Расчет_БЕЗ_Фонда!X79</f>
        <v>0</v>
      </c>
      <c r="Y342" s="17">
        <f ca="1">Расчет_БЕЗ_Фонда!Y79</f>
        <v>0</v>
      </c>
      <c r="Z342" s="17">
        <f ca="1">Расчет_БЕЗ_Фонда!Z79</f>
        <v>0</v>
      </c>
      <c r="AA342" s="17">
        <f ca="1">Расчет_БЕЗ_Фонда!AA79</f>
        <v>0</v>
      </c>
      <c r="AB342" s="17">
        <f ca="1">Расчет_БЕЗ_Фонда!AB79</f>
        <v>0</v>
      </c>
      <c r="AC342" s="17">
        <f ca="1">Расчет_БЕЗ_Фонда!AC79</f>
        <v>0</v>
      </c>
      <c r="AD342" s="17">
        <f ca="1">Расчет_БЕЗ_Фонда!AD79</f>
        <v>0</v>
      </c>
      <c r="AE342" s="17">
        <f ca="1">Расчет_БЕЗ_Фонда!AE79</f>
        <v>0</v>
      </c>
      <c r="AF342" s="17">
        <f ca="1">Расчет_БЕЗ_Фонда!AF79</f>
        <v>0</v>
      </c>
      <c r="AG342" s="17">
        <f ca="1">Расчет_БЕЗ_Фонда!AG79</f>
        <v>0</v>
      </c>
      <c r="AH342" s="17">
        <f ca="1">Расчет_БЕЗ_Фонда!AH79</f>
        <v>0</v>
      </c>
      <c r="AI342" s="17">
        <f ca="1">Расчет_БЕЗ_Фонда!AI79</f>
        <v>0</v>
      </c>
      <c r="AJ342" s="17">
        <f ca="1">Расчет_БЕЗ_Фонда!AJ79</f>
        <v>0</v>
      </c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</row>
    <row r="343" spans="1:124" s="1" customFormat="1" outlineLevel="1">
      <c r="A343" s="5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</row>
    <row r="344" spans="1:124" s="1" customFormat="1" outlineLevel="1">
      <c r="A344" s="34" t="s">
        <v>116</v>
      </c>
      <c r="B344" s="34" t="s">
        <v>337</v>
      </c>
    </row>
    <row r="345" spans="1:124" s="1" customFormat="1" outlineLevel="1">
      <c r="A345" s="5" t="str">
        <f>Расчет_БЕЗ_Фонда!A155</f>
        <v>Реконструкция Объекта №1</v>
      </c>
      <c r="B345" s="229">
        <v>1</v>
      </c>
      <c r="E345" s="6">
        <f ca="1">IFERROR((1-$B345*E$342/Расчет_БЕЗ_Фонда!E$171)*Расчет_БЕЗ_Фонда!E155,0)</f>
        <v>268400</v>
      </c>
      <c r="F345" s="6">
        <f ca="1">IFERROR((1-$B345*F$342/Расчет_БЕЗ_Фонда!F$171)*Расчет_БЕЗ_Фонда!F155,0)</f>
        <v>268400</v>
      </c>
      <c r="G345" s="6">
        <f ca="1">IFERROR((1-$B345*G$342/Расчет_БЕЗ_Фонда!G$171)*Расчет_БЕЗ_Фонда!G155,0)</f>
        <v>0</v>
      </c>
      <c r="H345" s="6">
        <f ca="1">IFERROR((1-$B345*H$342/Расчет_БЕЗ_Фонда!H$171)*Расчет_БЕЗ_Фонда!H155,0)</f>
        <v>0</v>
      </c>
      <c r="I345" s="6">
        <f ca="1">IFERROR((1-$B345*I$342/Расчет_БЕЗ_Фонда!I$171)*Расчет_БЕЗ_Фонда!I155,0)</f>
        <v>0</v>
      </c>
      <c r="J345" s="6">
        <f ca="1">IFERROR((1-$B345*J$342/Расчет_БЕЗ_Фонда!J$171)*Расчет_БЕЗ_Фонда!J155,0)</f>
        <v>0</v>
      </c>
      <c r="K345" s="6">
        <f ca="1">IFERROR((1-$B345*K$342/Расчет_БЕЗ_Фонда!K$171)*Расчет_БЕЗ_Фонда!K155,0)</f>
        <v>0</v>
      </c>
      <c r="L345" s="6">
        <f ca="1">IFERROR((1-$B345*L$342/Расчет_БЕЗ_Фонда!L$171)*Расчет_БЕЗ_Фонда!L155,0)</f>
        <v>0</v>
      </c>
      <c r="M345" s="6">
        <f ca="1">IFERROR((1-$B345*M$342/Расчет_БЕЗ_Фонда!M$171)*Расчет_БЕЗ_Фонда!M155,0)</f>
        <v>0</v>
      </c>
      <c r="N345" s="6">
        <f ca="1">IFERROR((1-$B345*N$342/Расчет_БЕЗ_Фонда!N$171)*Расчет_БЕЗ_Фонда!N155,0)</f>
        <v>0</v>
      </c>
      <c r="O345" s="6">
        <f ca="1">IFERROR((1-$B345*O$342/Расчет_БЕЗ_Фонда!O$171)*Расчет_БЕЗ_Фонда!O155,0)</f>
        <v>0</v>
      </c>
      <c r="P345" s="6">
        <f ca="1">IFERROR((1-$B345*P$342/Расчет_БЕЗ_Фонда!P$171)*Расчет_БЕЗ_Фонда!P155,0)</f>
        <v>0</v>
      </c>
      <c r="Q345" s="6">
        <f ca="1">IFERROR((1-$B345*Q$342/Расчет_БЕЗ_Фонда!Q$171)*Расчет_БЕЗ_Фонда!Q155,0)</f>
        <v>0</v>
      </c>
      <c r="R345" s="6">
        <f ca="1">IFERROR((1-$B345*R$342/Расчет_БЕЗ_Фонда!R$171)*Расчет_БЕЗ_Фонда!R155,0)</f>
        <v>0</v>
      </c>
      <c r="S345" s="6">
        <f ca="1">IFERROR((1-$B345*S$342/Расчет_БЕЗ_Фонда!S$171)*Расчет_БЕЗ_Фонда!S155,0)</f>
        <v>0</v>
      </c>
      <c r="T345" s="6">
        <f ca="1">IFERROR((1-$B345*T$342/Расчет_БЕЗ_Фонда!T$171)*Расчет_БЕЗ_Фонда!T155,0)</f>
        <v>0</v>
      </c>
      <c r="U345" s="6">
        <f ca="1">IFERROR((1-$B345*U$342/Расчет_БЕЗ_Фонда!U$171)*Расчет_БЕЗ_Фонда!U155,0)</f>
        <v>0</v>
      </c>
      <c r="V345" s="6">
        <f ca="1">IFERROR((1-$B345*V$342/Расчет_БЕЗ_Фонда!V$171)*Расчет_БЕЗ_Фонда!V155,0)</f>
        <v>0</v>
      </c>
      <c r="W345" s="6">
        <f ca="1">IFERROR((1-$B345*W$342/Расчет_БЕЗ_Фонда!W$171)*Расчет_БЕЗ_Фонда!W155,0)</f>
        <v>0</v>
      </c>
      <c r="X345" s="6">
        <f ca="1">IFERROR((1-$B345*X$342/Расчет_БЕЗ_Фонда!X$171)*Расчет_БЕЗ_Фонда!X155,0)</f>
        <v>0</v>
      </c>
      <c r="Y345" s="6">
        <f ca="1">IFERROR((1-$B345*Y$342/Расчет_БЕЗ_Фонда!Y$171)*Расчет_БЕЗ_Фонда!Y155,0)</f>
        <v>0</v>
      </c>
      <c r="Z345" s="6">
        <f ca="1">IFERROR((1-$B345*Z$342/Расчет_БЕЗ_Фонда!Z$171)*Расчет_БЕЗ_Фонда!Z155,0)</f>
        <v>0</v>
      </c>
      <c r="AA345" s="6">
        <f ca="1">IFERROR((1-$B345*AA$342/Расчет_БЕЗ_Фонда!AA$171)*Расчет_БЕЗ_Фонда!AA155,0)</f>
        <v>0</v>
      </c>
      <c r="AB345" s="6">
        <f ca="1">IFERROR((1-$B345*AB$342/Расчет_БЕЗ_Фонда!AB$171)*Расчет_БЕЗ_Фонда!AB155,0)</f>
        <v>0</v>
      </c>
      <c r="AC345" s="6">
        <f ca="1">IFERROR((1-$B345*AC$342/Расчет_БЕЗ_Фонда!AC$171)*Расчет_БЕЗ_Фонда!AC155,0)</f>
        <v>0</v>
      </c>
      <c r="AD345" s="6">
        <f ca="1">IFERROR((1-$B345*AD$342/Расчет_БЕЗ_Фонда!AD$171)*Расчет_БЕЗ_Фонда!AD155,0)</f>
        <v>0</v>
      </c>
      <c r="AE345" s="6">
        <f ca="1">IFERROR((1-$B345*AE$342/Расчет_БЕЗ_Фонда!AE$171)*Расчет_БЕЗ_Фонда!AE155,0)</f>
        <v>0</v>
      </c>
      <c r="AF345" s="6">
        <f ca="1">IFERROR((1-$B345*AF$342/Расчет_БЕЗ_Фонда!AF$171)*Расчет_БЕЗ_Фонда!AF155,0)</f>
        <v>0</v>
      </c>
      <c r="AG345" s="6">
        <f ca="1">IFERROR((1-$B345*AG$342/Расчет_БЕЗ_Фонда!AG$171)*Расчет_БЕЗ_Фонда!AG155,0)</f>
        <v>0</v>
      </c>
      <c r="AH345" s="6">
        <f ca="1">IFERROR((1-$B345*AH$342/Расчет_БЕЗ_Фонда!AH$171)*Расчет_БЕЗ_Фонда!AH155,0)</f>
        <v>0</v>
      </c>
      <c r="AI345" s="6">
        <f ca="1">IFERROR((1-$B345*AI$342/Расчет_БЕЗ_Фонда!AI$171)*Расчет_БЕЗ_Фонда!AI155,0)</f>
        <v>0</v>
      </c>
      <c r="AJ345" s="6">
        <f ca="1">IFERROR((1-$B345*AJ$342/Расчет_БЕЗ_Фонда!AJ$171)*Расчет_БЕЗ_Фонда!AJ155,0)</f>
        <v>0</v>
      </c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</row>
    <row r="346" spans="1:124" s="1" customFormat="1" outlineLevel="1">
      <c r="A346" s="5" t="str">
        <f>Расчет_БЕЗ_Фонда!A156</f>
        <v>-</v>
      </c>
      <c r="B346" s="229">
        <v>1</v>
      </c>
      <c r="E346" s="6">
        <f ca="1">IFERROR((1-$B346*E$342/Расчет_БЕЗ_Фонда!E$171)*Расчет_БЕЗ_Фонда!E156,0)</f>
        <v>0</v>
      </c>
      <c r="F346" s="6">
        <f ca="1">IFERROR((1-$B346*F$342/Расчет_БЕЗ_Фонда!F$171)*Расчет_БЕЗ_Фонда!F156,0)</f>
        <v>0</v>
      </c>
      <c r="G346" s="6">
        <f ca="1">IFERROR((1-$B346*G$342/Расчет_БЕЗ_Фонда!G$171)*Расчет_БЕЗ_Фонда!G156,0)</f>
        <v>0</v>
      </c>
      <c r="H346" s="6">
        <f ca="1">IFERROR((1-$B346*H$342/Расчет_БЕЗ_Фонда!H$171)*Расчет_БЕЗ_Фонда!H156,0)</f>
        <v>0</v>
      </c>
      <c r="I346" s="6">
        <f ca="1">IFERROR((1-$B346*I$342/Расчет_БЕЗ_Фонда!I$171)*Расчет_БЕЗ_Фонда!I156,0)</f>
        <v>0</v>
      </c>
      <c r="J346" s="6">
        <f ca="1">IFERROR((1-$B346*J$342/Расчет_БЕЗ_Фонда!J$171)*Расчет_БЕЗ_Фонда!J156,0)</f>
        <v>0</v>
      </c>
      <c r="K346" s="6">
        <f ca="1">IFERROR((1-$B346*K$342/Расчет_БЕЗ_Фонда!K$171)*Расчет_БЕЗ_Фонда!K156,0)</f>
        <v>0</v>
      </c>
      <c r="L346" s="6">
        <f ca="1">IFERROR((1-$B346*L$342/Расчет_БЕЗ_Фонда!L$171)*Расчет_БЕЗ_Фонда!L156,0)</f>
        <v>0</v>
      </c>
      <c r="M346" s="6">
        <f ca="1">IFERROR((1-$B346*M$342/Расчет_БЕЗ_Фонда!M$171)*Расчет_БЕЗ_Фонда!M156,0)</f>
        <v>0</v>
      </c>
      <c r="N346" s="6">
        <f ca="1">IFERROR((1-$B346*N$342/Расчет_БЕЗ_Фонда!N$171)*Расчет_БЕЗ_Фонда!N156,0)</f>
        <v>0</v>
      </c>
      <c r="O346" s="6">
        <f ca="1">IFERROR((1-$B346*O$342/Расчет_БЕЗ_Фонда!O$171)*Расчет_БЕЗ_Фонда!O156,0)</f>
        <v>0</v>
      </c>
      <c r="P346" s="6">
        <f ca="1">IFERROR((1-$B346*P$342/Расчет_БЕЗ_Фонда!P$171)*Расчет_БЕЗ_Фонда!P156,0)</f>
        <v>0</v>
      </c>
      <c r="Q346" s="6">
        <f ca="1">IFERROR((1-$B346*Q$342/Расчет_БЕЗ_Фонда!Q$171)*Расчет_БЕЗ_Фонда!Q156,0)</f>
        <v>0</v>
      </c>
      <c r="R346" s="6">
        <f ca="1">IFERROR((1-$B346*R$342/Расчет_БЕЗ_Фонда!R$171)*Расчет_БЕЗ_Фонда!R156,0)</f>
        <v>0</v>
      </c>
      <c r="S346" s="6">
        <f ca="1">IFERROR((1-$B346*S$342/Расчет_БЕЗ_Фонда!S$171)*Расчет_БЕЗ_Фонда!S156,0)</f>
        <v>0</v>
      </c>
      <c r="T346" s="6">
        <f ca="1">IFERROR((1-$B346*T$342/Расчет_БЕЗ_Фонда!T$171)*Расчет_БЕЗ_Фонда!T156,0)</f>
        <v>0</v>
      </c>
      <c r="U346" s="6">
        <f ca="1">IFERROR((1-$B346*U$342/Расчет_БЕЗ_Фонда!U$171)*Расчет_БЕЗ_Фонда!U156,0)</f>
        <v>0</v>
      </c>
      <c r="V346" s="6">
        <f ca="1">IFERROR((1-$B346*V$342/Расчет_БЕЗ_Фонда!V$171)*Расчет_БЕЗ_Фонда!V156,0)</f>
        <v>0</v>
      </c>
      <c r="W346" s="6">
        <f ca="1">IFERROR((1-$B346*W$342/Расчет_БЕЗ_Фонда!W$171)*Расчет_БЕЗ_Фонда!W156,0)</f>
        <v>0</v>
      </c>
      <c r="X346" s="6">
        <f ca="1">IFERROR((1-$B346*X$342/Расчет_БЕЗ_Фонда!X$171)*Расчет_БЕЗ_Фонда!X156,0)</f>
        <v>0</v>
      </c>
      <c r="Y346" s="6">
        <f ca="1">IFERROR((1-$B346*Y$342/Расчет_БЕЗ_Фонда!Y$171)*Расчет_БЕЗ_Фонда!Y156,0)</f>
        <v>0</v>
      </c>
      <c r="Z346" s="6">
        <f ca="1">IFERROR((1-$B346*Z$342/Расчет_БЕЗ_Фонда!Z$171)*Расчет_БЕЗ_Фонда!Z156,0)</f>
        <v>0</v>
      </c>
      <c r="AA346" s="6">
        <f ca="1">IFERROR((1-$B346*AA$342/Расчет_БЕЗ_Фонда!AA$171)*Расчет_БЕЗ_Фонда!AA156,0)</f>
        <v>0</v>
      </c>
      <c r="AB346" s="6">
        <f ca="1">IFERROR((1-$B346*AB$342/Расчет_БЕЗ_Фонда!AB$171)*Расчет_БЕЗ_Фонда!AB156,0)</f>
        <v>0</v>
      </c>
      <c r="AC346" s="6">
        <f ca="1">IFERROR((1-$B346*AC$342/Расчет_БЕЗ_Фонда!AC$171)*Расчет_БЕЗ_Фонда!AC156,0)</f>
        <v>0</v>
      </c>
      <c r="AD346" s="6">
        <f ca="1">IFERROR((1-$B346*AD$342/Расчет_БЕЗ_Фонда!AD$171)*Расчет_БЕЗ_Фонда!AD156,0)</f>
        <v>0</v>
      </c>
      <c r="AE346" s="6">
        <f ca="1">IFERROR((1-$B346*AE$342/Расчет_БЕЗ_Фонда!AE$171)*Расчет_БЕЗ_Фонда!AE156,0)</f>
        <v>0</v>
      </c>
      <c r="AF346" s="6">
        <f ca="1">IFERROR((1-$B346*AF$342/Расчет_БЕЗ_Фонда!AF$171)*Расчет_БЕЗ_Фонда!AF156,0)</f>
        <v>0</v>
      </c>
      <c r="AG346" s="6">
        <f ca="1">IFERROR((1-$B346*AG$342/Расчет_БЕЗ_Фонда!AG$171)*Расчет_БЕЗ_Фонда!AG156,0)</f>
        <v>0</v>
      </c>
      <c r="AH346" s="6">
        <f ca="1">IFERROR((1-$B346*AH$342/Расчет_БЕЗ_Фонда!AH$171)*Расчет_БЕЗ_Фонда!AH156,0)</f>
        <v>0</v>
      </c>
      <c r="AI346" s="6">
        <f ca="1">IFERROR((1-$B346*AI$342/Расчет_БЕЗ_Фонда!AI$171)*Расчет_БЕЗ_Фонда!AI156,0)</f>
        <v>0</v>
      </c>
      <c r="AJ346" s="6">
        <f ca="1">IFERROR((1-$B346*AJ$342/Расчет_БЕЗ_Фонда!AJ$171)*Расчет_БЕЗ_Фонда!AJ156,0)</f>
        <v>0</v>
      </c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</row>
    <row r="347" spans="1:124" s="1" customFormat="1" outlineLevel="2">
      <c r="A347" s="5" t="str">
        <f>Расчет_БЕЗ_Фонда!A157</f>
        <v>-</v>
      </c>
      <c r="B347" s="229">
        <v>1</v>
      </c>
      <c r="E347" s="6">
        <f ca="1">IFERROR((1-$B347*E$342/Расчет_БЕЗ_Фонда!E$171)*Расчет_БЕЗ_Фонда!E157,0)</f>
        <v>0</v>
      </c>
      <c r="F347" s="6">
        <f ca="1">IFERROR((1-$B347*F$342/Расчет_БЕЗ_Фонда!F$171)*Расчет_БЕЗ_Фонда!F157,0)</f>
        <v>0</v>
      </c>
      <c r="G347" s="6">
        <f ca="1">IFERROR((1-$B347*G$342/Расчет_БЕЗ_Фонда!G$171)*Расчет_БЕЗ_Фонда!G157,0)</f>
        <v>0</v>
      </c>
      <c r="H347" s="6">
        <f ca="1">IFERROR((1-$B347*H$342/Расчет_БЕЗ_Фонда!H$171)*Расчет_БЕЗ_Фонда!H157,0)</f>
        <v>0</v>
      </c>
      <c r="I347" s="6">
        <f ca="1">IFERROR((1-$B347*I$342/Расчет_БЕЗ_Фонда!I$171)*Расчет_БЕЗ_Фонда!I157,0)</f>
        <v>0</v>
      </c>
      <c r="J347" s="6">
        <f ca="1">IFERROR((1-$B347*J$342/Расчет_БЕЗ_Фонда!J$171)*Расчет_БЕЗ_Фонда!J157,0)</f>
        <v>0</v>
      </c>
      <c r="K347" s="6">
        <f ca="1">IFERROR((1-$B347*K$342/Расчет_БЕЗ_Фонда!K$171)*Расчет_БЕЗ_Фонда!K157,0)</f>
        <v>0</v>
      </c>
      <c r="L347" s="6">
        <f ca="1">IFERROR((1-$B347*L$342/Расчет_БЕЗ_Фонда!L$171)*Расчет_БЕЗ_Фонда!L157,0)</f>
        <v>0</v>
      </c>
      <c r="M347" s="6">
        <f ca="1">IFERROR((1-$B347*M$342/Расчет_БЕЗ_Фонда!M$171)*Расчет_БЕЗ_Фонда!M157,0)</f>
        <v>0</v>
      </c>
      <c r="N347" s="6">
        <f ca="1">IFERROR((1-$B347*N$342/Расчет_БЕЗ_Фонда!N$171)*Расчет_БЕЗ_Фонда!N157,0)</f>
        <v>0</v>
      </c>
      <c r="O347" s="6">
        <f ca="1">IFERROR((1-$B347*O$342/Расчет_БЕЗ_Фонда!O$171)*Расчет_БЕЗ_Фонда!O157,0)</f>
        <v>0</v>
      </c>
      <c r="P347" s="6">
        <f ca="1">IFERROR((1-$B347*P$342/Расчет_БЕЗ_Фонда!P$171)*Расчет_БЕЗ_Фонда!P157,0)</f>
        <v>0</v>
      </c>
      <c r="Q347" s="6">
        <f ca="1">IFERROR((1-$B347*Q$342/Расчет_БЕЗ_Фонда!Q$171)*Расчет_БЕЗ_Фонда!Q157,0)</f>
        <v>0</v>
      </c>
      <c r="R347" s="6">
        <f ca="1">IFERROR((1-$B347*R$342/Расчет_БЕЗ_Фонда!R$171)*Расчет_БЕЗ_Фонда!R157,0)</f>
        <v>0</v>
      </c>
      <c r="S347" s="6">
        <f ca="1">IFERROR((1-$B347*S$342/Расчет_БЕЗ_Фонда!S$171)*Расчет_БЕЗ_Фонда!S157,0)</f>
        <v>0</v>
      </c>
      <c r="T347" s="6">
        <f ca="1">IFERROR((1-$B347*T$342/Расчет_БЕЗ_Фонда!T$171)*Расчет_БЕЗ_Фонда!T157,0)</f>
        <v>0</v>
      </c>
      <c r="U347" s="6">
        <f ca="1">IFERROR((1-$B347*U$342/Расчет_БЕЗ_Фонда!U$171)*Расчет_БЕЗ_Фонда!U157,0)</f>
        <v>0</v>
      </c>
      <c r="V347" s="6">
        <f ca="1">IFERROR((1-$B347*V$342/Расчет_БЕЗ_Фонда!V$171)*Расчет_БЕЗ_Фонда!V157,0)</f>
        <v>0</v>
      </c>
      <c r="W347" s="6">
        <f ca="1">IFERROR((1-$B347*W$342/Расчет_БЕЗ_Фонда!W$171)*Расчет_БЕЗ_Фонда!W157,0)</f>
        <v>0</v>
      </c>
      <c r="X347" s="6">
        <f ca="1">IFERROR((1-$B347*X$342/Расчет_БЕЗ_Фонда!X$171)*Расчет_БЕЗ_Фонда!X157,0)</f>
        <v>0</v>
      </c>
      <c r="Y347" s="6">
        <f ca="1">IFERROR((1-$B347*Y$342/Расчет_БЕЗ_Фонда!Y$171)*Расчет_БЕЗ_Фонда!Y157,0)</f>
        <v>0</v>
      </c>
      <c r="Z347" s="6">
        <f ca="1">IFERROR((1-$B347*Z$342/Расчет_БЕЗ_Фонда!Z$171)*Расчет_БЕЗ_Фонда!Z157,0)</f>
        <v>0</v>
      </c>
      <c r="AA347" s="6">
        <f ca="1">IFERROR((1-$B347*AA$342/Расчет_БЕЗ_Фонда!AA$171)*Расчет_БЕЗ_Фонда!AA157,0)</f>
        <v>0</v>
      </c>
      <c r="AB347" s="6">
        <f ca="1">IFERROR((1-$B347*AB$342/Расчет_БЕЗ_Фонда!AB$171)*Расчет_БЕЗ_Фонда!AB157,0)</f>
        <v>0</v>
      </c>
      <c r="AC347" s="6">
        <f ca="1">IFERROR((1-$B347*AC$342/Расчет_БЕЗ_Фонда!AC$171)*Расчет_БЕЗ_Фонда!AC157,0)</f>
        <v>0</v>
      </c>
      <c r="AD347" s="6">
        <f ca="1">IFERROR((1-$B347*AD$342/Расчет_БЕЗ_Фонда!AD$171)*Расчет_БЕЗ_Фонда!AD157,0)</f>
        <v>0</v>
      </c>
      <c r="AE347" s="6">
        <f ca="1">IFERROR((1-$B347*AE$342/Расчет_БЕЗ_Фонда!AE$171)*Расчет_БЕЗ_Фонда!AE157,0)</f>
        <v>0</v>
      </c>
      <c r="AF347" s="6">
        <f ca="1">IFERROR((1-$B347*AF$342/Расчет_БЕЗ_Фонда!AF$171)*Расчет_БЕЗ_Фонда!AF157,0)</f>
        <v>0</v>
      </c>
      <c r="AG347" s="6">
        <f ca="1">IFERROR((1-$B347*AG$342/Расчет_БЕЗ_Фонда!AG$171)*Расчет_БЕЗ_Фонда!AG157,0)</f>
        <v>0</v>
      </c>
      <c r="AH347" s="6">
        <f ca="1">IFERROR((1-$B347*AH$342/Расчет_БЕЗ_Фонда!AH$171)*Расчет_БЕЗ_Фонда!AH157,0)</f>
        <v>0</v>
      </c>
      <c r="AI347" s="6">
        <f ca="1">IFERROR((1-$B347*AI$342/Расчет_БЕЗ_Фонда!AI$171)*Расчет_БЕЗ_Фонда!AI157,0)</f>
        <v>0</v>
      </c>
      <c r="AJ347" s="6">
        <f ca="1">IFERROR((1-$B347*AJ$342/Расчет_БЕЗ_Фонда!AJ$171)*Расчет_БЕЗ_Фонда!AJ157,0)</f>
        <v>0</v>
      </c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</row>
    <row r="348" spans="1:124" s="1" customFormat="1" outlineLevel="2">
      <c r="A348" s="5" t="str">
        <f>Расчет_БЕЗ_Фонда!A158</f>
        <v>-</v>
      </c>
      <c r="B348" s="229">
        <v>1</v>
      </c>
      <c r="E348" s="6">
        <f ca="1">IFERROR((1-$B348*E$342/Расчет_БЕЗ_Фонда!E$171)*Расчет_БЕЗ_Фонда!E158,0)</f>
        <v>0</v>
      </c>
      <c r="F348" s="6">
        <f ca="1">IFERROR((1-$B348*F$342/Расчет_БЕЗ_Фонда!F$171)*Расчет_БЕЗ_Фонда!F158,0)</f>
        <v>0</v>
      </c>
      <c r="G348" s="6">
        <f ca="1">IFERROR((1-$B348*G$342/Расчет_БЕЗ_Фонда!G$171)*Расчет_БЕЗ_Фонда!G158,0)</f>
        <v>0</v>
      </c>
      <c r="H348" s="6">
        <f ca="1">IFERROR((1-$B348*H$342/Расчет_БЕЗ_Фонда!H$171)*Расчет_БЕЗ_Фонда!H158,0)</f>
        <v>0</v>
      </c>
      <c r="I348" s="6">
        <f ca="1">IFERROR((1-$B348*I$342/Расчет_БЕЗ_Фонда!I$171)*Расчет_БЕЗ_Фонда!I158,0)</f>
        <v>0</v>
      </c>
      <c r="J348" s="6">
        <f ca="1">IFERROR((1-$B348*J$342/Расчет_БЕЗ_Фонда!J$171)*Расчет_БЕЗ_Фонда!J158,0)</f>
        <v>0</v>
      </c>
      <c r="K348" s="6">
        <f ca="1">IFERROR((1-$B348*K$342/Расчет_БЕЗ_Фонда!K$171)*Расчет_БЕЗ_Фонда!K158,0)</f>
        <v>0</v>
      </c>
      <c r="L348" s="6">
        <f ca="1">IFERROR((1-$B348*L$342/Расчет_БЕЗ_Фонда!L$171)*Расчет_БЕЗ_Фонда!L158,0)</f>
        <v>0</v>
      </c>
      <c r="M348" s="6">
        <f ca="1">IFERROR((1-$B348*M$342/Расчет_БЕЗ_Фонда!M$171)*Расчет_БЕЗ_Фонда!M158,0)</f>
        <v>0</v>
      </c>
      <c r="N348" s="6">
        <f ca="1">IFERROR((1-$B348*N$342/Расчет_БЕЗ_Фонда!N$171)*Расчет_БЕЗ_Фонда!N158,0)</f>
        <v>0</v>
      </c>
      <c r="O348" s="6">
        <f ca="1">IFERROR((1-$B348*O$342/Расчет_БЕЗ_Фонда!O$171)*Расчет_БЕЗ_Фонда!O158,0)</f>
        <v>0</v>
      </c>
      <c r="P348" s="6">
        <f ca="1">IFERROR((1-$B348*P$342/Расчет_БЕЗ_Фонда!P$171)*Расчет_БЕЗ_Фонда!P158,0)</f>
        <v>0</v>
      </c>
      <c r="Q348" s="6">
        <f ca="1">IFERROR((1-$B348*Q$342/Расчет_БЕЗ_Фонда!Q$171)*Расчет_БЕЗ_Фонда!Q158,0)</f>
        <v>0</v>
      </c>
      <c r="R348" s="6">
        <f ca="1">IFERROR((1-$B348*R$342/Расчет_БЕЗ_Фонда!R$171)*Расчет_БЕЗ_Фонда!R158,0)</f>
        <v>0</v>
      </c>
      <c r="S348" s="6">
        <f ca="1">IFERROR((1-$B348*S$342/Расчет_БЕЗ_Фонда!S$171)*Расчет_БЕЗ_Фонда!S158,0)</f>
        <v>0</v>
      </c>
      <c r="T348" s="6">
        <f ca="1">IFERROR((1-$B348*T$342/Расчет_БЕЗ_Фонда!T$171)*Расчет_БЕЗ_Фонда!T158,0)</f>
        <v>0</v>
      </c>
      <c r="U348" s="6">
        <f ca="1">IFERROR((1-$B348*U$342/Расчет_БЕЗ_Фонда!U$171)*Расчет_БЕЗ_Фонда!U158,0)</f>
        <v>0</v>
      </c>
      <c r="V348" s="6">
        <f ca="1">IFERROR((1-$B348*V$342/Расчет_БЕЗ_Фонда!V$171)*Расчет_БЕЗ_Фонда!V158,0)</f>
        <v>0</v>
      </c>
      <c r="W348" s="6">
        <f ca="1">IFERROR((1-$B348*W$342/Расчет_БЕЗ_Фонда!W$171)*Расчет_БЕЗ_Фонда!W158,0)</f>
        <v>0</v>
      </c>
      <c r="X348" s="6">
        <f ca="1">IFERROR((1-$B348*X$342/Расчет_БЕЗ_Фонда!X$171)*Расчет_БЕЗ_Фонда!X158,0)</f>
        <v>0</v>
      </c>
      <c r="Y348" s="6">
        <f ca="1">IFERROR((1-$B348*Y$342/Расчет_БЕЗ_Фонда!Y$171)*Расчет_БЕЗ_Фонда!Y158,0)</f>
        <v>0</v>
      </c>
      <c r="Z348" s="6">
        <f ca="1">IFERROR((1-$B348*Z$342/Расчет_БЕЗ_Фонда!Z$171)*Расчет_БЕЗ_Фонда!Z158,0)</f>
        <v>0</v>
      </c>
      <c r="AA348" s="6">
        <f ca="1">IFERROR((1-$B348*AA$342/Расчет_БЕЗ_Фонда!AA$171)*Расчет_БЕЗ_Фонда!AA158,0)</f>
        <v>0</v>
      </c>
      <c r="AB348" s="6">
        <f ca="1">IFERROR((1-$B348*AB$342/Расчет_БЕЗ_Фонда!AB$171)*Расчет_БЕЗ_Фонда!AB158,0)</f>
        <v>0</v>
      </c>
      <c r="AC348" s="6">
        <f ca="1">IFERROR((1-$B348*AC$342/Расчет_БЕЗ_Фонда!AC$171)*Расчет_БЕЗ_Фонда!AC158,0)</f>
        <v>0</v>
      </c>
      <c r="AD348" s="6">
        <f ca="1">IFERROR((1-$B348*AD$342/Расчет_БЕЗ_Фонда!AD$171)*Расчет_БЕЗ_Фонда!AD158,0)</f>
        <v>0</v>
      </c>
      <c r="AE348" s="6">
        <f ca="1">IFERROR((1-$B348*AE$342/Расчет_БЕЗ_Фонда!AE$171)*Расчет_БЕЗ_Фонда!AE158,0)</f>
        <v>0</v>
      </c>
      <c r="AF348" s="6">
        <f ca="1">IFERROR((1-$B348*AF$342/Расчет_БЕЗ_Фонда!AF$171)*Расчет_БЕЗ_Фонда!AF158,0)</f>
        <v>0</v>
      </c>
      <c r="AG348" s="6">
        <f ca="1">IFERROR((1-$B348*AG$342/Расчет_БЕЗ_Фонда!AG$171)*Расчет_БЕЗ_Фонда!AG158,0)</f>
        <v>0</v>
      </c>
      <c r="AH348" s="6">
        <f ca="1">IFERROR((1-$B348*AH$342/Расчет_БЕЗ_Фонда!AH$171)*Расчет_БЕЗ_Фонда!AH158,0)</f>
        <v>0</v>
      </c>
      <c r="AI348" s="6">
        <f ca="1">IFERROR((1-$B348*AI$342/Расчет_БЕЗ_Фонда!AI$171)*Расчет_БЕЗ_Фонда!AI158,0)</f>
        <v>0</v>
      </c>
      <c r="AJ348" s="6">
        <f ca="1">IFERROR((1-$B348*AJ$342/Расчет_БЕЗ_Фонда!AJ$171)*Расчет_БЕЗ_Фонда!AJ158,0)</f>
        <v>0</v>
      </c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</row>
    <row r="349" spans="1:124" s="1" customFormat="1" outlineLevel="2">
      <c r="A349" s="5" t="str">
        <f>Расчет_БЕЗ_Фонда!A159</f>
        <v>-</v>
      </c>
      <c r="B349" s="229">
        <v>1</v>
      </c>
      <c r="E349" s="6">
        <f ca="1">IFERROR((1-$B349*E$342/Расчет_БЕЗ_Фонда!E$171)*Расчет_БЕЗ_Фонда!E159,0)</f>
        <v>0</v>
      </c>
      <c r="F349" s="6">
        <f ca="1">IFERROR((1-$B349*F$342/Расчет_БЕЗ_Фонда!F$171)*Расчет_БЕЗ_Фонда!F159,0)</f>
        <v>0</v>
      </c>
      <c r="G349" s="6">
        <f ca="1">IFERROR((1-$B349*G$342/Расчет_БЕЗ_Фонда!G$171)*Расчет_БЕЗ_Фонда!G159,0)</f>
        <v>0</v>
      </c>
      <c r="H349" s="6">
        <f ca="1">IFERROR((1-$B349*H$342/Расчет_БЕЗ_Фонда!H$171)*Расчет_БЕЗ_Фонда!H159,0)</f>
        <v>0</v>
      </c>
      <c r="I349" s="6">
        <f ca="1">IFERROR((1-$B349*I$342/Расчет_БЕЗ_Фонда!I$171)*Расчет_БЕЗ_Фонда!I159,0)</f>
        <v>0</v>
      </c>
      <c r="J349" s="6">
        <f ca="1">IFERROR((1-$B349*J$342/Расчет_БЕЗ_Фонда!J$171)*Расчет_БЕЗ_Фонда!J159,0)</f>
        <v>0</v>
      </c>
      <c r="K349" s="6">
        <f ca="1">IFERROR((1-$B349*K$342/Расчет_БЕЗ_Фонда!K$171)*Расчет_БЕЗ_Фонда!K159,0)</f>
        <v>0</v>
      </c>
      <c r="L349" s="6">
        <f ca="1">IFERROR((1-$B349*L$342/Расчет_БЕЗ_Фонда!L$171)*Расчет_БЕЗ_Фонда!L159,0)</f>
        <v>0</v>
      </c>
      <c r="M349" s="6">
        <f ca="1">IFERROR((1-$B349*M$342/Расчет_БЕЗ_Фонда!M$171)*Расчет_БЕЗ_Фонда!M159,0)</f>
        <v>0</v>
      </c>
      <c r="N349" s="6">
        <f ca="1">IFERROR((1-$B349*N$342/Расчет_БЕЗ_Фонда!N$171)*Расчет_БЕЗ_Фонда!N159,0)</f>
        <v>0</v>
      </c>
      <c r="O349" s="6">
        <f ca="1">IFERROR((1-$B349*O$342/Расчет_БЕЗ_Фонда!O$171)*Расчет_БЕЗ_Фонда!O159,0)</f>
        <v>0</v>
      </c>
      <c r="P349" s="6">
        <f ca="1">IFERROR((1-$B349*P$342/Расчет_БЕЗ_Фонда!P$171)*Расчет_БЕЗ_Фонда!P159,0)</f>
        <v>0</v>
      </c>
      <c r="Q349" s="6">
        <f ca="1">IFERROR((1-$B349*Q$342/Расчет_БЕЗ_Фонда!Q$171)*Расчет_БЕЗ_Фонда!Q159,0)</f>
        <v>0</v>
      </c>
      <c r="R349" s="6">
        <f ca="1">IFERROR((1-$B349*R$342/Расчет_БЕЗ_Фонда!R$171)*Расчет_БЕЗ_Фонда!R159,0)</f>
        <v>0</v>
      </c>
      <c r="S349" s="6">
        <f ca="1">IFERROR((1-$B349*S$342/Расчет_БЕЗ_Фонда!S$171)*Расчет_БЕЗ_Фонда!S159,0)</f>
        <v>0</v>
      </c>
      <c r="T349" s="6">
        <f ca="1">IFERROR((1-$B349*T$342/Расчет_БЕЗ_Фонда!T$171)*Расчет_БЕЗ_Фонда!T159,0)</f>
        <v>0</v>
      </c>
      <c r="U349" s="6">
        <f ca="1">IFERROR((1-$B349*U$342/Расчет_БЕЗ_Фонда!U$171)*Расчет_БЕЗ_Фонда!U159,0)</f>
        <v>0</v>
      </c>
      <c r="V349" s="6">
        <f ca="1">IFERROR((1-$B349*V$342/Расчет_БЕЗ_Фонда!V$171)*Расчет_БЕЗ_Фонда!V159,0)</f>
        <v>0</v>
      </c>
      <c r="W349" s="6">
        <f ca="1">IFERROR((1-$B349*W$342/Расчет_БЕЗ_Фонда!W$171)*Расчет_БЕЗ_Фонда!W159,0)</f>
        <v>0</v>
      </c>
      <c r="X349" s="6">
        <f ca="1">IFERROR((1-$B349*X$342/Расчет_БЕЗ_Фонда!X$171)*Расчет_БЕЗ_Фонда!X159,0)</f>
        <v>0</v>
      </c>
      <c r="Y349" s="6">
        <f ca="1">IFERROR((1-$B349*Y$342/Расчет_БЕЗ_Фонда!Y$171)*Расчет_БЕЗ_Фонда!Y159,0)</f>
        <v>0</v>
      </c>
      <c r="Z349" s="6">
        <f ca="1">IFERROR((1-$B349*Z$342/Расчет_БЕЗ_Фонда!Z$171)*Расчет_БЕЗ_Фонда!Z159,0)</f>
        <v>0</v>
      </c>
      <c r="AA349" s="6">
        <f ca="1">IFERROR((1-$B349*AA$342/Расчет_БЕЗ_Фонда!AA$171)*Расчет_БЕЗ_Фонда!AA159,0)</f>
        <v>0</v>
      </c>
      <c r="AB349" s="6">
        <f ca="1">IFERROR((1-$B349*AB$342/Расчет_БЕЗ_Фонда!AB$171)*Расчет_БЕЗ_Фонда!AB159,0)</f>
        <v>0</v>
      </c>
      <c r="AC349" s="6">
        <f ca="1">IFERROR((1-$B349*AC$342/Расчет_БЕЗ_Фонда!AC$171)*Расчет_БЕЗ_Фонда!AC159,0)</f>
        <v>0</v>
      </c>
      <c r="AD349" s="6">
        <f ca="1">IFERROR((1-$B349*AD$342/Расчет_БЕЗ_Фонда!AD$171)*Расчет_БЕЗ_Фонда!AD159,0)</f>
        <v>0</v>
      </c>
      <c r="AE349" s="6">
        <f ca="1">IFERROR((1-$B349*AE$342/Расчет_БЕЗ_Фонда!AE$171)*Расчет_БЕЗ_Фонда!AE159,0)</f>
        <v>0</v>
      </c>
      <c r="AF349" s="6">
        <f ca="1">IFERROR((1-$B349*AF$342/Расчет_БЕЗ_Фонда!AF$171)*Расчет_БЕЗ_Фонда!AF159,0)</f>
        <v>0</v>
      </c>
      <c r="AG349" s="6">
        <f ca="1">IFERROR((1-$B349*AG$342/Расчет_БЕЗ_Фонда!AG$171)*Расчет_БЕЗ_Фонда!AG159,0)</f>
        <v>0</v>
      </c>
      <c r="AH349" s="6">
        <f ca="1">IFERROR((1-$B349*AH$342/Расчет_БЕЗ_Фонда!AH$171)*Расчет_БЕЗ_Фонда!AH159,0)</f>
        <v>0</v>
      </c>
      <c r="AI349" s="6">
        <f ca="1">IFERROR((1-$B349*AI$342/Расчет_БЕЗ_Фонда!AI$171)*Расчет_БЕЗ_Фонда!AI159,0)</f>
        <v>0</v>
      </c>
      <c r="AJ349" s="6">
        <f ca="1">IFERROR((1-$B349*AJ$342/Расчет_БЕЗ_Фонда!AJ$171)*Расчет_БЕЗ_Фонда!AJ159,0)</f>
        <v>0</v>
      </c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</row>
    <row r="350" spans="1:124" s="1" customFormat="1" outlineLevel="2">
      <c r="A350" s="5" t="str">
        <f>Расчет_БЕЗ_Фонда!A160</f>
        <v>-</v>
      </c>
      <c r="B350" s="229">
        <v>1</v>
      </c>
      <c r="E350" s="6">
        <f ca="1">IFERROR((1-$B350*E$342/Расчет_БЕЗ_Фонда!E$171)*Расчет_БЕЗ_Фонда!E160,0)</f>
        <v>0</v>
      </c>
      <c r="F350" s="6">
        <f ca="1">IFERROR((1-$B350*F$342/Расчет_БЕЗ_Фонда!F$171)*Расчет_БЕЗ_Фонда!F160,0)</f>
        <v>0</v>
      </c>
      <c r="G350" s="6">
        <f ca="1">IFERROR((1-$B350*G$342/Расчет_БЕЗ_Фонда!G$171)*Расчет_БЕЗ_Фонда!G160,0)</f>
        <v>0</v>
      </c>
      <c r="H350" s="6">
        <f ca="1">IFERROR((1-$B350*H$342/Расчет_БЕЗ_Фонда!H$171)*Расчет_БЕЗ_Фонда!H160,0)</f>
        <v>0</v>
      </c>
      <c r="I350" s="6">
        <f ca="1">IFERROR((1-$B350*I$342/Расчет_БЕЗ_Фонда!I$171)*Расчет_БЕЗ_Фонда!I160,0)</f>
        <v>0</v>
      </c>
      <c r="J350" s="6">
        <f ca="1">IFERROR((1-$B350*J$342/Расчет_БЕЗ_Фонда!J$171)*Расчет_БЕЗ_Фонда!J160,0)</f>
        <v>0</v>
      </c>
      <c r="K350" s="6">
        <f ca="1">IFERROR((1-$B350*K$342/Расчет_БЕЗ_Фонда!K$171)*Расчет_БЕЗ_Фонда!K160,0)</f>
        <v>0</v>
      </c>
      <c r="L350" s="6">
        <f ca="1">IFERROR((1-$B350*L$342/Расчет_БЕЗ_Фонда!L$171)*Расчет_БЕЗ_Фонда!L160,0)</f>
        <v>0</v>
      </c>
      <c r="M350" s="6">
        <f ca="1">IFERROR((1-$B350*M$342/Расчет_БЕЗ_Фонда!M$171)*Расчет_БЕЗ_Фонда!M160,0)</f>
        <v>0</v>
      </c>
      <c r="N350" s="6">
        <f ca="1">IFERROR((1-$B350*N$342/Расчет_БЕЗ_Фонда!N$171)*Расчет_БЕЗ_Фонда!N160,0)</f>
        <v>0</v>
      </c>
      <c r="O350" s="6">
        <f ca="1">IFERROR((1-$B350*O$342/Расчет_БЕЗ_Фонда!O$171)*Расчет_БЕЗ_Фонда!O160,0)</f>
        <v>0</v>
      </c>
      <c r="P350" s="6">
        <f ca="1">IFERROR((1-$B350*P$342/Расчет_БЕЗ_Фонда!P$171)*Расчет_БЕЗ_Фонда!P160,0)</f>
        <v>0</v>
      </c>
      <c r="Q350" s="6">
        <f ca="1">IFERROR((1-$B350*Q$342/Расчет_БЕЗ_Фонда!Q$171)*Расчет_БЕЗ_Фонда!Q160,0)</f>
        <v>0</v>
      </c>
      <c r="R350" s="6">
        <f ca="1">IFERROR((1-$B350*R$342/Расчет_БЕЗ_Фонда!R$171)*Расчет_БЕЗ_Фонда!R160,0)</f>
        <v>0</v>
      </c>
      <c r="S350" s="6">
        <f ca="1">IFERROR((1-$B350*S$342/Расчет_БЕЗ_Фонда!S$171)*Расчет_БЕЗ_Фонда!S160,0)</f>
        <v>0</v>
      </c>
      <c r="T350" s="6">
        <f ca="1">IFERROR((1-$B350*T$342/Расчет_БЕЗ_Фонда!T$171)*Расчет_БЕЗ_Фонда!T160,0)</f>
        <v>0</v>
      </c>
      <c r="U350" s="6">
        <f ca="1">IFERROR((1-$B350*U$342/Расчет_БЕЗ_Фонда!U$171)*Расчет_БЕЗ_Фонда!U160,0)</f>
        <v>0</v>
      </c>
      <c r="V350" s="6">
        <f ca="1">IFERROR((1-$B350*V$342/Расчет_БЕЗ_Фонда!V$171)*Расчет_БЕЗ_Фонда!V160,0)</f>
        <v>0</v>
      </c>
      <c r="W350" s="6">
        <f ca="1">IFERROR((1-$B350*W$342/Расчет_БЕЗ_Фонда!W$171)*Расчет_БЕЗ_Фонда!W160,0)</f>
        <v>0</v>
      </c>
      <c r="X350" s="6">
        <f ca="1">IFERROR((1-$B350*X$342/Расчет_БЕЗ_Фонда!X$171)*Расчет_БЕЗ_Фонда!X160,0)</f>
        <v>0</v>
      </c>
      <c r="Y350" s="6">
        <f ca="1">IFERROR((1-$B350*Y$342/Расчет_БЕЗ_Фонда!Y$171)*Расчет_БЕЗ_Фонда!Y160,0)</f>
        <v>0</v>
      </c>
      <c r="Z350" s="6">
        <f ca="1">IFERROR((1-$B350*Z$342/Расчет_БЕЗ_Фонда!Z$171)*Расчет_БЕЗ_Фонда!Z160,0)</f>
        <v>0</v>
      </c>
      <c r="AA350" s="6">
        <f ca="1">IFERROR((1-$B350*AA$342/Расчет_БЕЗ_Фонда!AA$171)*Расчет_БЕЗ_Фонда!AA160,0)</f>
        <v>0</v>
      </c>
      <c r="AB350" s="6">
        <f ca="1">IFERROR((1-$B350*AB$342/Расчет_БЕЗ_Фонда!AB$171)*Расчет_БЕЗ_Фонда!AB160,0)</f>
        <v>0</v>
      </c>
      <c r="AC350" s="6">
        <f ca="1">IFERROR((1-$B350*AC$342/Расчет_БЕЗ_Фонда!AC$171)*Расчет_БЕЗ_Фонда!AC160,0)</f>
        <v>0</v>
      </c>
      <c r="AD350" s="6">
        <f ca="1">IFERROR((1-$B350*AD$342/Расчет_БЕЗ_Фонда!AD$171)*Расчет_БЕЗ_Фонда!AD160,0)</f>
        <v>0</v>
      </c>
      <c r="AE350" s="6">
        <f ca="1">IFERROR((1-$B350*AE$342/Расчет_БЕЗ_Фонда!AE$171)*Расчет_БЕЗ_Фонда!AE160,0)</f>
        <v>0</v>
      </c>
      <c r="AF350" s="6">
        <f ca="1">IFERROR((1-$B350*AF$342/Расчет_БЕЗ_Фонда!AF$171)*Расчет_БЕЗ_Фонда!AF160,0)</f>
        <v>0</v>
      </c>
      <c r="AG350" s="6">
        <f ca="1">IFERROR((1-$B350*AG$342/Расчет_БЕЗ_Фонда!AG$171)*Расчет_БЕЗ_Фонда!AG160,0)</f>
        <v>0</v>
      </c>
      <c r="AH350" s="6">
        <f ca="1">IFERROR((1-$B350*AH$342/Расчет_БЕЗ_Фонда!AH$171)*Расчет_БЕЗ_Фонда!AH160,0)</f>
        <v>0</v>
      </c>
      <c r="AI350" s="6">
        <f ca="1">IFERROR((1-$B350*AI$342/Расчет_БЕЗ_Фонда!AI$171)*Расчет_БЕЗ_Фонда!AI160,0)</f>
        <v>0</v>
      </c>
      <c r="AJ350" s="6">
        <f ca="1">IFERROR((1-$B350*AJ$342/Расчет_БЕЗ_Фонда!AJ$171)*Расчет_БЕЗ_Фонда!AJ160,0)</f>
        <v>0</v>
      </c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</row>
    <row r="351" spans="1:124" s="1" customFormat="1" outlineLevel="2">
      <c r="A351" s="5" t="str">
        <f>Расчет_БЕЗ_Фонда!A161</f>
        <v>-</v>
      </c>
      <c r="B351" s="229">
        <v>1</v>
      </c>
      <c r="E351" s="6">
        <f ca="1">IFERROR((1-$B351*E$342/Расчет_БЕЗ_Фонда!E$171)*Расчет_БЕЗ_Фонда!E161,0)</f>
        <v>0</v>
      </c>
      <c r="F351" s="6">
        <f ca="1">IFERROR((1-$B351*F$342/Расчет_БЕЗ_Фонда!F$171)*Расчет_БЕЗ_Фонда!F161,0)</f>
        <v>0</v>
      </c>
      <c r="G351" s="6">
        <f ca="1">IFERROR((1-$B351*G$342/Расчет_БЕЗ_Фонда!G$171)*Расчет_БЕЗ_Фонда!G161,0)</f>
        <v>0</v>
      </c>
      <c r="H351" s="6">
        <f ca="1">IFERROR((1-$B351*H$342/Расчет_БЕЗ_Фонда!H$171)*Расчет_БЕЗ_Фонда!H161,0)</f>
        <v>0</v>
      </c>
      <c r="I351" s="6">
        <f ca="1">IFERROR((1-$B351*I$342/Расчет_БЕЗ_Фонда!I$171)*Расчет_БЕЗ_Фонда!I161,0)</f>
        <v>0</v>
      </c>
      <c r="J351" s="6">
        <f ca="1">IFERROR((1-$B351*J$342/Расчет_БЕЗ_Фонда!J$171)*Расчет_БЕЗ_Фонда!J161,0)</f>
        <v>0</v>
      </c>
      <c r="K351" s="6">
        <f ca="1">IFERROR((1-$B351*K$342/Расчет_БЕЗ_Фонда!K$171)*Расчет_БЕЗ_Фонда!K161,0)</f>
        <v>0</v>
      </c>
      <c r="L351" s="6">
        <f ca="1">IFERROR((1-$B351*L$342/Расчет_БЕЗ_Фонда!L$171)*Расчет_БЕЗ_Фонда!L161,0)</f>
        <v>0</v>
      </c>
      <c r="M351" s="6">
        <f ca="1">IFERROR((1-$B351*M$342/Расчет_БЕЗ_Фонда!M$171)*Расчет_БЕЗ_Фонда!M161,0)</f>
        <v>0</v>
      </c>
      <c r="N351" s="6">
        <f ca="1">IFERROR((1-$B351*N$342/Расчет_БЕЗ_Фонда!N$171)*Расчет_БЕЗ_Фонда!N161,0)</f>
        <v>0</v>
      </c>
      <c r="O351" s="6">
        <f ca="1">IFERROR((1-$B351*O$342/Расчет_БЕЗ_Фонда!O$171)*Расчет_БЕЗ_Фонда!O161,0)</f>
        <v>0</v>
      </c>
      <c r="P351" s="6">
        <f ca="1">IFERROR((1-$B351*P$342/Расчет_БЕЗ_Фонда!P$171)*Расчет_БЕЗ_Фонда!P161,0)</f>
        <v>0</v>
      </c>
      <c r="Q351" s="6">
        <f ca="1">IFERROR((1-$B351*Q$342/Расчет_БЕЗ_Фонда!Q$171)*Расчет_БЕЗ_Фонда!Q161,0)</f>
        <v>0</v>
      </c>
      <c r="R351" s="6">
        <f ca="1">IFERROR((1-$B351*R$342/Расчет_БЕЗ_Фонда!R$171)*Расчет_БЕЗ_Фонда!R161,0)</f>
        <v>0</v>
      </c>
      <c r="S351" s="6">
        <f ca="1">IFERROR((1-$B351*S$342/Расчет_БЕЗ_Фонда!S$171)*Расчет_БЕЗ_Фонда!S161,0)</f>
        <v>0</v>
      </c>
      <c r="T351" s="6">
        <f ca="1">IFERROR((1-$B351*T$342/Расчет_БЕЗ_Фонда!T$171)*Расчет_БЕЗ_Фонда!T161,0)</f>
        <v>0</v>
      </c>
      <c r="U351" s="6">
        <f ca="1">IFERROR((1-$B351*U$342/Расчет_БЕЗ_Фонда!U$171)*Расчет_БЕЗ_Фонда!U161,0)</f>
        <v>0</v>
      </c>
      <c r="V351" s="6">
        <f ca="1">IFERROR((1-$B351*V$342/Расчет_БЕЗ_Фонда!V$171)*Расчет_БЕЗ_Фонда!V161,0)</f>
        <v>0</v>
      </c>
      <c r="W351" s="6">
        <f ca="1">IFERROR((1-$B351*W$342/Расчет_БЕЗ_Фонда!W$171)*Расчет_БЕЗ_Фонда!W161,0)</f>
        <v>0</v>
      </c>
      <c r="X351" s="6">
        <f ca="1">IFERROR((1-$B351*X$342/Расчет_БЕЗ_Фонда!X$171)*Расчет_БЕЗ_Фонда!X161,0)</f>
        <v>0</v>
      </c>
      <c r="Y351" s="6">
        <f ca="1">IFERROR((1-$B351*Y$342/Расчет_БЕЗ_Фонда!Y$171)*Расчет_БЕЗ_Фонда!Y161,0)</f>
        <v>0</v>
      </c>
      <c r="Z351" s="6">
        <f ca="1">IFERROR((1-$B351*Z$342/Расчет_БЕЗ_Фонда!Z$171)*Расчет_БЕЗ_Фонда!Z161,0)</f>
        <v>0</v>
      </c>
      <c r="AA351" s="6">
        <f ca="1">IFERROR((1-$B351*AA$342/Расчет_БЕЗ_Фонда!AA$171)*Расчет_БЕЗ_Фонда!AA161,0)</f>
        <v>0</v>
      </c>
      <c r="AB351" s="6">
        <f ca="1">IFERROR((1-$B351*AB$342/Расчет_БЕЗ_Фонда!AB$171)*Расчет_БЕЗ_Фонда!AB161,0)</f>
        <v>0</v>
      </c>
      <c r="AC351" s="6">
        <f ca="1">IFERROR((1-$B351*AC$342/Расчет_БЕЗ_Фонда!AC$171)*Расчет_БЕЗ_Фонда!AC161,0)</f>
        <v>0</v>
      </c>
      <c r="AD351" s="6">
        <f ca="1">IFERROR((1-$B351*AD$342/Расчет_БЕЗ_Фонда!AD$171)*Расчет_БЕЗ_Фонда!AD161,0)</f>
        <v>0</v>
      </c>
      <c r="AE351" s="6">
        <f ca="1">IFERROR((1-$B351*AE$342/Расчет_БЕЗ_Фонда!AE$171)*Расчет_БЕЗ_Фонда!AE161,0)</f>
        <v>0</v>
      </c>
      <c r="AF351" s="6">
        <f ca="1">IFERROR((1-$B351*AF$342/Расчет_БЕЗ_Фонда!AF$171)*Расчет_БЕЗ_Фонда!AF161,0)</f>
        <v>0</v>
      </c>
      <c r="AG351" s="6">
        <f ca="1">IFERROR((1-$B351*AG$342/Расчет_БЕЗ_Фонда!AG$171)*Расчет_БЕЗ_Фонда!AG161,0)</f>
        <v>0</v>
      </c>
      <c r="AH351" s="6">
        <f ca="1">IFERROR((1-$B351*AH$342/Расчет_БЕЗ_Фонда!AH$171)*Расчет_БЕЗ_Фонда!AH161,0)</f>
        <v>0</v>
      </c>
      <c r="AI351" s="6">
        <f ca="1">IFERROR((1-$B351*AI$342/Расчет_БЕЗ_Фонда!AI$171)*Расчет_БЕЗ_Фонда!AI161,0)</f>
        <v>0</v>
      </c>
      <c r="AJ351" s="6">
        <f ca="1">IFERROR((1-$B351*AJ$342/Расчет_БЕЗ_Фонда!AJ$171)*Расчет_БЕЗ_Фонда!AJ161,0)</f>
        <v>0</v>
      </c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</row>
    <row r="352" spans="1:124" s="1" customFormat="1" outlineLevel="2">
      <c r="A352" s="5" t="str">
        <f>Расчет_БЕЗ_Фонда!A162</f>
        <v>-</v>
      </c>
      <c r="B352" s="229">
        <v>1</v>
      </c>
      <c r="E352" s="6">
        <f ca="1">IFERROR((1-$B352*E$342/Расчет_БЕЗ_Фонда!E$171)*Расчет_БЕЗ_Фонда!E162,0)</f>
        <v>0</v>
      </c>
      <c r="F352" s="6">
        <f ca="1">IFERROR((1-$B352*F$342/Расчет_БЕЗ_Фонда!F$171)*Расчет_БЕЗ_Фонда!F162,0)</f>
        <v>0</v>
      </c>
      <c r="G352" s="6">
        <f ca="1">IFERROR((1-$B352*G$342/Расчет_БЕЗ_Фонда!G$171)*Расчет_БЕЗ_Фонда!G162,0)</f>
        <v>0</v>
      </c>
      <c r="H352" s="6">
        <f ca="1">IFERROR((1-$B352*H$342/Расчет_БЕЗ_Фонда!H$171)*Расчет_БЕЗ_Фонда!H162,0)</f>
        <v>0</v>
      </c>
      <c r="I352" s="6">
        <f ca="1">IFERROR((1-$B352*I$342/Расчет_БЕЗ_Фонда!I$171)*Расчет_БЕЗ_Фонда!I162,0)</f>
        <v>0</v>
      </c>
      <c r="J352" s="6">
        <f ca="1">IFERROR((1-$B352*J$342/Расчет_БЕЗ_Фонда!J$171)*Расчет_БЕЗ_Фонда!J162,0)</f>
        <v>0</v>
      </c>
      <c r="K352" s="6">
        <f ca="1">IFERROR((1-$B352*K$342/Расчет_БЕЗ_Фонда!K$171)*Расчет_БЕЗ_Фонда!K162,0)</f>
        <v>0</v>
      </c>
      <c r="L352" s="6">
        <f ca="1">IFERROR((1-$B352*L$342/Расчет_БЕЗ_Фонда!L$171)*Расчет_БЕЗ_Фонда!L162,0)</f>
        <v>0</v>
      </c>
      <c r="M352" s="6">
        <f ca="1">IFERROR((1-$B352*M$342/Расчет_БЕЗ_Фонда!M$171)*Расчет_БЕЗ_Фонда!M162,0)</f>
        <v>0</v>
      </c>
      <c r="N352" s="6">
        <f ca="1">IFERROR((1-$B352*N$342/Расчет_БЕЗ_Фонда!N$171)*Расчет_БЕЗ_Фонда!N162,0)</f>
        <v>0</v>
      </c>
      <c r="O352" s="6">
        <f ca="1">IFERROR((1-$B352*O$342/Расчет_БЕЗ_Фонда!O$171)*Расчет_БЕЗ_Фонда!O162,0)</f>
        <v>0</v>
      </c>
      <c r="P352" s="6">
        <f ca="1">IFERROR((1-$B352*P$342/Расчет_БЕЗ_Фонда!P$171)*Расчет_БЕЗ_Фонда!P162,0)</f>
        <v>0</v>
      </c>
      <c r="Q352" s="6">
        <f ca="1">IFERROR((1-$B352*Q$342/Расчет_БЕЗ_Фонда!Q$171)*Расчет_БЕЗ_Фонда!Q162,0)</f>
        <v>0</v>
      </c>
      <c r="R352" s="6">
        <f ca="1">IFERROR((1-$B352*R$342/Расчет_БЕЗ_Фонда!R$171)*Расчет_БЕЗ_Фонда!R162,0)</f>
        <v>0</v>
      </c>
      <c r="S352" s="6">
        <f ca="1">IFERROR((1-$B352*S$342/Расчет_БЕЗ_Фонда!S$171)*Расчет_БЕЗ_Фонда!S162,0)</f>
        <v>0</v>
      </c>
      <c r="T352" s="6">
        <f ca="1">IFERROR((1-$B352*T$342/Расчет_БЕЗ_Фонда!T$171)*Расчет_БЕЗ_Фонда!T162,0)</f>
        <v>0</v>
      </c>
      <c r="U352" s="6">
        <f ca="1">IFERROR((1-$B352*U$342/Расчет_БЕЗ_Фонда!U$171)*Расчет_БЕЗ_Фонда!U162,0)</f>
        <v>0</v>
      </c>
      <c r="V352" s="6">
        <f ca="1">IFERROR((1-$B352*V$342/Расчет_БЕЗ_Фонда!V$171)*Расчет_БЕЗ_Фонда!V162,0)</f>
        <v>0</v>
      </c>
      <c r="W352" s="6">
        <f ca="1">IFERROR((1-$B352*W$342/Расчет_БЕЗ_Фонда!W$171)*Расчет_БЕЗ_Фонда!W162,0)</f>
        <v>0</v>
      </c>
      <c r="X352" s="6">
        <f ca="1">IFERROR((1-$B352*X$342/Расчет_БЕЗ_Фонда!X$171)*Расчет_БЕЗ_Фонда!X162,0)</f>
        <v>0</v>
      </c>
      <c r="Y352" s="6">
        <f ca="1">IFERROR((1-$B352*Y$342/Расчет_БЕЗ_Фонда!Y$171)*Расчет_БЕЗ_Фонда!Y162,0)</f>
        <v>0</v>
      </c>
      <c r="Z352" s="6">
        <f ca="1">IFERROR((1-$B352*Z$342/Расчет_БЕЗ_Фонда!Z$171)*Расчет_БЕЗ_Фонда!Z162,0)</f>
        <v>0</v>
      </c>
      <c r="AA352" s="6">
        <f ca="1">IFERROR((1-$B352*AA$342/Расчет_БЕЗ_Фонда!AA$171)*Расчет_БЕЗ_Фонда!AA162,0)</f>
        <v>0</v>
      </c>
      <c r="AB352" s="6">
        <f ca="1">IFERROR((1-$B352*AB$342/Расчет_БЕЗ_Фонда!AB$171)*Расчет_БЕЗ_Фонда!AB162,0)</f>
        <v>0</v>
      </c>
      <c r="AC352" s="6">
        <f ca="1">IFERROR((1-$B352*AC$342/Расчет_БЕЗ_Фонда!AC$171)*Расчет_БЕЗ_Фонда!AC162,0)</f>
        <v>0</v>
      </c>
      <c r="AD352" s="6">
        <f ca="1">IFERROR((1-$B352*AD$342/Расчет_БЕЗ_Фонда!AD$171)*Расчет_БЕЗ_Фонда!AD162,0)</f>
        <v>0</v>
      </c>
      <c r="AE352" s="6">
        <f ca="1">IFERROR((1-$B352*AE$342/Расчет_БЕЗ_Фонда!AE$171)*Расчет_БЕЗ_Фонда!AE162,0)</f>
        <v>0</v>
      </c>
      <c r="AF352" s="6">
        <f ca="1">IFERROR((1-$B352*AF$342/Расчет_БЕЗ_Фонда!AF$171)*Расчет_БЕЗ_Фонда!AF162,0)</f>
        <v>0</v>
      </c>
      <c r="AG352" s="6">
        <f ca="1">IFERROR((1-$B352*AG$342/Расчет_БЕЗ_Фонда!AG$171)*Расчет_БЕЗ_Фонда!AG162,0)</f>
        <v>0</v>
      </c>
      <c r="AH352" s="6">
        <f ca="1">IFERROR((1-$B352*AH$342/Расчет_БЕЗ_Фонда!AH$171)*Расчет_БЕЗ_Фонда!AH162,0)</f>
        <v>0</v>
      </c>
      <c r="AI352" s="6">
        <f ca="1">IFERROR((1-$B352*AI$342/Расчет_БЕЗ_Фонда!AI$171)*Расчет_БЕЗ_Фонда!AI162,0)</f>
        <v>0</v>
      </c>
      <c r="AJ352" s="6">
        <f ca="1">IFERROR((1-$B352*AJ$342/Расчет_БЕЗ_Фонда!AJ$171)*Расчет_БЕЗ_Фонда!AJ162,0)</f>
        <v>0</v>
      </c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</row>
    <row r="353" spans="1:124" s="1" customFormat="1" outlineLevel="2">
      <c r="A353" s="5" t="str">
        <f>Расчет_БЕЗ_Фонда!A163</f>
        <v>-</v>
      </c>
      <c r="B353" s="229">
        <v>1</v>
      </c>
      <c r="E353" s="6">
        <f ca="1">IFERROR((1-$B353*E$342/Расчет_БЕЗ_Фонда!E$171)*Расчет_БЕЗ_Фонда!E163,0)</f>
        <v>0</v>
      </c>
      <c r="F353" s="6">
        <f ca="1">IFERROR((1-$B353*F$342/Расчет_БЕЗ_Фонда!F$171)*Расчет_БЕЗ_Фонда!F163,0)</f>
        <v>0</v>
      </c>
      <c r="G353" s="6">
        <f ca="1">IFERROR((1-$B353*G$342/Расчет_БЕЗ_Фонда!G$171)*Расчет_БЕЗ_Фонда!G163,0)</f>
        <v>0</v>
      </c>
      <c r="H353" s="6">
        <f ca="1">IFERROR((1-$B353*H$342/Расчет_БЕЗ_Фонда!H$171)*Расчет_БЕЗ_Фонда!H163,0)</f>
        <v>0</v>
      </c>
      <c r="I353" s="6">
        <f ca="1">IFERROR((1-$B353*I$342/Расчет_БЕЗ_Фонда!I$171)*Расчет_БЕЗ_Фонда!I163,0)</f>
        <v>0</v>
      </c>
      <c r="J353" s="6">
        <f ca="1">IFERROR((1-$B353*J$342/Расчет_БЕЗ_Фонда!J$171)*Расчет_БЕЗ_Фонда!J163,0)</f>
        <v>0</v>
      </c>
      <c r="K353" s="6">
        <f ca="1">IFERROR((1-$B353*K$342/Расчет_БЕЗ_Фонда!K$171)*Расчет_БЕЗ_Фонда!K163,0)</f>
        <v>0</v>
      </c>
      <c r="L353" s="6">
        <f ca="1">IFERROR((1-$B353*L$342/Расчет_БЕЗ_Фонда!L$171)*Расчет_БЕЗ_Фонда!L163,0)</f>
        <v>0</v>
      </c>
      <c r="M353" s="6">
        <f ca="1">IFERROR((1-$B353*M$342/Расчет_БЕЗ_Фонда!M$171)*Расчет_БЕЗ_Фонда!M163,0)</f>
        <v>0</v>
      </c>
      <c r="N353" s="6">
        <f ca="1">IFERROR((1-$B353*N$342/Расчет_БЕЗ_Фонда!N$171)*Расчет_БЕЗ_Фонда!N163,0)</f>
        <v>0</v>
      </c>
      <c r="O353" s="6">
        <f ca="1">IFERROR((1-$B353*O$342/Расчет_БЕЗ_Фонда!O$171)*Расчет_БЕЗ_Фонда!O163,0)</f>
        <v>0</v>
      </c>
      <c r="P353" s="6">
        <f ca="1">IFERROR((1-$B353*P$342/Расчет_БЕЗ_Фонда!P$171)*Расчет_БЕЗ_Фонда!P163,0)</f>
        <v>0</v>
      </c>
      <c r="Q353" s="6">
        <f ca="1">IFERROR((1-$B353*Q$342/Расчет_БЕЗ_Фонда!Q$171)*Расчет_БЕЗ_Фонда!Q163,0)</f>
        <v>0</v>
      </c>
      <c r="R353" s="6">
        <f ca="1">IFERROR((1-$B353*R$342/Расчет_БЕЗ_Фонда!R$171)*Расчет_БЕЗ_Фонда!R163,0)</f>
        <v>0</v>
      </c>
      <c r="S353" s="6">
        <f ca="1">IFERROR((1-$B353*S$342/Расчет_БЕЗ_Фонда!S$171)*Расчет_БЕЗ_Фонда!S163,0)</f>
        <v>0</v>
      </c>
      <c r="T353" s="6">
        <f ca="1">IFERROR((1-$B353*T$342/Расчет_БЕЗ_Фонда!T$171)*Расчет_БЕЗ_Фонда!T163,0)</f>
        <v>0</v>
      </c>
      <c r="U353" s="6">
        <f ca="1">IFERROR((1-$B353*U$342/Расчет_БЕЗ_Фонда!U$171)*Расчет_БЕЗ_Фонда!U163,0)</f>
        <v>0</v>
      </c>
      <c r="V353" s="6">
        <f ca="1">IFERROR((1-$B353*V$342/Расчет_БЕЗ_Фонда!V$171)*Расчет_БЕЗ_Фонда!V163,0)</f>
        <v>0</v>
      </c>
      <c r="W353" s="6">
        <f ca="1">IFERROR((1-$B353*W$342/Расчет_БЕЗ_Фонда!W$171)*Расчет_БЕЗ_Фонда!W163,0)</f>
        <v>0</v>
      </c>
      <c r="X353" s="6">
        <f ca="1">IFERROR((1-$B353*X$342/Расчет_БЕЗ_Фонда!X$171)*Расчет_БЕЗ_Фонда!X163,0)</f>
        <v>0</v>
      </c>
      <c r="Y353" s="6">
        <f ca="1">IFERROR((1-$B353*Y$342/Расчет_БЕЗ_Фонда!Y$171)*Расчет_БЕЗ_Фонда!Y163,0)</f>
        <v>0</v>
      </c>
      <c r="Z353" s="6">
        <f ca="1">IFERROR((1-$B353*Z$342/Расчет_БЕЗ_Фонда!Z$171)*Расчет_БЕЗ_Фонда!Z163,0)</f>
        <v>0</v>
      </c>
      <c r="AA353" s="6">
        <f ca="1">IFERROR((1-$B353*AA$342/Расчет_БЕЗ_Фонда!AA$171)*Расчет_БЕЗ_Фонда!AA163,0)</f>
        <v>0</v>
      </c>
      <c r="AB353" s="6">
        <f ca="1">IFERROR((1-$B353*AB$342/Расчет_БЕЗ_Фонда!AB$171)*Расчет_БЕЗ_Фонда!AB163,0)</f>
        <v>0</v>
      </c>
      <c r="AC353" s="6">
        <f ca="1">IFERROR((1-$B353*AC$342/Расчет_БЕЗ_Фонда!AC$171)*Расчет_БЕЗ_Фонда!AC163,0)</f>
        <v>0</v>
      </c>
      <c r="AD353" s="6">
        <f ca="1">IFERROR((1-$B353*AD$342/Расчет_БЕЗ_Фонда!AD$171)*Расчет_БЕЗ_Фонда!AD163,0)</f>
        <v>0</v>
      </c>
      <c r="AE353" s="6">
        <f ca="1">IFERROR((1-$B353*AE$342/Расчет_БЕЗ_Фонда!AE$171)*Расчет_БЕЗ_Фонда!AE163,0)</f>
        <v>0</v>
      </c>
      <c r="AF353" s="6">
        <f ca="1">IFERROR((1-$B353*AF$342/Расчет_БЕЗ_Фонда!AF$171)*Расчет_БЕЗ_Фонда!AF163,0)</f>
        <v>0</v>
      </c>
      <c r="AG353" s="6">
        <f ca="1">IFERROR((1-$B353*AG$342/Расчет_БЕЗ_Фонда!AG$171)*Расчет_БЕЗ_Фонда!AG163,0)</f>
        <v>0</v>
      </c>
      <c r="AH353" s="6">
        <f ca="1">IFERROR((1-$B353*AH$342/Расчет_БЕЗ_Фонда!AH$171)*Расчет_БЕЗ_Фонда!AH163,0)</f>
        <v>0</v>
      </c>
      <c r="AI353" s="6">
        <f ca="1">IFERROR((1-$B353*AI$342/Расчет_БЕЗ_Фонда!AI$171)*Расчет_БЕЗ_Фонда!AI163,0)</f>
        <v>0</v>
      </c>
      <c r="AJ353" s="6">
        <f ca="1">IFERROR((1-$B353*AJ$342/Расчет_БЕЗ_Фонда!AJ$171)*Расчет_БЕЗ_Фонда!AJ163,0)</f>
        <v>0</v>
      </c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</row>
    <row r="354" spans="1:124" s="1" customFormat="1" outlineLevel="2">
      <c r="A354" s="5" t="str">
        <f>Расчет_БЕЗ_Фонда!A164</f>
        <v>-</v>
      </c>
      <c r="B354" s="229">
        <v>1</v>
      </c>
      <c r="E354" s="6">
        <f ca="1">IFERROR((1-$B354*E$342/Расчет_БЕЗ_Фонда!E$171)*Расчет_БЕЗ_Фонда!E164,0)</f>
        <v>0</v>
      </c>
      <c r="F354" s="6">
        <f ca="1">IFERROR((1-$B354*F$342/Расчет_БЕЗ_Фонда!F$171)*Расчет_БЕЗ_Фонда!F164,0)</f>
        <v>0</v>
      </c>
      <c r="G354" s="6">
        <f ca="1">IFERROR((1-$B354*G$342/Расчет_БЕЗ_Фонда!G$171)*Расчет_БЕЗ_Фонда!G164,0)</f>
        <v>0</v>
      </c>
      <c r="H354" s="6">
        <f ca="1">IFERROR((1-$B354*H$342/Расчет_БЕЗ_Фонда!H$171)*Расчет_БЕЗ_Фонда!H164,0)</f>
        <v>0</v>
      </c>
      <c r="I354" s="6">
        <f ca="1">IFERROR((1-$B354*I$342/Расчет_БЕЗ_Фонда!I$171)*Расчет_БЕЗ_Фонда!I164,0)</f>
        <v>0</v>
      </c>
      <c r="J354" s="6">
        <f ca="1">IFERROR((1-$B354*J$342/Расчет_БЕЗ_Фонда!J$171)*Расчет_БЕЗ_Фонда!J164,0)</f>
        <v>0</v>
      </c>
      <c r="K354" s="6">
        <f ca="1">IFERROR((1-$B354*K$342/Расчет_БЕЗ_Фонда!K$171)*Расчет_БЕЗ_Фонда!K164,0)</f>
        <v>0</v>
      </c>
      <c r="L354" s="6">
        <f ca="1">IFERROR((1-$B354*L$342/Расчет_БЕЗ_Фонда!L$171)*Расчет_БЕЗ_Фонда!L164,0)</f>
        <v>0</v>
      </c>
      <c r="M354" s="6">
        <f ca="1">IFERROR((1-$B354*M$342/Расчет_БЕЗ_Фонда!M$171)*Расчет_БЕЗ_Фонда!M164,0)</f>
        <v>0</v>
      </c>
      <c r="N354" s="6">
        <f ca="1">IFERROR((1-$B354*N$342/Расчет_БЕЗ_Фонда!N$171)*Расчет_БЕЗ_Фонда!N164,0)</f>
        <v>0</v>
      </c>
      <c r="O354" s="6">
        <f ca="1">IFERROR((1-$B354*O$342/Расчет_БЕЗ_Фонда!O$171)*Расчет_БЕЗ_Фонда!O164,0)</f>
        <v>0</v>
      </c>
      <c r="P354" s="6">
        <f ca="1">IFERROR((1-$B354*P$342/Расчет_БЕЗ_Фонда!P$171)*Расчет_БЕЗ_Фонда!P164,0)</f>
        <v>0</v>
      </c>
      <c r="Q354" s="6">
        <f ca="1">IFERROR((1-$B354*Q$342/Расчет_БЕЗ_Фонда!Q$171)*Расчет_БЕЗ_Фонда!Q164,0)</f>
        <v>0</v>
      </c>
      <c r="R354" s="6">
        <f ca="1">IFERROR((1-$B354*R$342/Расчет_БЕЗ_Фонда!R$171)*Расчет_БЕЗ_Фонда!R164,0)</f>
        <v>0</v>
      </c>
      <c r="S354" s="6">
        <f ca="1">IFERROR((1-$B354*S$342/Расчет_БЕЗ_Фонда!S$171)*Расчет_БЕЗ_Фонда!S164,0)</f>
        <v>0</v>
      </c>
      <c r="T354" s="6">
        <f ca="1">IFERROR((1-$B354*T$342/Расчет_БЕЗ_Фонда!T$171)*Расчет_БЕЗ_Фонда!T164,0)</f>
        <v>0</v>
      </c>
      <c r="U354" s="6">
        <f ca="1">IFERROR((1-$B354*U$342/Расчет_БЕЗ_Фонда!U$171)*Расчет_БЕЗ_Фонда!U164,0)</f>
        <v>0</v>
      </c>
      <c r="V354" s="6">
        <f ca="1">IFERROR((1-$B354*V$342/Расчет_БЕЗ_Фонда!V$171)*Расчет_БЕЗ_Фонда!V164,0)</f>
        <v>0</v>
      </c>
      <c r="W354" s="6">
        <f ca="1">IFERROR((1-$B354*W$342/Расчет_БЕЗ_Фонда!W$171)*Расчет_БЕЗ_Фонда!W164,0)</f>
        <v>0</v>
      </c>
      <c r="X354" s="6">
        <f ca="1">IFERROR((1-$B354*X$342/Расчет_БЕЗ_Фонда!X$171)*Расчет_БЕЗ_Фонда!X164,0)</f>
        <v>0</v>
      </c>
      <c r="Y354" s="6">
        <f ca="1">IFERROR((1-$B354*Y$342/Расчет_БЕЗ_Фонда!Y$171)*Расчет_БЕЗ_Фонда!Y164,0)</f>
        <v>0</v>
      </c>
      <c r="Z354" s="6">
        <f ca="1">IFERROR((1-$B354*Z$342/Расчет_БЕЗ_Фонда!Z$171)*Расчет_БЕЗ_Фонда!Z164,0)</f>
        <v>0</v>
      </c>
      <c r="AA354" s="6">
        <f ca="1">IFERROR((1-$B354*AA$342/Расчет_БЕЗ_Фонда!AA$171)*Расчет_БЕЗ_Фонда!AA164,0)</f>
        <v>0</v>
      </c>
      <c r="AB354" s="6">
        <f ca="1">IFERROR((1-$B354*AB$342/Расчет_БЕЗ_Фонда!AB$171)*Расчет_БЕЗ_Фонда!AB164,0)</f>
        <v>0</v>
      </c>
      <c r="AC354" s="6">
        <f ca="1">IFERROR((1-$B354*AC$342/Расчет_БЕЗ_Фонда!AC$171)*Расчет_БЕЗ_Фонда!AC164,0)</f>
        <v>0</v>
      </c>
      <c r="AD354" s="6">
        <f ca="1">IFERROR((1-$B354*AD$342/Расчет_БЕЗ_Фонда!AD$171)*Расчет_БЕЗ_Фонда!AD164,0)</f>
        <v>0</v>
      </c>
      <c r="AE354" s="6">
        <f ca="1">IFERROR((1-$B354*AE$342/Расчет_БЕЗ_Фонда!AE$171)*Расчет_БЕЗ_Фонда!AE164,0)</f>
        <v>0</v>
      </c>
      <c r="AF354" s="6">
        <f ca="1">IFERROR((1-$B354*AF$342/Расчет_БЕЗ_Фонда!AF$171)*Расчет_БЕЗ_Фонда!AF164,0)</f>
        <v>0</v>
      </c>
      <c r="AG354" s="6">
        <f ca="1">IFERROR((1-$B354*AG$342/Расчет_БЕЗ_Фонда!AG$171)*Расчет_БЕЗ_Фонда!AG164,0)</f>
        <v>0</v>
      </c>
      <c r="AH354" s="6">
        <f ca="1">IFERROR((1-$B354*AH$342/Расчет_БЕЗ_Фонда!AH$171)*Расчет_БЕЗ_Фонда!AH164,0)</f>
        <v>0</v>
      </c>
      <c r="AI354" s="6">
        <f ca="1">IFERROR((1-$B354*AI$342/Расчет_БЕЗ_Фонда!AI$171)*Расчет_БЕЗ_Фонда!AI164,0)</f>
        <v>0</v>
      </c>
      <c r="AJ354" s="6">
        <f ca="1">IFERROR((1-$B354*AJ$342/Расчет_БЕЗ_Фонда!AJ$171)*Расчет_БЕЗ_Фонда!AJ164,0)</f>
        <v>0</v>
      </c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</row>
    <row r="355" spans="1:124" s="1" customFormat="1" outlineLevel="2">
      <c r="A355" s="5" t="str">
        <f>Расчет_БЕЗ_Фонда!A165</f>
        <v>-</v>
      </c>
      <c r="B355" s="229">
        <v>1</v>
      </c>
      <c r="E355" s="6">
        <f ca="1">IFERROR((1-$B355*E$342/Расчет_БЕЗ_Фонда!E$171)*Расчет_БЕЗ_Фонда!E165,0)</f>
        <v>0</v>
      </c>
      <c r="F355" s="6">
        <f ca="1">IFERROR((1-$B355*F$342/Расчет_БЕЗ_Фонда!F$171)*Расчет_БЕЗ_Фонда!F165,0)</f>
        <v>0</v>
      </c>
      <c r="G355" s="6">
        <f ca="1">IFERROR((1-$B355*G$342/Расчет_БЕЗ_Фонда!G$171)*Расчет_БЕЗ_Фонда!G165,0)</f>
        <v>0</v>
      </c>
      <c r="H355" s="6">
        <f ca="1">IFERROR((1-$B355*H$342/Расчет_БЕЗ_Фонда!H$171)*Расчет_БЕЗ_Фонда!H165,0)</f>
        <v>0</v>
      </c>
      <c r="I355" s="6">
        <f ca="1">IFERROR((1-$B355*I$342/Расчет_БЕЗ_Фонда!I$171)*Расчет_БЕЗ_Фонда!I165,0)</f>
        <v>0</v>
      </c>
      <c r="J355" s="6">
        <f ca="1">IFERROR((1-$B355*J$342/Расчет_БЕЗ_Фонда!J$171)*Расчет_БЕЗ_Фонда!J165,0)</f>
        <v>0</v>
      </c>
      <c r="K355" s="6">
        <f ca="1">IFERROR((1-$B355*K$342/Расчет_БЕЗ_Фонда!K$171)*Расчет_БЕЗ_Фонда!K165,0)</f>
        <v>0</v>
      </c>
      <c r="L355" s="6">
        <f ca="1">IFERROR((1-$B355*L$342/Расчет_БЕЗ_Фонда!L$171)*Расчет_БЕЗ_Фонда!L165,0)</f>
        <v>0</v>
      </c>
      <c r="M355" s="6">
        <f ca="1">IFERROR((1-$B355*M$342/Расчет_БЕЗ_Фонда!M$171)*Расчет_БЕЗ_Фонда!M165,0)</f>
        <v>0</v>
      </c>
      <c r="N355" s="6">
        <f ca="1">IFERROR((1-$B355*N$342/Расчет_БЕЗ_Фонда!N$171)*Расчет_БЕЗ_Фонда!N165,0)</f>
        <v>0</v>
      </c>
      <c r="O355" s="6">
        <f ca="1">IFERROR((1-$B355*O$342/Расчет_БЕЗ_Фонда!O$171)*Расчет_БЕЗ_Фонда!O165,0)</f>
        <v>0</v>
      </c>
      <c r="P355" s="6">
        <f ca="1">IFERROR((1-$B355*P$342/Расчет_БЕЗ_Фонда!P$171)*Расчет_БЕЗ_Фонда!P165,0)</f>
        <v>0</v>
      </c>
      <c r="Q355" s="6">
        <f ca="1">IFERROR((1-$B355*Q$342/Расчет_БЕЗ_Фонда!Q$171)*Расчет_БЕЗ_Фонда!Q165,0)</f>
        <v>0</v>
      </c>
      <c r="R355" s="6">
        <f ca="1">IFERROR((1-$B355*R$342/Расчет_БЕЗ_Фонда!R$171)*Расчет_БЕЗ_Фонда!R165,0)</f>
        <v>0</v>
      </c>
      <c r="S355" s="6">
        <f ca="1">IFERROR((1-$B355*S$342/Расчет_БЕЗ_Фонда!S$171)*Расчет_БЕЗ_Фонда!S165,0)</f>
        <v>0</v>
      </c>
      <c r="T355" s="6">
        <f ca="1">IFERROR((1-$B355*T$342/Расчет_БЕЗ_Фонда!T$171)*Расчет_БЕЗ_Фонда!T165,0)</f>
        <v>0</v>
      </c>
      <c r="U355" s="6">
        <f ca="1">IFERROR((1-$B355*U$342/Расчет_БЕЗ_Фонда!U$171)*Расчет_БЕЗ_Фонда!U165,0)</f>
        <v>0</v>
      </c>
      <c r="V355" s="6">
        <f ca="1">IFERROR((1-$B355*V$342/Расчет_БЕЗ_Фонда!V$171)*Расчет_БЕЗ_Фонда!V165,0)</f>
        <v>0</v>
      </c>
      <c r="W355" s="6">
        <f ca="1">IFERROR((1-$B355*W$342/Расчет_БЕЗ_Фонда!W$171)*Расчет_БЕЗ_Фонда!W165,0)</f>
        <v>0</v>
      </c>
      <c r="X355" s="6">
        <f ca="1">IFERROR((1-$B355*X$342/Расчет_БЕЗ_Фонда!X$171)*Расчет_БЕЗ_Фонда!X165,0)</f>
        <v>0</v>
      </c>
      <c r="Y355" s="6">
        <f ca="1">IFERROR((1-$B355*Y$342/Расчет_БЕЗ_Фонда!Y$171)*Расчет_БЕЗ_Фонда!Y165,0)</f>
        <v>0</v>
      </c>
      <c r="Z355" s="6">
        <f ca="1">IFERROR((1-$B355*Z$342/Расчет_БЕЗ_Фонда!Z$171)*Расчет_БЕЗ_Фонда!Z165,0)</f>
        <v>0</v>
      </c>
      <c r="AA355" s="6">
        <f ca="1">IFERROR((1-$B355*AA$342/Расчет_БЕЗ_Фонда!AA$171)*Расчет_БЕЗ_Фонда!AA165,0)</f>
        <v>0</v>
      </c>
      <c r="AB355" s="6">
        <f ca="1">IFERROR((1-$B355*AB$342/Расчет_БЕЗ_Фонда!AB$171)*Расчет_БЕЗ_Фонда!AB165,0)</f>
        <v>0</v>
      </c>
      <c r="AC355" s="6">
        <f ca="1">IFERROR((1-$B355*AC$342/Расчет_БЕЗ_Фонда!AC$171)*Расчет_БЕЗ_Фонда!AC165,0)</f>
        <v>0</v>
      </c>
      <c r="AD355" s="6">
        <f ca="1">IFERROR((1-$B355*AD$342/Расчет_БЕЗ_Фонда!AD$171)*Расчет_БЕЗ_Фонда!AD165,0)</f>
        <v>0</v>
      </c>
      <c r="AE355" s="6">
        <f ca="1">IFERROR((1-$B355*AE$342/Расчет_БЕЗ_Фонда!AE$171)*Расчет_БЕЗ_Фонда!AE165,0)</f>
        <v>0</v>
      </c>
      <c r="AF355" s="6">
        <f ca="1">IFERROR((1-$B355*AF$342/Расчет_БЕЗ_Фонда!AF$171)*Расчет_БЕЗ_Фонда!AF165,0)</f>
        <v>0</v>
      </c>
      <c r="AG355" s="6">
        <f ca="1">IFERROR((1-$B355*AG$342/Расчет_БЕЗ_Фонда!AG$171)*Расчет_БЕЗ_Фонда!AG165,0)</f>
        <v>0</v>
      </c>
      <c r="AH355" s="6">
        <f ca="1">IFERROR((1-$B355*AH$342/Расчет_БЕЗ_Фонда!AH$171)*Расчет_БЕЗ_Фонда!AH165,0)</f>
        <v>0</v>
      </c>
      <c r="AI355" s="6">
        <f ca="1">IFERROR((1-$B355*AI$342/Расчет_БЕЗ_Фонда!AI$171)*Расчет_БЕЗ_Фонда!AI165,0)</f>
        <v>0</v>
      </c>
      <c r="AJ355" s="6">
        <f ca="1">IFERROR((1-$B355*AJ$342/Расчет_БЕЗ_Фонда!AJ$171)*Расчет_БЕЗ_Фонда!AJ165,0)</f>
        <v>0</v>
      </c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</row>
    <row r="356" spans="1:124" s="1" customFormat="1" outlineLevel="2">
      <c r="A356" s="5" t="str">
        <f>Расчет_БЕЗ_Фонда!A166</f>
        <v>-</v>
      </c>
      <c r="B356" s="229">
        <v>1</v>
      </c>
      <c r="E356" s="6">
        <f ca="1">IFERROR((1-$B356*E$342/Расчет_БЕЗ_Фонда!E$171)*Расчет_БЕЗ_Фонда!E166,0)</f>
        <v>0</v>
      </c>
      <c r="F356" s="6">
        <f ca="1">IFERROR((1-$B356*F$342/Расчет_БЕЗ_Фонда!F$171)*Расчет_БЕЗ_Фонда!F166,0)</f>
        <v>0</v>
      </c>
      <c r="G356" s="6">
        <f ca="1">IFERROR((1-$B356*G$342/Расчет_БЕЗ_Фонда!G$171)*Расчет_БЕЗ_Фонда!G166,0)</f>
        <v>0</v>
      </c>
      <c r="H356" s="6">
        <f ca="1">IFERROR((1-$B356*H$342/Расчет_БЕЗ_Фонда!H$171)*Расчет_БЕЗ_Фонда!H166,0)</f>
        <v>0</v>
      </c>
      <c r="I356" s="6">
        <f ca="1">IFERROR((1-$B356*I$342/Расчет_БЕЗ_Фонда!I$171)*Расчет_БЕЗ_Фонда!I166,0)</f>
        <v>0</v>
      </c>
      <c r="J356" s="6">
        <f ca="1">IFERROR((1-$B356*J$342/Расчет_БЕЗ_Фонда!J$171)*Расчет_БЕЗ_Фонда!J166,0)</f>
        <v>0</v>
      </c>
      <c r="K356" s="6">
        <f ca="1">IFERROR((1-$B356*K$342/Расчет_БЕЗ_Фонда!K$171)*Расчет_БЕЗ_Фонда!K166,0)</f>
        <v>0</v>
      </c>
      <c r="L356" s="6">
        <f ca="1">IFERROR((1-$B356*L$342/Расчет_БЕЗ_Фонда!L$171)*Расчет_БЕЗ_Фонда!L166,0)</f>
        <v>0</v>
      </c>
      <c r="M356" s="6">
        <f ca="1">IFERROR((1-$B356*M$342/Расчет_БЕЗ_Фонда!M$171)*Расчет_БЕЗ_Фонда!M166,0)</f>
        <v>0</v>
      </c>
      <c r="N356" s="6">
        <f ca="1">IFERROR((1-$B356*N$342/Расчет_БЕЗ_Фонда!N$171)*Расчет_БЕЗ_Фонда!N166,0)</f>
        <v>0</v>
      </c>
      <c r="O356" s="6">
        <f ca="1">IFERROR((1-$B356*O$342/Расчет_БЕЗ_Фонда!O$171)*Расчет_БЕЗ_Фонда!O166,0)</f>
        <v>0</v>
      </c>
      <c r="P356" s="6">
        <f ca="1">IFERROR((1-$B356*P$342/Расчет_БЕЗ_Фонда!P$171)*Расчет_БЕЗ_Фонда!P166,0)</f>
        <v>0</v>
      </c>
      <c r="Q356" s="6">
        <f ca="1">IFERROR((1-$B356*Q$342/Расчет_БЕЗ_Фонда!Q$171)*Расчет_БЕЗ_Фонда!Q166,0)</f>
        <v>0</v>
      </c>
      <c r="R356" s="6">
        <f ca="1">IFERROR((1-$B356*R$342/Расчет_БЕЗ_Фонда!R$171)*Расчет_БЕЗ_Фонда!R166,0)</f>
        <v>0</v>
      </c>
      <c r="S356" s="6">
        <f ca="1">IFERROR((1-$B356*S$342/Расчет_БЕЗ_Фонда!S$171)*Расчет_БЕЗ_Фонда!S166,0)</f>
        <v>0</v>
      </c>
      <c r="T356" s="6">
        <f ca="1">IFERROR((1-$B356*T$342/Расчет_БЕЗ_Фонда!T$171)*Расчет_БЕЗ_Фонда!T166,0)</f>
        <v>0</v>
      </c>
      <c r="U356" s="6">
        <f ca="1">IFERROR((1-$B356*U$342/Расчет_БЕЗ_Фонда!U$171)*Расчет_БЕЗ_Фонда!U166,0)</f>
        <v>0</v>
      </c>
      <c r="V356" s="6">
        <f ca="1">IFERROR((1-$B356*V$342/Расчет_БЕЗ_Фонда!V$171)*Расчет_БЕЗ_Фонда!V166,0)</f>
        <v>0</v>
      </c>
      <c r="W356" s="6">
        <f ca="1">IFERROR((1-$B356*W$342/Расчет_БЕЗ_Фонда!W$171)*Расчет_БЕЗ_Фонда!W166,0)</f>
        <v>0</v>
      </c>
      <c r="X356" s="6">
        <f ca="1">IFERROR((1-$B356*X$342/Расчет_БЕЗ_Фонда!X$171)*Расчет_БЕЗ_Фонда!X166,0)</f>
        <v>0</v>
      </c>
      <c r="Y356" s="6">
        <f ca="1">IFERROR((1-$B356*Y$342/Расчет_БЕЗ_Фонда!Y$171)*Расчет_БЕЗ_Фонда!Y166,0)</f>
        <v>0</v>
      </c>
      <c r="Z356" s="6">
        <f ca="1">IFERROR((1-$B356*Z$342/Расчет_БЕЗ_Фонда!Z$171)*Расчет_БЕЗ_Фонда!Z166,0)</f>
        <v>0</v>
      </c>
      <c r="AA356" s="6">
        <f ca="1">IFERROR((1-$B356*AA$342/Расчет_БЕЗ_Фонда!AA$171)*Расчет_БЕЗ_Фонда!AA166,0)</f>
        <v>0</v>
      </c>
      <c r="AB356" s="6">
        <f ca="1">IFERROR((1-$B356*AB$342/Расчет_БЕЗ_Фонда!AB$171)*Расчет_БЕЗ_Фонда!AB166,0)</f>
        <v>0</v>
      </c>
      <c r="AC356" s="6">
        <f ca="1">IFERROR((1-$B356*AC$342/Расчет_БЕЗ_Фонда!AC$171)*Расчет_БЕЗ_Фонда!AC166,0)</f>
        <v>0</v>
      </c>
      <c r="AD356" s="6">
        <f ca="1">IFERROR((1-$B356*AD$342/Расчет_БЕЗ_Фонда!AD$171)*Расчет_БЕЗ_Фонда!AD166,0)</f>
        <v>0</v>
      </c>
      <c r="AE356" s="6">
        <f ca="1">IFERROR((1-$B356*AE$342/Расчет_БЕЗ_Фонда!AE$171)*Расчет_БЕЗ_Фонда!AE166,0)</f>
        <v>0</v>
      </c>
      <c r="AF356" s="6">
        <f ca="1">IFERROR((1-$B356*AF$342/Расчет_БЕЗ_Фонда!AF$171)*Расчет_БЕЗ_Фонда!AF166,0)</f>
        <v>0</v>
      </c>
      <c r="AG356" s="6">
        <f ca="1">IFERROR((1-$B356*AG$342/Расчет_БЕЗ_Фонда!AG$171)*Расчет_БЕЗ_Фонда!AG166,0)</f>
        <v>0</v>
      </c>
      <c r="AH356" s="6">
        <f ca="1">IFERROR((1-$B356*AH$342/Расчет_БЕЗ_Фонда!AH$171)*Расчет_БЕЗ_Фонда!AH166,0)</f>
        <v>0</v>
      </c>
      <c r="AI356" s="6">
        <f ca="1">IFERROR((1-$B356*AI$342/Расчет_БЕЗ_Фонда!AI$171)*Расчет_БЕЗ_Фонда!AI166,0)</f>
        <v>0</v>
      </c>
      <c r="AJ356" s="6">
        <f ca="1">IFERROR((1-$B356*AJ$342/Расчет_БЕЗ_Фонда!AJ$171)*Расчет_БЕЗ_Фонда!AJ166,0)</f>
        <v>0</v>
      </c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</row>
    <row r="357" spans="1:124" s="1" customFormat="1" outlineLevel="2">
      <c r="A357" s="5" t="str">
        <f>Расчет_БЕЗ_Фонда!A167</f>
        <v>-</v>
      </c>
      <c r="B357" s="229">
        <v>1</v>
      </c>
      <c r="E357" s="6">
        <f ca="1">IFERROR((1-$B357*E$342/Расчет_БЕЗ_Фонда!E$171)*Расчет_БЕЗ_Фонда!E167,0)</f>
        <v>0</v>
      </c>
      <c r="F357" s="6">
        <f ca="1">IFERROR((1-$B357*F$342/Расчет_БЕЗ_Фонда!F$171)*Расчет_БЕЗ_Фонда!F167,0)</f>
        <v>0</v>
      </c>
      <c r="G357" s="6">
        <f ca="1">IFERROR((1-$B357*G$342/Расчет_БЕЗ_Фонда!G$171)*Расчет_БЕЗ_Фонда!G167,0)</f>
        <v>0</v>
      </c>
      <c r="H357" s="6">
        <f ca="1">IFERROR((1-$B357*H$342/Расчет_БЕЗ_Фонда!H$171)*Расчет_БЕЗ_Фонда!H167,0)</f>
        <v>0</v>
      </c>
      <c r="I357" s="6">
        <f ca="1">IFERROR((1-$B357*I$342/Расчет_БЕЗ_Фонда!I$171)*Расчет_БЕЗ_Фонда!I167,0)</f>
        <v>0</v>
      </c>
      <c r="J357" s="6">
        <f ca="1">IFERROR((1-$B357*J$342/Расчет_БЕЗ_Фонда!J$171)*Расчет_БЕЗ_Фонда!J167,0)</f>
        <v>0</v>
      </c>
      <c r="K357" s="6">
        <f ca="1">IFERROR((1-$B357*K$342/Расчет_БЕЗ_Фонда!K$171)*Расчет_БЕЗ_Фонда!K167,0)</f>
        <v>0</v>
      </c>
      <c r="L357" s="6">
        <f ca="1">IFERROR((1-$B357*L$342/Расчет_БЕЗ_Фонда!L$171)*Расчет_БЕЗ_Фонда!L167,0)</f>
        <v>0</v>
      </c>
      <c r="M357" s="6">
        <f ca="1">IFERROR((1-$B357*M$342/Расчет_БЕЗ_Фонда!M$171)*Расчет_БЕЗ_Фонда!M167,0)</f>
        <v>0</v>
      </c>
      <c r="N357" s="6">
        <f ca="1">IFERROR((1-$B357*N$342/Расчет_БЕЗ_Фонда!N$171)*Расчет_БЕЗ_Фонда!N167,0)</f>
        <v>0</v>
      </c>
      <c r="O357" s="6">
        <f ca="1">IFERROR((1-$B357*O$342/Расчет_БЕЗ_Фонда!O$171)*Расчет_БЕЗ_Фонда!O167,0)</f>
        <v>0</v>
      </c>
      <c r="P357" s="6">
        <f ca="1">IFERROR((1-$B357*P$342/Расчет_БЕЗ_Фонда!P$171)*Расчет_БЕЗ_Фонда!P167,0)</f>
        <v>0</v>
      </c>
      <c r="Q357" s="6">
        <f ca="1">IFERROR((1-$B357*Q$342/Расчет_БЕЗ_Фонда!Q$171)*Расчет_БЕЗ_Фонда!Q167,0)</f>
        <v>0</v>
      </c>
      <c r="R357" s="6">
        <f ca="1">IFERROR((1-$B357*R$342/Расчет_БЕЗ_Фонда!R$171)*Расчет_БЕЗ_Фонда!R167,0)</f>
        <v>0</v>
      </c>
      <c r="S357" s="6">
        <f ca="1">IFERROR((1-$B357*S$342/Расчет_БЕЗ_Фонда!S$171)*Расчет_БЕЗ_Фонда!S167,0)</f>
        <v>0</v>
      </c>
      <c r="T357" s="6">
        <f ca="1">IFERROR((1-$B357*T$342/Расчет_БЕЗ_Фонда!T$171)*Расчет_БЕЗ_Фонда!T167,0)</f>
        <v>0</v>
      </c>
      <c r="U357" s="6">
        <f ca="1">IFERROR((1-$B357*U$342/Расчет_БЕЗ_Фонда!U$171)*Расчет_БЕЗ_Фонда!U167,0)</f>
        <v>0</v>
      </c>
      <c r="V357" s="6">
        <f ca="1">IFERROR((1-$B357*V$342/Расчет_БЕЗ_Фонда!V$171)*Расчет_БЕЗ_Фонда!V167,0)</f>
        <v>0</v>
      </c>
      <c r="W357" s="6">
        <f ca="1">IFERROR((1-$B357*W$342/Расчет_БЕЗ_Фонда!W$171)*Расчет_БЕЗ_Фонда!W167,0)</f>
        <v>0</v>
      </c>
      <c r="X357" s="6">
        <f ca="1">IFERROR((1-$B357*X$342/Расчет_БЕЗ_Фонда!X$171)*Расчет_БЕЗ_Фонда!X167,0)</f>
        <v>0</v>
      </c>
      <c r="Y357" s="6">
        <f ca="1">IFERROR((1-$B357*Y$342/Расчет_БЕЗ_Фонда!Y$171)*Расчет_БЕЗ_Фонда!Y167,0)</f>
        <v>0</v>
      </c>
      <c r="Z357" s="6">
        <f ca="1">IFERROR((1-$B357*Z$342/Расчет_БЕЗ_Фонда!Z$171)*Расчет_БЕЗ_Фонда!Z167,0)</f>
        <v>0</v>
      </c>
      <c r="AA357" s="6">
        <f ca="1">IFERROR((1-$B357*AA$342/Расчет_БЕЗ_Фонда!AA$171)*Расчет_БЕЗ_Фонда!AA167,0)</f>
        <v>0</v>
      </c>
      <c r="AB357" s="6">
        <f ca="1">IFERROR((1-$B357*AB$342/Расчет_БЕЗ_Фонда!AB$171)*Расчет_БЕЗ_Фонда!AB167,0)</f>
        <v>0</v>
      </c>
      <c r="AC357" s="6">
        <f ca="1">IFERROR((1-$B357*AC$342/Расчет_БЕЗ_Фонда!AC$171)*Расчет_БЕЗ_Фонда!AC167,0)</f>
        <v>0</v>
      </c>
      <c r="AD357" s="6">
        <f ca="1">IFERROR((1-$B357*AD$342/Расчет_БЕЗ_Фонда!AD$171)*Расчет_БЕЗ_Фонда!AD167,0)</f>
        <v>0</v>
      </c>
      <c r="AE357" s="6">
        <f ca="1">IFERROR((1-$B357*AE$342/Расчет_БЕЗ_Фонда!AE$171)*Расчет_БЕЗ_Фонда!AE167,0)</f>
        <v>0</v>
      </c>
      <c r="AF357" s="6">
        <f ca="1">IFERROR((1-$B357*AF$342/Расчет_БЕЗ_Фонда!AF$171)*Расчет_БЕЗ_Фонда!AF167,0)</f>
        <v>0</v>
      </c>
      <c r="AG357" s="6">
        <f ca="1">IFERROR((1-$B357*AG$342/Расчет_БЕЗ_Фонда!AG$171)*Расчет_БЕЗ_Фонда!AG167,0)</f>
        <v>0</v>
      </c>
      <c r="AH357" s="6">
        <f ca="1">IFERROR((1-$B357*AH$342/Расчет_БЕЗ_Фонда!AH$171)*Расчет_БЕЗ_Фонда!AH167,0)</f>
        <v>0</v>
      </c>
      <c r="AI357" s="6">
        <f ca="1">IFERROR((1-$B357*AI$342/Расчет_БЕЗ_Фонда!AI$171)*Расчет_БЕЗ_Фонда!AI167,0)</f>
        <v>0</v>
      </c>
      <c r="AJ357" s="6">
        <f ca="1">IFERROR((1-$B357*AJ$342/Расчет_БЕЗ_Фонда!AJ$171)*Расчет_БЕЗ_Фонда!AJ167,0)</f>
        <v>0</v>
      </c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</row>
    <row r="358" spans="1:124" s="1" customFormat="1" outlineLevel="2">
      <c r="A358" s="5" t="str">
        <f>Расчет_БЕЗ_Фонда!A168</f>
        <v>-</v>
      </c>
      <c r="B358" s="229">
        <v>1</v>
      </c>
      <c r="E358" s="6">
        <f ca="1">IFERROR((1-$B358*E$342/Расчет_БЕЗ_Фонда!E$171)*Расчет_БЕЗ_Фонда!E168,0)</f>
        <v>0</v>
      </c>
      <c r="F358" s="6">
        <f ca="1">IFERROR((1-$B358*F$342/Расчет_БЕЗ_Фонда!F$171)*Расчет_БЕЗ_Фонда!F168,0)</f>
        <v>0</v>
      </c>
      <c r="G358" s="6">
        <f ca="1">IFERROR((1-$B358*G$342/Расчет_БЕЗ_Фонда!G$171)*Расчет_БЕЗ_Фонда!G168,0)</f>
        <v>0</v>
      </c>
      <c r="H358" s="6">
        <f ca="1">IFERROR((1-$B358*H$342/Расчет_БЕЗ_Фонда!H$171)*Расчет_БЕЗ_Фонда!H168,0)</f>
        <v>0</v>
      </c>
      <c r="I358" s="6">
        <f ca="1">IFERROR((1-$B358*I$342/Расчет_БЕЗ_Фонда!I$171)*Расчет_БЕЗ_Фонда!I168,0)</f>
        <v>0</v>
      </c>
      <c r="J358" s="6">
        <f ca="1">IFERROR((1-$B358*J$342/Расчет_БЕЗ_Фонда!J$171)*Расчет_БЕЗ_Фонда!J168,0)</f>
        <v>0</v>
      </c>
      <c r="K358" s="6">
        <f ca="1">IFERROR((1-$B358*K$342/Расчет_БЕЗ_Фонда!K$171)*Расчет_БЕЗ_Фонда!K168,0)</f>
        <v>0</v>
      </c>
      <c r="L358" s="6">
        <f ca="1">IFERROR((1-$B358*L$342/Расчет_БЕЗ_Фонда!L$171)*Расчет_БЕЗ_Фонда!L168,0)</f>
        <v>0</v>
      </c>
      <c r="M358" s="6">
        <f ca="1">IFERROR((1-$B358*M$342/Расчет_БЕЗ_Фонда!M$171)*Расчет_БЕЗ_Фонда!M168,0)</f>
        <v>0</v>
      </c>
      <c r="N358" s="6">
        <f ca="1">IFERROR((1-$B358*N$342/Расчет_БЕЗ_Фонда!N$171)*Расчет_БЕЗ_Фонда!N168,0)</f>
        <v>0</v>
      </c>
      <c r="O358" s="6">
        <f ca="1">IFERROR((1-$B358*O$342/Расчет_БЕЗ_Фонда!O$171)*Расчет_БЕЗ_Фонда!O168,0)</f>
        <v>0</v>
      </c>
      <c r="P358" s="6">
        <f ca="1">IFERROR((1-$B358*P$342/Расчет_БЕЗ_Фонда!P$171)*Расчет_БЕЗ_Фонда!P168,0)</f>
        <v>0</v>
      </c>
      <c r="Q358" s="6">
        <f ca="1">IFERROR((1-$B358*Q$342/Расчет_БЕЗ_Фонда!Q$171)*Расчет_БЕЗ_Фонда!Q168,0)</f>
        <v>0</v>
      </c>
      <c r="R358" s="6">
        <f ca="1">IFERROR((1-$B358*R$342/Расчет_БЕЗ_Фонда!R$171)*Расчет_БЕЗ_Фонда!R168,0)</f>
        <v>0</v>
      </c>
      <c r="S358" s="6">
        <f ca="1">IFERROR((1-$B358*S$342/Расчет_БЕЗ_Фонда!S$171)*Расчет_БЕЗ_Фонда!S168,0)</f>
        <v>0</v>
      </c>
      <c r="T358" s="6">
        <f ca="1">IFERROR((1-$B358*T$342/Расчет_БЕЗ_Фонда!T$171)*Расчет_БЕЗ_Фонда!T168,0)</f>
        <v>0</v>
      </c>
      <c r="U358" s="6">
        <f ca="1">IFERROR((1-$B358*U$342/Расчет_БЕЗ_Фонда!U$171)*Расчет_БЕЗ_Фонда!U168,0)</f>
        <v>0</v>
      </c>
      <c r="V358" s="6">
        <f ca="1">IFERROR((1-$B358*V$342/Расчет_БЕЗ_Фонда!V$171)*Расчет_БЕЗ_Фонда!V168,0)</f>
        <v>0</v>
      </c>
      <c r="W358" s="6">
        <f ca="1">IFERROR((1-$B358*W$342/Расчет_БЕЗ_Фонда!W$171)*Расчет_БЕЗ_Фонда!W168,0)</f>
        <v>0</v>
      </c>
      <c r="X358" s="6">
        <f ca="1">IFERROR((1-$B358*X$342/Расчет_БЕЗ_Фонда!X$171)*Расчет_БЕЗ_Фонда!X168,0)</f>
        <v>0</v>
      </c>
      <c r="Y358" s="6">
        <f ca="1">IFERROR((1-$B358*Y$342/Расчет_БЕЗ_Фонда!Y$171)*Расчет_БЕЗ_Фонда!Y168,0)</f>
        <v>0</v>
      </c>
      <c r="Z358" s="6">
        <f ca="1">IFERROR((1-$B358*Z$342/Расчет_БЕЗ_Фонда!Z$171)*Расчет_БЕЗ_Фонда!Z168,0)</f>
        <v>0</v>
      </c>
      <c r="AA358" s="6">
        <f ca="1">IFERROR((1-$B358*AA$342/Расчет_БЕЗ_Фонда!AA$171)*Расчет_БЕЗ_Фонда!AA168,0)</f>
        <v>0</v>
      </c>
      <c r="AB358" s="6">
        <f ca="1">IFERROR((1-$B358*AB$342/Расчет_БЕЗ_Фонда!AB$171)*Расчет_БЕЗ_Фонда!AB168,0)</f>
        <v>0</v>
      </c>
      <c r="AC358" s="6">
        <f ca="1">IFERROR((1-$B358*AC$342/Расчет_БЕЗ_Фонда!AC$171)*Расчет_БЕЗ_Фонда!AC168,0)</f>
        <v>0</v>
      </c>
      <c r="AD358" s="6">
        <f ca="1">IFERROR((1-$B358*AD$342/Расчет_БЕЗ_Фонда!AD$171)*Расчет_БЕЗ_Фонда!AD168,0)</f>
        <v>0</v>
      </c>
      <c r="AE358" s="6">
        <f ca="1">IFERROR((1-$B358*AE$342/Расчет_БЕЗ_Фонда!AE$171)*Расчет_БЕЗ_Фонда!AE168,0)</f>
        <v>0</v>
      </c>
      <c r="AF358" s="6">
        <f ca="1">IFERROR((1-$B358*AF$342/Расчет_БЕЗ_Фонда!AF$171)*Расчет_БЕЗ_Фонда!AF168,0)</f>
        <v>0</v>
      </c>
      <c r="AG358" s="6">
        <f ca="1">IFERROR((1-$B358*AG$342/Расчет_БЕЗ_Фонда!AG$171)*Расчет_БЕЗ_Фонда!AG168,0)</f>
        <v>0</v>
      </c>
      <c r="AH358" s="6">
        <f ca="1">IFERROR((1-$B358*AH$342/Расчет_БЕЗ_Фонда!AH$171)*Расчет_БЕЗ_Фонда!AH168,0)</f>
        <v>0</v>
      </c>
      <c r="AI358" s="6">
        <f ca="1">IFERROR((1-$B358*AI$342/Расчет_БЕЗ_Фонда!AI$171)*Расчет_БЕЗ_Фонда!AI168,0)</f>
        <v>0</v>
      </c>
      <c r="AJ358" s="6">
        <f ca="1">IFERROR((1-$B358*AJ$342/Расчет_БЕЗ_Фонда!AJ$171)*Расчет_БЕЗ_Фонда!AJ168,0)</f>
        <v>0</v>
      </c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</row>
    <row r="359" spans="1:124" s="1" customFormat="1" outlineLevel="2">
      <c r="A359" s="5" t="str">
        <f>Расчет_БЕЗ_Фонда!A169</f>
        <v>-</v>
      </c>
      <c r="B359" s="229">
        <v>1</v>
      </c>
      <c r="E359" s="6">
        <f ca="1">IFERROR((1-$B359*E$342/Расчет_БЕЗ_Фонда!E$171)*Расчет_БЕЗ_Фонда!E169,0)</f>
        <v>0</v>
      </c>
      <c r="F359" s="6">
        <f ca="1">IFERROR((1-$B359*F$342/Расчет_БЕЗ_Фонда!F$171)*Расчет_БЕЗ_Фонда!F169,0)</f>
        <v>0</v>
      </c>
      <c r="G359" s="6">
        <f ca="1">IFERROR((1-$B359*G$342/Расчет_БЕЗ_Фонда!G$171)*Расчет_БЕЗ_Фонда!G169,0)</f>
        <v>0</v>
      </c>
      <c r="H359" s="6">
        <f ca="1">IFERROR((1-$B359*H$342/Расчет_БЕЗ_Фонда!H$171)*Расчет_БЕЗ_Фонда!H169,0)</f>
        <v>0</v>
      </c>
      <c r="I359" s="6">
        <f ca="1">IFERROR((1-$B359*I$342/Расчет_БЕЗ_Фонда!I$171)*Расчет_БЕЗ_Фонда!I169,0)</f>
        <v>0</v>
      </c>
      <c r="J359" s="6">
        <f ca="1">IFERROR((1-$B359*J$342/Расчет_БЕЗ_Фонда!J$171)*Расчет_БЕЗ_Фонда!J169,0)</f>
        <v>0</v>
      </c>
      <c r="K359" s="6">
        <f ca="1">IFERROR((1-$B359*K$342/Расчет_БЕЗ_Фонда!K$171)*Расчет_БЕЗ_Фонда!K169,0)</f>
        <v>0</v>
      </c>
      <c r="L359" s="6">
        <f ca="1">IFERROR((1-$B359*L$342/Расчет_БЕЗ_Фонда!L$171)*Расчет_БЕЗ_Фонда!L169,0)</f>
        <v>0</v>
      </c>
      <c r="M359" s="6">
        <f ca="1">IFERROR((1-$B359*M$342/Расчет_БЕЗ_Фонда!M$171)*Расчет_БЕЗ_Фонда!M169,0)</f>
        <v>0</v>
      </c>
      <c r="N359" s="6">
        <f ca="1">IFERROR((1-$B359*N$342/Расчет_БЕЗ_Фонда!N$171)*Расчет_БЕЗ_Фонда!N169,0)</f>
        <v>0</v>
      </c>
      <c r="O359" s="6">
        <f ca="1">IFERROR((1-$B359*O$342/Расчет_БЕЗ_Фонда!O$171)*Расчет_БЕЗ_Фонда!O169,0)</f>
        <v>0</v>
      </c>
      <c r="P359" s="6">
        <f ca="1">IFERROR((1-$B359*P$342/Расчет_БЕЗ_Фонда!P$171)*Расчет_БЕЗ_Фонда!P169,0)</f>
        <v>0</v>
      </c>
      <c r="Q359" s="6">
        <f ca="1">IFERROR((1-$B359*Q$342/Расчет_БЕЗ_Фонда!Q$171)*Расчет_БЕЗ_Фонда!Q169,0)</f>
        <v>0</v>
      </c>
      <c r="R359" s="6">
        <f ca="1">IFERROR((1-$B359*R$342/Расчет_БЕЗ_Фонда!R$171)*Расчет_БЕЗ_Фонда!R169,0)</f>
        <v>0</v>
      </c>
      <c r="S359" s="6">
        <f ca="1">IFERROR((1-$B359*S$342/Расчет_БЕЗ_Фонда!S$171)*Расчет_БЕЗ_Фонда!S169,0)</f>
        <v>0</v>
      </c>
      <c r="T359" s="6">
        <f ca="1">IFERROR((1-$B359*T$342/Расчет_БЕЗ_Фонда!T$171)*Расчет_БЕЗ_Фонда!T169,0)</f>
        <v>0</v>
      </c>
      <c r="U359" s="6">
        <f ca="1">IFERROR((1-$B359*U$342/Расчет_БЕЗ_Фонда!U$171)*Расчет_БЕЗ_Фонда!U169,0)</f>
        <v>0</v>
      </c>
      <c r="V359" s="6">
        <f ca="1">IFERROR((1-$B359*V$342/Расчет_БЕЗ_Фонда!V$171)*Расчет_БЕЗ_Фонда!V169,0)</f>
        <v>0</v>
      </c>
      <c r="W359" s="6">
        <f ca="1">IFERROR((1-$B359*W$342/Расчет_БЕЗ_Фонда!W$171)*Расчет_БЕЗ_Фонда!W169,0)</f>
        <v>0</v>
      </c>
      <c r="X359" s="6">
        <f ca="1">IFERROR((1-$B359*X$342/Расчет_БЕЗ_Фонда!X$171)*Расчет_БЕЗ_Фонда!X169,0)</f>
        <v>0</v>
      </c>
      <c r="Y359" s="6">
        <f ca="1">IFERROR((1-$B359*Y$342/Расчет_БЕЗ_Фонда!Y$171)*Расчет_БЕЗ_Фонда!Y169,0)</f>
        <v>0</v>
      </c>
      <c r="Z359" s="6">
        <f ca="1">IFERROR((1-$B359*Z$342/Расчет_БЕЗ_Фонда!Z$171)*Расчет_БЕЗ_Фонда!Z169,0)</f>
        <v>0</v>
      </c>
      <c r="AA359" s="6">
        <f ca="1">IFERROR((1-$B359*AA$342/Расчет_БЕЗ_Фонда!AA$171)*Расчет_БЕЗ_Фонда!AA169,0)</f>
        <v>0</v>
      </c>
      <c r="AB359" s="6">
        <f ca="1">IFERROR((1-$B359*AB$342/Расчет_БЕЗ_Фонда!AB$171)*Расчет_БЕЗ_Фонда!AB169,0)</f>
        <v>0</v>
      </c>
      <c r="AC359" s="6">
        <f ca="1">IFERROR((1-$B359*AC$342/Расчет_БЕЗ_Фонда!AC$171)*Расчет_БЕЗ_Фонда!AC169,0)</f>
        <v>0</v>
      </c>
      <c r="AD359" s="6">
        <f ca="1">IFERROR((1-$B359*AD$342/Расчет_БЕЗ_Фонда!AD$171)*Расчет_БЕЗ_Фонда!AD169,0)</f>
        <v>0</v>
      </c>
      <c r="AE359" s="6">
        <f ca="1">IFERROR((1-$B359*AE$342/Расчет_БЕЗ_Фонда!AE$171)*Расчет_БЕЗ_Фонда!AE169,0)</f>
        <v>0</v>
      </c>
      <c r="AF359" s="6">
        <f ca="1">IFERROR((1-$B359*AF$342/Расчет_БЕЗ_Фонда!AF$171)*Расчет_БЕЗ_Фонда!AF169,0)</f>
        <v>0</v>
      </c>
      <c r="AG359" s="6">
        <f ca="1">IFERROR((1-$B359*AG$342/Расчет_БЕЗ_Фонда!AG$171)*Расчет_БЕЗ_Фонда!AG169,0)</f>
        <v>0</v>
      </c>
      <c r="AH359" s="6">
        <f ca="1">IFERROR((1-$B359*AH$342/Расчет_БЕЗ_Фонда!AH$171)*Расчет_БЕЗ_Фонда!AH169,0)</f>
        <v>0</v>
      </c>
      <c r="AI359" s="6">
        <f ca="1">IFERROR((1-$B359*AI$342/Расчет_БЕЗ_Фонда!AI$171)*Расчет_БЕЗ_Фонда!AI169,0)</f>
        <v>0</v>
      </c>
      <c r="AJ359" s="6">
        <f ca="1">IFERROR((1-$B359*AJ$342/Расчет_БЕЗ_Фонда!AJ$171)*Расчет_БЕЗ_Фонда!AJ169,0)</f>
        <v>0</v>
      </c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</row>
    <row r="360" spans="1:124" s="1" customFormat="1" outlineLevel="2">
      <c r="A360" s="5" t="str">
        <f>Расчет_БЕЗ_Фонда!A170</f>
        <v>-</v>
      </c>
      <c r="B360" s="229">
        <v>1</v>
      </c>
      <c r="E360" s="6">
        <f ca="1">IFERROR((1-$B360*E$342/Расчет_БЕЗ_Фонда!E$171)*Расчет_БЕЗ_Фонда!E170,0)</f>
        <v>0</v>
      </c>
      <c r="F360" s="6">
        <f ca="1">IFERROR((1-$B360*F$342/Расчет_БЕЗ_Фонда!F$171)*Расчет_БЕЗ_Фонда!F170,0)</f>
        <v>0</v>
      </c>
      <c r="G360" s="6">
        <f ca="1">IFERROR((1-$B360*G$342/Расчет_БЕЗ_Фонда!G$171)*Расчет_БЕЗ_Фонда!G170,0)</f>
        <v>0</v>
      </c>
      <c r="H360" s="6">
        <f ca="1">IFERROR((1-$B360*H$342/Расчет_БЕЗ_Фонда!H$171)*Расчет_БЕЗ_Фонда!H170,0)</f>
        <v>0</v>
      </c>
      <c r="I360" s="6">
        <f ca="1">IFERROR((1-$B360*I$342/Расчет_БЕЗ_Фонда!I$171)*Расчет_БЕЗ_Фонда!I170,0)</f>
        <v>0</v>
      </c>
      <c r="J360" s="6">
        <f ca="1">IFERROR((1-$B360*J$342/Расчет_БЕЗ_Фонда!J$171)*Расчет_БЕЗ_Фонда!J170,0)</f>
        <v>0</v>
      </c>
      <c r="K360" s="6">
        <f ca="1">IFERROR((1-$B360*K$342/Расчет_БЕЗ_Фонда!K$171)*Расчет_БЕЗ_Фонда!K170,0)</f>
        <v>0</v>
      </c>
      <c r="L360" s="6">
        <f ca="1">IFERROR((1-$B360*L$342/Расчет_БЕЗ_Фонда!L$171)*Расчет_БЕЗ_Фонда!L170,0)</f>
        <v>0</v>
      </c>
      <c r="M360" s="6">
        <f ca="1">IFERROR((1-$B360*M$342/Расчет_БЕЗ_Фонда!M$171)*Расчет_БЕЗ_Фонда!M170,0)</f>
        <v>0</v>
      </c>
      <c r="N360" s="6">
        <f ca="1">IFERROR((1-$B360*N$342/Расчет_БЕЗ_Фонда!N$171)*Расчет_БЕЗ_Фонда!N170,0)</f>
        <v>0</v>
      </c>
      <c r="O360" s="6">
        <f ca="1">IFERROR((1-$B360*O$342/Расчет_БЕЗ_Фонда!O$171)*Расчет_БЕЗ_Фонда!O170,0)</f>
        <v>0</v>
      </c>
      <c r="P360" s="6">
        <f ca="1">IFERROR((1-$B360*P$342/Расчет_БЕЗ_Фонда!P$171)*Расчет_БЕЗ_Фонда!P170,0)</f>
        <v>0</v>
      </c>
      <c r="Q360" s="6">
        <f ca="1">IFERROR((1-$B360*Q$342/Расчет_БЕЗ_Фонда!Q$171)*Расчет_БЕЗ_Фонда!Q170,0)</f>
        <v>0</v>
      </c>
      <c r="R360" s="6">
        <f ca="1">IFERROR((1-$B360*R$342/Расчет_БЕЗ_Фонда!R$171)*Расчет_БЕЗ_Фонда!R170,0)</f>
        <v>0</v>
      </c>
      <c r="S360" s="6">
        <f ca="1">IFERROR((1-$B360*S$342/Расчет_БЕЗ_Фонда!S$171)*Расчет_БЕЗ_Фонда!S170,0)</f>
        <v>0</v>
      </c>
      <c r="T360" s="6">
        <f ca="1">IFERROR((1-$B360*T$342/Расчет_БЕЗ_Фонда!T$171)*Расчет_БЕЗ_Фонда!T170,0)</f>
        <v>0</v>
      </c>
      <c r="U360" s="6">
        <f ca="1">IFERROR((1-$B360*U$342/Расчет_БЕЗ_Фонда!U$171)*Расчет_БЕЗ_Фонда!U170,0)</f>
        <v>0</v>
      </c>
      <c r="V360" s="6">
        <f ca="1">IFERROR((1-$B360*V$342/Расчет_БЕЗ_Фонда!V$171)*Расчет_БЕЗ_Фонда!V170,0)</f>
        <v>0</v>
      </c>
      <c r="W360" s="6">
        <f ca="1">IFERROR((1-$B360*W$342/Расчет_БЕЗ_Фонда!W$171)*Расчет_БЕЗ_Фонда!W170,0)</f>
        <v>0</v>
      </c>
      <c r="X360" s="6">
        <f ca="1">IFERROR((1-$B360*X$342/Расчет_БЕЗ_Фонда!X$171)*Расчет_БЕЗ_Фонда!X170,0)</f>
        <v>0</v>
      </c>
      <c r="Y360" s="6">
        <f ca="1">IFERROR((1-$B360*Y$342/Расчет_БЕЗ_Фонда!Y$171)*Расчет_БЕЗ_Фонда!Y170,0)</f>
        <v>0</v>
      </c>
      <c r="Z360" s="6">
        <f ca="1">IFERROR((1-$B360*Z$342/Расчет_БЕЗ_Фонда!Z$171)*Расчет_БЕЗ_Фонда!Z170,0)</f>
        <v>0</v>
      </c>
      <c r="AA360" s="6">
        <f ca="1">IFERROR((1-$B360*AA$342/Расчет_БЕЗ_Фонда!AA$171)*Расчет_БЕЗ_Фонда!AA170,0)</f>
        <v>0</v>
      </c>
      <c r="AB360" s="6">
        <f ca="1">IFERROR((1-$B360*AB$342/Расчет_БЕЗ_Фонда!AB$171)*Расчет_БЕЗ_Фонда!AB170,0)</f>
        <v>0</v>
      </c>
      <c r="AC360" s="6">
        <f ca="1">IFERROR((1-$B360*AC$342/Расчет_БЕЗ_Фонда!AC$171)*Расчет_БЕЗ_Фонда!AC170,0)</f>
        <v>0</v>
      </c>
      <c r="AD360" s="6">
        <f ca="1">IFERROR((1-$B360*AD$342/Расчет_БЕЗ_Фонда!AD$171)*Расчет_БЕЗ_Фонда!AD170,0)</f>
        <v>0</v>
      </c>
      <c r="AE360" s="6">
        <f ca="1">IFERROR((1-$B360*AE$342/Расчет_БЕЗ_Фонда!AE$171)*Расчет_БЕЗ_Фонда!AE170,0)</f>
        <v>0</v>
      </c>
      <c r="AF360" s="6">
        <f ca="1">IFERROR((1-$B360*AF$342/Расчет_БЕЗ_Фонда!AF$171)*Расчет_БЕЗ_Фонда!AF170,0)</f>
        <v>0</v>
      </c>
      <c r="AG360" s="6">
        <f ca="1">IFERROR((1-$B360*AG$342/Расчет_БЕЗ_Фонда!AG$171)*Расчет_БЕЗ_Фонда!AG170,0)</f>
        <v>0</v>
      </c>
      <c r="AH360" s="6">
        <f ca="1">IFERROR((1-$B360*AH$342/Расчет_БЕЗ_Фонда!AH$171)*Расчет_БЕЗ_Фонда!AH170,0)</f>
        <v>0</v>
      </c>
      <c r="AI360" s="6">
        <f ca="1">IFERROR((1-$B360*AI$342/Расчет_БЕЗ_Фонда!AI$171)*Расчет_БЕЗ_Фонда!AI170,0)</f>
        <v>0</v>
      </c>
      <c r="AJ360" s="6">
        <f ca="1">IFERROR((1-$B360*AJ$342/Расчет_БЕЗ_Фонда!AJ$171)*Расчет_БЕЗ_Фонда!AJ170,0)</f>
        <v>0</v>
      </c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</row>
    <row r="361" spans="1:124" s="1" customFormat="1" outlineLevel="1">
      <c r="A361" s="14" t="str">
        <f>Расчет_БЕЗ_Фонда!A171</f>
        <v>Итого по Проекту</v>
      </c>
      <c r="B361" s="15"/>
      <c r="C361" s="15"/>
      <c r="D361" s="15">
        <f ca="1">SUM(E361:DT361)</f>
        <v>536800</v>
      </c>
      <c r="E361" s="16">
        <f t="shared" ref="E361:AJ361" ca="1" si="98">SUM(E345:E360)</f>
        <v>268400</v>
      </c>
      <c r="F361" s="16">
        <f t="shared" ca="1" si="98"/>
        <v>268400</v>
      </c>
      <c r="G361" s="16">
        <f t="shared" ca="1" si="98"/>
        <v>0</v>
      </c>
      <c r="H361" s="16">
        <f t="shared" ca="1" si="98"/>
        <v>0</v>
      </c>
      <c r="I361" s="16">
        <f t="shared" ca="1" si="98"/>
        <v>0</v>
      </c>
      <c r="J361" s="16">
        <f t="shared" ca="1" si="98"/>
        <v>0</v>
      </c>
      <c r="K361" s="16">
        <f t="shared" ca="1" si="98"/>
        <v>0</v>
      </c>
      <c r="L361" s="16">
        <f t="shared" ca="1" si="98"/>
        <v>0</v>
      </c>
      <c r="M361" s="16">
        <f t="shared" ca="1" si="98"/>
        <v>0</v>
      </c>
      <c r="N361" s="16">
        <f t="shared" ca="1" si="98"/>
        <v>0</v>
      </c>
      <c r="O361" s="16">
        <f t="shared" ca="1" si="98"/>
        <v>0</v>
      </c>
      <c r="P361" s="16">
        <f t="shared" ca="1" si="98"/>
        <v>0</v>
      </c>
      <c r="Q361" s="16">
        <f t="shared" ca="1" si="98"/>
        <v>0</v>
      </c>
      <c r="R361" s="16">
        <f t="shared" ca="1" si="98"/>
        <v>0</v>
      </c>
      <c r="S361" s="16">
        <f t="shared" ca="1" si="98"/>
        <v>0</v>
      </c>
      <c r="T361" s="16">
        <f t="shared" ca="1" si="98"/>
        <v>0</v>
      </c>
      <c r="U361" s="16">
        <f t="shared" ca="1" si="98"/>
        <v>0</v>
      </c>
      <c r="V361" s="16">
        <f t="shared" ca="1" si="98"/>
        <v>0</v>
      </c>
      <c r="W361" s="16">
        <f t="shared" ca="1" si="98"/>
        <v>0</v>
      </c>
      <c r="X361" s="16">
        <f t="shared" ca="1" si="98"/>
        <v>0</v>
      </c>
      <c r="Y361" s="16">
        <f t="shared" ca="1" si="98"/>
        <v>0</v>
      </c>
      <c r="Z361" s="16">
        <f t="shared" ca="1" si="98"/>
        <v>0</v>
      </c>
      <c r="AA361" s="16">
        <f t="shared" ca="1" si="98"/>
        <v>0</v>
      </c>
      <c r="AB361" s="16">
        <f t="shared" ca="1" si="98"/>
        <v>0</v>
      </c>
      <c r="AC361" s="16">
        <f t="shared" ca="1" si="98"/>
        <v>0</v>
      </c>
      <c r="AD361" s="16">
        <f t="shared" ca="1" si="98"/>
        <v>0</v>
      </c>
      <c r="AE361" s="16">
        <f t="shared" ca="1" si="98"/>
        <v>0</v>
      </c>
      <c r="AF361" s="16">
        <f t="shared" ca="1" si="98"/>
        <v>0</v>
      </c>
      <c r="AG361" s="16">
        <f t="shared" ca="1" si="98"/>
        <v>0</v>
      </c>
      <c r="AH361" s="16">
        <f t="shared" ca="1" si="98"/>
        <v>0</v>
      </c>
      <c r="AI361" s="16">
        <f t="shared" ca="1" si="98"/>
        <v>0</v>
      </c>
      <c r="AJ361" s="16">
        <f t="shared" ca="1" si="98"/>
        <v>0</v>
      </c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  <c r="BC361" s="16"/>
      <c r="BD361" s="16"/>
      <c r="BE361" s="16"/>
      <c r="BF361" s="16"/>
      <c r="BG361" s="16"/>
      <c r="BH361" s="16"/>
      <c r="BI361" s="16"/>
      <c r="BJ361" s="16"/>
      <c r="BK361" s="16"/>
      <c r="BL361" s="16"/>
      <c r="BM361" s="16"/>
      <c r="BN361" s="16"/>
      <c r="BO361" s="16"/>
      <c r="BP361" s="16"/>
      <c r="BQ361" s="16"/>
      <c r="BR361" s="16"/>
      <c r="BS361" s="16"/>
      <c r="BT361" s="16"/>
      <c r="BU361" s="16"/>
      <c r="BV361" s="16"/>
      <c r="BW361" s="16"/>
      <c r="BX361" s="16"/>
      <c r="BY361" s="16"/>
      <c r="BZ361" s="16"/>
      <c r="CA361" s="16"/>
      <c r="CB361" s="16"/>
      <c r="CC361" s="16"/>
      <c r="CD361" s="16"/>
      <c r="CE361" s="16"/>
      <c r="CF361" s="16"/>
      <c r="CG361" s="16"/>
      <c r="CH361" s="16"/>
      <c r="CI361" s="16"/>
      <c r="CJ361" s="16"/>
      <c r="CK361" s="16"/>
      <c r="CL361" s="16"/>
      <c r="CM361" s="16"/>
      <c r="CN361" s="16"/>
      <c r="CO361" s="16"/>
      <c r="CP361" s="16"/>
      <c r="CQ361" s="16"/>
      <c r="CR361" s="16"/>
      <c r="CS361" s="16"/>
      <c r="CT361" s="16"/>
      <c r="CU361" s="16"/>
      <c r="CV361" s="16"/>
      <c r="CW361" s="16"/>
      <c r="CX361" s="16"/>
      <c r="CY361" s="16"/>
      <c r="CZ361" s="16"/>
      <c r="DA361" s="16"/>
      <c r="DB361" s="16"/>
      <c r="DC361" s="16"/>
      <c r="DD361" s="16"/>
      <c r="DE361" s="16"/>
      <c r="DF361" s="16"/>
      <c r="DG361" s="16"/>
      <c r="DH361" s="16"/>
      <c r="DI361" s="16"/>
      <c r="DJ361" s="16"/>
      <c r="DK361" s="16"/>
      <c r="DL361" s="16"/>
      <c r="DM361" s="16"/>
      <c r="DN361" s="16"/>
      <c r="DO361" s="16"/>
      <c r="DP361" s="16"/>
      <c r="DQ361" s="16"/>
      <c r="DR361" s="16"/>
      <c r="DS361" s="16"/>
      <c r="DT361" s="16"/>
    </row>
    <row r="362" spans="1:124" s="1" customFormat="1" outlineLevel="1">
      <c r="A362" s="2"/>
    </row>
    <row r="363" spans="1:124" s="79" customFormat="1" outlineLevel="1">
      <c r="A363" s="78" t="s">
        <v>137</v>
      </c>
      <c r="B363" s="287" t="s">
        <v>336</v>
      </c>
    </row>
    <row r="364" spans="1:124" s="1" customFormat="1" outlineLevel="1">
      <c r="A364" s="5" t="str">
        <f t="shared" ref="A364:A380" si="99">A345</f>
        <v>Реконструкция Объекта №1</v>
      </c>
      <c r="B364" s="10">
        <f>Расчет_БЕЗ_Фонда!B223</f>
        <v>44197</v>
      </c>
      <c r="C364" s="6"/>
      <c r="D364" s="6"/>
      <c r="E364" s="6">
        <f ca="1">D364*(Расчет_БЕЗ_Фонда!E$2&lt;=$B364)+E345</f>
        <v>268400</v>
      </c>
      <c r="F364" s="6">
        <f ca="1">E364*(Расчет_БЕЗ_Фонда!F$2&lt;=$B364)+F345</f>
        <v>536800</v>
      </c>
      <c r="G364" s="6">
        <f ca="1">F364*(Расчет_БЕЗ_Фонда!G$2&lt;=$B364)+G345</f>
        <v>0</v>
      </c>
      <c r="H364" s="6">
        <f ca="1">G364*(Расчет_БЕЗ_Фонда!H$2&lt;=$B364)+H345</f>
        <v>0</v>
      </c>
      <c r="I364" s="6">
        <f ca="1">H364*(Расчет_БЕЗ_Фонда!I$2&lt;=$B364)+I345</f>
        <v>0</v>
      </c>
      <c r="J364" s="6">
        <f ca="1">I364*(Расчет_БЕЗ_Фонда!J$2&lt;=$B364)+J345</f>
        <v>0</v>
      </c>
      <c r="K364" s="6">
        <f ca="1">J364*(Расчет_БЕЗ_Фонда!K$2&lt;=$B364)+K345</f>
        <v>0</v>
      </c>
      <c r="L364" s="6">
        <f ca="1">K364*(Расчет_БЕЗ_Фонда!L$2&lt;=$B364)+L345</f>
        <v>0</v>
      </c>
      <c r="M364" s="6">
        <f ca="1">L364*(Расчет_БЕЗ_Фонда!M$2&lt;=$B364)+M345</f>
        <v>0</v>
      </c>
      <c r="N364" s="6">
        <f ca="1">M364*(Расчет_БЕЗ_Фонда!N$2&lt;=$B364)+N345</f>
        <v>0</v>
      </c>
      <c r="O364" s="6">
        <f ca="1">N364*(Расчет_БЕЗ_Фонда!O$2&lt;=$B364)+O345</f>
        <v>0</v>
      </c>
      <c r="P364" s="6">
        <f ca="1">O364*(Расчет_БЕЗ_Фонда!P$2&lt;=$B364)+P345</f>
        <v>0</v>
      </c>
      <c r="Q364" s="6">
        <f ca="1">P364*(Расчет_БЕЗ_Фонда!Q$2&lt;=$B364)+Q345</f>
        <v>0</v>
      </c>
      <c r="R364" s="6">
        <f ca="1">Q364*(Расчет_БЕЗ_Фонда!R$2&lt;=$B364)+R345</f>
        <v>0</v>
      </c>
      <c r="S364" s="6">
        <f ca="1">R364*(Расчет_БЕЗ_Фонда!S$2&lt;=$B364)+S345</f>
        <v>0</v>
      </c>
      <c r="T364" s="6">
        <f ca="1">S364*(Расчет_БЕЗ_Фонда!T$2&lt;=$B364)+T345</f>
        <v>0</v>
      </c>
      <c r="U364" s="6">
        <f ca="1">T364*(Расчет_БЕЗ_Фонда!U$2&lt;=$B364)+U345</f>
        <v>0</v>
      </c>
      <c r="V364" s="6">
        <f ca="1">U364*(Расчет_БЕЗ_Фонда!V$2&lt;=$B364)+V345</f>
        <v>0</v>
      </c>
      <c r="W364" s="6">
        <f ca="1">V364*(Расчет_БЕЗ_Фонда!W$2&lt;=$B364)+W345</f>
        <v>0</v>
      </c>
      <c r="X364" s="6">
        <f ca="1">W364*(Расчет_БЕЗ_Фонда!X$2&lt;=$B364)+X345</f>
        <v>0</v>
      </c>
      <c r="Y364" s="6">
        <f ca="1">X364*(Расчет_БЕЗ_Фонда!Y$2&lt;=$B364)+Y345</f>
        <v>0</v>
      </c>
      <c r="Z364" s="6">
        <f ca="1">Y364*(Расчет_БЕЗ_Фонда!Z$2&lt;=$B364)+Z345</f>
        <v>0</v>
      </c>
      <c r="AA364" s="6">
        <f ca="1">Z364*(Расчет_БЕЗ_Фонда!AA$2&lt;=$B364)+AA345</f>
        <v>0</v>
      </c>
      <c r="AB364" s="6">
        <f ca="1">AA364*(Расчет_БЕЗ_Фонда!AB$2&lt;=$B364)+AB345</f>
        <v>0</v>
      </c>
      <c r="AC364" s="6">
        <f ca="1">AB364*(Расчет_БЕЗ_Фонда!AC$2&lt;=$B364)+AC345</f>
        <v>0</v>
      </c>
      <c r="AD364" s="6">
        <f ca="1">AC364*(Расчет_БЕЗ_Фонда!AD$2&lt;=$B364)+AD345</f>
        <v>0</v>
      </c>
      <c r="AE364" s="6">
        <f ca="1">AD364*(Расчет_БЕЗ_Фонда!AE$2&lt;=$B364)+AE345</f>
        <v>0</v>
      </c>
      <c r="AF364" s="6">
        <f ca="1">AE364*(Расчет_БЕЗ_Фонда!AF$2&lt;=$B364)+AF345</f>
        <v>0</v>
      </c>
      <c r="AG364" s="6">
        <f ca="1">AF364*(Расчет_БЕЗ_Фонда!AG$2&lt;=$B364)+AG345</f>
        <v>0</v>
      </c>
      <c r="AH364" s="6">
        <f ca="1">AG364*(Расчет_БЕЗ_Фонда!AH$2&lt;=$B364)+AH345</f>
        <v>0</v>
      </c>
      <c r="AI364" s="6">
        <f ca="1">AH364*(Расчет_БЕЗ_Фонда!AI$2&lt;=$B364)+AI345</f>
        <v>0</v>
      </c>
      <c r="AJ364" s="6">
        <f ca="1">AI364*(Расчет_БЕЗ_Фонда!AJ$2&lt;=$B364)+AJ345</f>
        <v>0</v>
      </c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</row>
    <row r="365" spans="1:124" s="1" customFormat="1" outlineLevel="1">
      <c r="A365" s="5" t="str">
        <f t="shared" si="99"/>
        <v>-</v>
      </c>
      <c r="B365" s="10">
        <f>Расчет_БЕЗ_Фонда!B224</f>
        <v>44197</v>
      </c>
      <c r="C365" s="6"/>
      <c r="D365" s="6"/>
      <c r="E365" s="6">
        <f ca="1">D365*(Расчет_БЕЗ_Фонда!E$2&lt;=$B365)+E346</f>
        <v>0</v>
      </c>
      <c r="F365" s="6">
        <f ca="1">E365*(Расчет_БЕЗ_Фонда!F$2&lt;=$B365)+F346</f>
        <v>0</v>
      </c>
      <c r="G365" s="6">
        <f ca="1">F365*(Расчет_БЕЗ_Фонда!G$2&lt;=$B365)+G346</f>
        <v>0</v>
      </c>
      <c r="H365" s="6">
        <f ca="1">G365*(Расчет_БЕЗ_Фонда!H$2&lt;=$B365)+H346</f>
        <v>0</v>
      </c>
      <c r="I365" s="6">
        <f ca="1">H365*(Расчет_БЕЗ_Фонда!I$2&lt;=$B365)+I346</f>
        <v>0</v>
      </c>
      <c r="J365" s="6">
        <f ca="1">I365*(Расчет_БЕЗ_Фонда!J$2&lt;=$B365)+J346</f>
        <v>0</v>
      </c>
      <c r="K365" s="6">
        <f ca="1">J365*(Расчет_БЕЗ_Фонда!K$2&lt;=$B365)+K346</f>
        <v>0</v>
      </c>
      <c r="L365" s="6">
        <f ca="1">K365*(Расчет_БЕЗ_Фонда!L$2&lt;=$B365)+L346</f>
        <v>0</v>
      </c>
      <c r="M365" s="6">
        <f ca="1">L365*(Расчет_БЕЗ_Фонда!M$2&lt;=$B365)+M346</f>
        <v>0</v>
      </c>
      <c r="N365" s="6">
        <f ca="1">M365*(Расчет_БЕЗ_Фонда!N$2&lt;=$B365)+N346</f>
        <v>0</v>
      </c>
      <c r="O365" s="6">
        <f ca="1">N365*(Расчет_БЕЗ_Фонда!O$2&lt;=$B365)+O346</f>
        <v>0</v>
      </c>
      <c r="P365" s="6">
        <f ca="1">O365*(Расчет_БЕЗ_Фонда!P$2&lt;=$B365)+P346</f>
        <v>0</v>
      </c>
      <c r="Q365" s="6">
        <f ca="1">P365*(Расчет_БЕЗ_Фонда!Q$2&lt;=$B365)+Q346</f>
        <v>0</v>
      </c>
      <c r="R365" s="6">
        <f ca="1">Q365*(Расчет_БЕЗ_Фонда!R$2&lt;=$B365)+R346</f>
        <v>0</v>
      </c>
      <c r="S365" s="6">
        <f ca="1">R365*(Расчет_БЕЗ_Фонда!S$2&lt;=$B365)+S346</f>
        <v>0</v>
      </c>
      <c r="T365" s="6">
        <f ca="1">S365*(Расчет_БЕЗ_Фонда!T$2&lt;=$B365)+T346</f>
        <v>0</v>
      </c>
      <c r="U365" s="6">
        <f ca="1">T365*(Расчет_БЕЗ_Фонда!U$2&lt;=$B365)+U346</f>
        <v>0</v>
      </c>
      <c r="V365" s="6">
        <f ca="1">U365*(Расчет_БЕЗ_Фонда!V$2&lt;=$B365)+V346</f>
        <v>0</v>
      </c>
      <c r="W365" s="6">
        <f ca="1">V365*(Расчет_БЕЗ_Фонда!W$2&lt;=$B365)+W346</f>
        <v>0</v>
      </c>
      <c r="X365" s="6">
        <f ca="1">W365*(Расчет_БЕЗ_Фонда!X$2&lt;=$B365)+X346</f>
        <v>0</v>
      </c>
      <c r="Y365" s="6">
        <f ca="1">X365*(Расчет_БЕЗ_Фонда!Y$2&lt;=$B365)+Y346</f>
        <v>0</v>
      </c>
      <c r="Z365" s="6">
        <f ca="1">Y365*(Расчет_БЕЗ_Фонда!Z$2&lt;=$B365)+Z346</f>
        <v>0</v>
      </c>
      <c r="AA365" s="6">
        <f ca="1">Z365*(Расчет_БЕЗ_Фонда!AA$2&lt;=$B365)+AA346</f>
        <v>0</v>
      </c>
      <c r="AB365" s="6">
        <f ca="1">AA365*(Расчет_БЕЗ_Фонда!AB$2&lt;=$B365)+AB346</f>
        <v>0</v>
      </c>
      <c r="AC365" s="6">
        <f ca="1">AB365*(Расчет_БЕЗ_Фонда!AC$2&lt;=$B365)+AC346</f>
        <v>0</v>
      </c>
      <c r="AD365" s="6">
        <f ca="1">AC365*(Расчет_БЕЗ_Фонда!AD$2&lt;=$B365)+AD346</f>
        <v>0</v>
      </c>
      <c r="AE365" s="6">
        <f ca="1">AD365*(Расчет_БЕЗ_Фонда!AE$2&lt;=$B365)+AE346</f>
        <v>0</v>
      </c>
      <c r="AF365" s="6">
        <f ca="1">AE365*(Расчет_БЕЗ_Фонда!AF$2&lt;=$B365)+AF346</f>
        <v>0</v>
      </c>
      <c r="AG365" s="6">
        <f ca="1">AF365*(Расчет_БЕЗ_Фонда!AG$2&lt;=$B365)+AG346</f>
        <v>0</v>
      </c>
      <c r="AH365" s="6">
        <f ca="1">AG365*(Расчет_БЕЗ_Фонда!AH$2&lt;=$B365)+AH346</f>
        <v>0</v>
      </c>
      <c r="AI365" s="6">
        <f ca="1">AH365*(Расчет_БЕЗ_Фонда!AI$2&lt;=$B365)+AI346</f>
        <v>0</v>
      </c>
      <c r="AJ365" s="6">
        <f ca="1">AI365*(Расчет_БЕЗ_Фонда!AJ$2&lt;=$B365)+AJ346</f>
        <v>0</v>
      </c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</row>
    <row r="366" spans="1:124" s="1" customFormat="1" outlineLevel="2">
      <c r="A366" s="5" t="str">
        <f t="shared" si="99"/>
        <v>-</v>
      </c>
      <c r="B366" s="10">
        <f>Расчет_БЕЗ_Фонда!B225</f>
        <v>44197</v>
      </c>
      <c r="C366" s="6"/>
      <c r="D366" s="6"/>
      <c r="E366" s="6">
        <f ca="1">D366*(Расчет_БЕЗ_Фонда!E$2&lt;=$B366)+E347</f>
        <v>0</v>
      </c>
      <c r="F366" s="6">
        <f ca="1">E366*(Расчет_БЕЗ_Фонда!F$2&lt;=$B366)+F347</f>
        <v>0</v>
      </c>
      <c r="G366" s="6">
        <f ca="1">F366*(Расчет_БЕЗ_Фонда!G$2&lt;=$B366)+G347</f>
        <v>0</v>
      </c>
      <c r="H366" s="6">
        <f ca="1">G366*(Расчет_БЕЗ_Фонда!H$2&lt;=$B366)+H347</f>
        <v>0</v>
      </c>
      <c r="I366" s="6">
        <f ca="1">H366*(Расчет_БЕЗ_Фонда!I$2&lt;=$B366)+I347</f>
        <v>0</v>
      </c>
      <c r="J366" s="6">
        <f ca="1">I366*(Расчет_БЕЗ_Фонда!J$2&lt;=$B366)+J347</f>
        <v>0</v>
      </c>
      <c r="K366" s="6">
        <f ca="1">J366*(Расчет_БЕЗ_Фонда!K$2&lt;=$B366)+K347</f>
        <v>0</v>
      </c>
      <c r="L366" s="6">
        <f ca="1">K366*(Расчет_БЕЗ_Фонда!L$2&lt;=$B366)+L347</f>
        <v>0</v>
      </c>
      <c r="M366" s="6">
        <f ca="1">L366*(Расчет_БЕЗ_Фонда!M$2&lt;=$B366)+M347</f>
        <v>0</v>
      </c>
      <c r="N366" s="6">
        <f ca="1">M366*(Расчет_БЕЗ_Фонда!N$2&lt;=$B366)+N347</f>
        <v>0</v>
      </c>
      <c r="O366" s="6">
        <f ca="1">N366*(Расчет_БЕЗ_Фонда!O$2&lt;=$B366)+O347</f>
        <v>0</v>
      </c>
      <c r="P366" s="6">
        <f ca="1">O366*(Расчет_БЕЗ_Фонда!P$2&lt;=$B366)+P347</f>
        <v>0</v>
      </c>
      <c r="Q366" s="6">
        <f ca="1">P366*(Расчет_БЕЗ_Фонда!Q$2&lt;=$B366)+Q347</f>
        <v>0</v>
      </c>
      <c r="R366" s="6">
        <f ca="1">Q366*(Расчет_БЕЗ_Фонда!R$2&lt;=$B366)+R347</f>
        <v>0</v>
      </c>
      <c r="S366" s="6">
        <f ca="1">R366*(Расчет_БЕЗ_Фонда!S$2&lt;=$B366)+S347</f>
        <v>0</v>
      </c>
      <c r="T366" s="6">
        <f ca="1">S366*(Расчет_БЕЗ_Фонда!T$2&lt;=$B366)+T347</f>
        <v>0</v>
      </c>
      <c r="U366" s="6">
        <f ca="1">T366*(Расчет_БЕЗ_Фонда!U$2&lt;=$B366)+U347</f>
        <v>0</v>
      </c>
      <c r="V366" s="6">
        <f ca="1">U366*(Расчет_БЕЗ_Фонда!V$2&lt;=$B366)+V347</f>
        <v>0</v>
      </c>
      <c r="W366" s="6">
        <f ca="1">V366*(Расчет_БЕЗ_Фонда!W$2&lt;=$B366)+W347</f>
        <v>0</v>
      </c>
      <c r="X366" s="6">
        <f ca="1">W366*(Расчет_БЕЗ_Фонда!X$2&lt;=$B366)+X347</f>
        <v>0</v>
      </c>
      <c r="Y366" s="6">
        <f ca="1">X366*(Расчет_БЕЗ_Фонда!Y$2&lt;=$B366)+Y347</f>
        <v>0</v>
      </c>
      <c r="Z366" s="6">
        <f ca="1">Y366*(Расчет_БЕЗ_Фонда!Z$2&lt;=$B366)+Z347</f>
        <v>0</v>
      </c>
      <c r="AA366" s="6">
        <f ca="1">Z366*(Расчет_БЕЗ_Фонда!AA$2&lt;=$B366)+AA347</f>
        <v>0</v>
      </c>
      <c r="AB366" s="6">
        <f ca="1">AA366*(Расчет_БЕЗ_Фонда!AB$2&lt;=$B366)+AB347</f>
        <v>0</v>
      </c>
      <c r="AC366" s="6">
        <f ca="1">AB366*(Расчет_БЕЗ_Фонда!AC$2&lt;=$B366)+AC347</f>
        <v>0</v>
      </c>
      <c r="AD366" s="6">
        <f ca="1">AC366*(Расчет_БЕЗ_Фонда!AD$2&lt;=$B366)+AD347</f>
        <v>0</v>
      </c>
      <c r="AE366" s="6">
        <f ca="1">AD366*(Расчет_БЕЗ_Фонда!AE$2&lt;=$B366)+AE347</f>
        <v>0</v>
      </c>
      <c r="AF366" s="6">
        <f ca="1">AE366*(Расчет_БЕЗ_Фонда!AF$2&lt;=$B366)+AF347</f>
        <v>0</v>
      </c>
      <c r="AG366" s="6">
        <f ca="1">AF366*(Расчет_БЕЗ_Фонда!AG$2&lt;=$B366)+AG347</f>
        <v>0</v>
      </c>
      <c r="AH366" s="6">
        <f ca="1">AG366*(Расчет_БЕЗ_Фонда!AH$2&lt;=$B366)+AH347</f>
        <v>0</v>
      </c>
      <c r="AI366" s="6">
        <f ca="1">AH366*(Расчет_БЕЗ_Фонда!AI$2&lt;=$B366)+AI347</f>
        <v>0</v>
      </c>
      <c r="AJ366" s="6">
        <f ca="1">AI366*(Расчет_БЕЗ_Фонда!AJ$2&lt;=$B366)+AJ347</f>
        <v>0</v>
      </c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</row>
    <row r="367" spans="1:124" s="1" customFormat="1" outlineLevel="2">
      <c r="A367" s="5" t="str">
        <f t="shared" si="99"/>
        <v>-</v>
      </c>
      <c r="B367" s="10">
        <f>Расчет_БЕЗ_Фонда!B226</f>
        <v>44197</v>
      </c>
      <c r="C367" s="6"/>
      <c r="D367" s="6"/>
      <c r="E367" s="6">
        <f ca="1">D367*(Расчет_БЕЗ_Фонда!E$2&lt;=$B367)+E348</f>
        <v>0</v>
      </c>
      <c r="F367" s="6">
        <f ca="1">E367*(Расчет_БЕЗ_Фонда!F$2&lt;=$B367)+F348</f>
        <v>0</v>
      </c>
      <c r="G367" s="6">
        <f ca="1">F367*(Расчет_БЕЗ_Фонда!G$2&lt;=$B367)+G348</f>
        <v>0</v>
      </c>
      <c r="H367" s="6">
        <f ca="1">G367*(Расчет_БЕЗ_Фонда!H$2&lt;=$B367)+H348</f>
        <v>0</v>
      </c>
      <c r="I367" s="6">
        <f ca="1">H367*(Расчет_БЕЗ_Фонда!I$2&lt;=$B367)+I348</f>
        <v>0</v>
      </c>
      <c r="J367" s="6">
        <f ca="1">I367*(Расчет_БЕЗ_Фонда!J$2&lt;=$B367)+J348</f>
        <v>0</v>
      </c>
      <c r="K367" s="6">
        <f ca="1">J367*(Расчет_БЕЗ_Фонда!K$2&lt;=$B367)+K348</f>
        <v>0</v>
      </c>
      <c r="L367" s="6">
        <f ca="1">K367*(Расчет_БЕЗ_Фонда!L$2&lt;=$B367)+L348</f>
        <v>0</v>
      </c>
      <c r="M367" s="6">
        <f ca="1">L367*(Расчет_БЕЗ_Фонда!M$2&lt;=$B367)+M348</f>
        <v>0</v>
      </c>
      <c r="N367" s="6">
        <f ca="1">M367*(Расчет_БЕЗ_Фонда!N$2&lt;=$B367)+N348</f>
        <v>0</v>
      </c>
      <c r="O367" s="6">
        <f ca="1">N367*(Расчет_БЕЗ_Фонда!O$2&lt;=$B367)+O348</f>
        <v>0</v>
      </c>
      <c r="P367" s="6">
        <f ca="1">O367*(Расчет_БЕЗ_Фонда!P$2&lt;=$B367)+P348</f>
        <v>0</v>
      </c>
      <c r="Q367" s="6">
        <f ca="1">P367*(Расчет_БЕЗ_Фонда!Q$2&lt;=$B367)+Q348</f>
        <v>0</v>
      </c>
      <c r="R367" s="6">
        <f ca="1">Q367*(Расчет_БЕЗ_Фонда!R$2&lt;=$B367)+R348</f>
        <v>0</v>
      </c>
      <c r="S367" s="6">
        <f ca="1">R367*(Расчет_БЕЗ_Фонда!S$2&lt;=$B367)+S348</f>
        <v>0</v>
      </c>
      <c r="T367" s="6">
        <f ca="1">S367*(Расчет_БЕЗ_Фонда!T$2&lt;=$B367)+T348</f>
        <v>0</v>
      </c>
      <c r="U367" s="6">
        <f ca="1">T367*(Расчет_БЕЗ_Фонда!U$2&lt;=$B367)+U348</f>
        <v>0</v>
      </c>
      <c r="V367" s="6">
        <f ca="1">U367*(Расчет_БЕЗ_Фонда!V$2&lt;=$B367)+V348</f>
        <v>0</v>
      </c>
      <c r="W367" s="6">
        <f ca="1">V367*(Расчет_БЕЗ_Фонда!W$2&lt;=$B367)+W348</f>
        <v>0</v>
      </c>
      <c r="X367" s="6">
        <f ca="1">W367*(Расчет_БЕЗ_Фонда!X$2&lt;=$B367)+X348</f>
        <v>0</v>
      </c>
      <c r="Y367" s="6">
        <f ca="1">X367*(Расчет_БЕЗ_Фонда!Y$2&lt;=$B367)+Y348</f>
        <v>0</v>
      </c>
      <c r="Z367" s="6">
        <f ca="1">Y367*(Расчет_БЕЗ_Фонда!Z$2&lt;=$B367)+Z348</f>
        <v>0</v>
      </c>
      <c r="AA367" s="6">
        <f ca="1">Z367*(Расчет_БЕЗ_Фонда!AA$2&lt;=$B367)+AA348</f>
        <v>0</v>
      </c>
      <c r="AB367" s="6">
        <f ca="1">AA367*(Расчет_БЕЗ_Фонда!AB$2&lt;=$B367)+AB348</f>
        <v>0</v>
      </c>
      <c r="AC367" s="6">
        <f ca="1">AB367*(Расчет_БЕЗ_Фонда!AC$2&lt;=$B367)+AC348</f>
        <v>0</v>
      </c>
      <c r="AD367" s="6">
        <f ca="1">AC367*(Расчет_БЕЗ_Фонда!AD$2&lt;=$B367)+AD348</f>
        <v>0</v>
      </c>
      <c r="AE367" s="6">
        <f ca="1">AD367*(Расчет_БЕЗ_Фонда!AE$2&lt;=$B367)+AE348</f>
        <v>0</v>
      </c>
      <c r="AF367" s="6">
        <f ca="1">AE367*(Расчет_БЕЗ_Фонда!AF$2&lt;=$B367)+AF348</f>
        <v>0</v>
      </c>
      <c r="AG367" s="6">
        <f ca="1">AF367*(Расчет_БЕЗ_Фонда!AG$2&lt;=$B367)+AG348</f>
        <v>0</v>
      </c>
      <c r="AH367" s="6">
        <f ca="1">AG367*(Расчет_БЕЗ_Фонда!AH$2&lt;=$B367)+AH348</f>
        <v>0</v>
      </c>
      <c r="AI367" s="6">
        <f ca="1">AH367*(Расчет_БЕЗ_Фонда!AI$2&lt;=$B367)+AI348</f>
        <v>0</v>
      </c>
      <c r="AJ367" s="6">
        <f ca="1">AI367*(Расчет_БЕЗ_Фонда!AJ$2&lt;=$B367)+AJ348</f>
        <v>0</v>
      </c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</row>
    <row r="368" spans="1:124" s="1" customFormat="1" outlineLevel="2">
      <c r="A368" s="5" t="str">
        <f t="shared" si="99"/>
        <v>-</v>
      </c>
      <c r="B368" s="10">
        <f>Расчет_БЕЗ_Фонда!B227</f>
        <v>44197</v>
      </c>
      <c r="C368" s="6"/>
      <c r="D368" s="6"/>
      <c r="E368" s="6">
        <f ca="1">D368*(Расчет_БЕЗ_Фонда!E$2&lt;=$B368)+E349</f>
        <v>0</v>
      </c>
      <c r="F368" s="6">
        <f ca="1">E368*(Расчет_БЕЗ_Фонда!F$2&lt;=$B368)+F349</f>
        <v>0</v>
      </c>
      <c r="G368" s="6">
        <f ca="1">F368*(Расчет_БЕЗ_Фонда!G$2&lt;=$B368)+G349</f>
        <v>0</v>
      </c>
      <c r="H368" s="6">
        <f ca="1">G368*(Расчет_БЕЗ_Фонда!H$2&lt;=$B368)+H349</f>
        <v>0</v>
      </c>
      <c r="I368" s="6">
        <f ca="1">H368*(Расчет_БЕЗ_Фонда!I$2&lt;=$B368)+I349</f>
        <v>0</v>
      </c>
      <c r="J368" s="6">
        <f ca="1">I368*(Расчет_БЕЗ_Фонда!J$2&lt;=$B368)+J349</f>
        <v>0</v>
      </c>
      <c r="K368" s="6">
        <f ca="1">J368*(Расчет_БЕЗ_Фонда!K$2&lt;=$B368)+K349</f>
        <v>0</v>
      </c>
      <c r="L368" s="6">
        <f ca="1">K368*(Расчет_БЕЗ_Фонда!L$2&lt;=$B368)+L349</f>
        <v>0</v>
      </c>
      <c r="M368" s="6">
        <f ca="1">L368*(Расчет_БЕЗ_Фонда!M$2&lt;=$B368)+M349</f>
        <v>0</v>
      </c>
      <c r="N368" s="6">
        <f ca="1">M368*(Расчет_БЕЗ_Фонда!N$2&lt;=$B368)+N349</f>
        <v>0</v>
      </c>
      <c r="O368" s="6">
        <f ca="1">N368*(Расчет_БЕЗ_Фонда!O$2&lt;=$B368)+O349</f>
        <v>0</v>
      </c>
      <c r="P368" s="6">
        <f ca="1">O368*(Расчет_БЕЗ_Фонда!P$2&lt;=$B368)+P349</f>
        <v>0</v>
      </c>
      <c r="Q368" s="6">
        <f ca="1">P368*(Расчет_БЕЗ_Фонда!Q$2&lt;=$B368)+Q349</f>
        <v>0</v>
      </c>
      <c r="R368" s="6">
        <f ca="1">Q368*(Расчет_БЕЗ_Фонда!R$2&lt;=$B368)+R349</f>
        <v>0</v>
      </c>
      <c r="S368" s="6">
        <f ca="1">R368*(Расчет_БЕЗ_Фонда!S$2&lt;=$B368)+S349</f>
        <v>0</v>
      </c>
      <c r="T368" s="6">
        <f ca="1">S368*(Расчет_БЕЗ_Фонда!T$2&lt;=$B368)+T349</f>
        <v>0</v>
      </c>
      <c r="U368" s="6">
        <f ca="1">T368*(Расчет_БЕЗ_Фонда!U$2&lt;=$B368)+U349</f>
        <v>0</v>
      </c>
      <c r="V368" s="6">
        <f ca="1">U368*(Расчет_БЕЗ_Фонда!V$2&lt;=$B368)+V349</f>
        <v>0</v>
      </c>
      <c r="W368" s="6">
        <f ca="1">V368*(Расчет_БЕЗ_Фонда!W$2&lt;=$B368)+W349</f>
        <v>0</v>
      </c>
      <c r="X368" s="6">
        <f ca="1">W368*(Расчет_БЕЗ_Фонда!X$2&lt;=$B368)+X349</f>
        <v>0</v>
      </c>
      <c r="Y368" s="6">
        <f ca="1">X368*(Расчет_БЕЗ_Фонда!Y$2&lt;=$B368)+Y349</f>
        <v>0</v>
      </c>
      <c r="Z368" s="6">
        <f ca="1">Y368*(Расчет_БЕЗ_Фонда!Z$2&lt;=$B368)+Z349</f>
        <v>0</v>
      </c>
      <c r="AA368" s="6">
        <f ca="1">Z368*(Расчет_БЕЗ_Фонда!AA$2&lt;=$B368)+AA349</f>
        <v>0</v>
      </c>
      <c r="AB368" s="6">
        <f ca="1">AA368*(Расчет_БЕЗ_Фонда!AB$2&lt;=$B368)+AB349</f>
        <v>0</v>
      </c>
      <c r="AC368" s="6">
        <f ca="1">AB368*(Расчет_БЕЗ_Фонда!AC$2&lt;=$B368)+AC349</f>
        <v>0</v>
      </c>
      <c r="AD368" s="6">
        <f ca="1">AC368*(Расчет_БЕЗ_Фонда!AD$2&lt;=$B368)+AD349</f>
        <v>0</v>
      </c>
      <c r="AE368" s="6">
        <f ca="1">AD368*(Расчет_БЕЗ_Фонда!AE$2&lt;=$B368)+AE349</f>
        <v>0</v>
      </c>
      <c r="AF368" s="6">
        <f ca="1">AE368*(Расчет_БЕЗ_Фонда!AF$2&lt;=$B368)+AF349</f>
        <v>0</v>
      </c>
      <c r="AG368" s="6">
        <f ca="1">AF368*(Расчет_БЕЗ_Фонда!AG$2&lt;=$B368)+AG349</f>
        <v>0</v>
      </c>
      <c r="AH368" s="6">
        <f ca="1">AG368*(Расчет_БЕЗ_Фонда!AH$2&lt;=$B368)+AH349</f>
        <v>0</v>
      </c>
      <c r="AI368" s="6">
        <f ca="1">AH368*(Расчет_БЕЗ_Фонда!AI$2&lt;=$B368)+AI349</f>
        <v>0</v>
      </c>
      <c r="AJ368" s="6">
        <f ca="1">AI368*(Расчет_БЕЗ_Фонда!AJ$2&lt;=$B368)+AJ349</f>
        <v>0</v>
      </c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</row>
    <row r="369" spans="1:124" s="1" customFormat="1" outlineLevel="2">
      <c r="A369" s="5" t="str">
        <f t="shared" si="99"/>
        <v>-</v>
      </c>
      <c r="B369" s="10">
        <f>Расчет_БЕЗ_Фонда!B228</f>
        <v>44197</v>
      </c>
      <c r="C369" s="6"/>
      <c r="D369" s="6"/>
      <c r="E369" s="6">
        <f ca="1">D369*(Расчет_БЕЗ_Фонда!E$2&lt;=$B369)+E350</f>
        <v>0</v>
      </c>
      <c r="F369" s="6">
        <f ca="1">E369*(Расчет_БЕЗ_Фонда!F$2&lt;=$B369)+F350</f>
        <v>0</v>
      </c>
      <c r="G369" s="6">
        <f ca="1">F369*(Расчет_БЕЗ_Фонда!G$2&lt;=$B369)+G350</f>
        <v>0</v>
      </c>
      <c r="H369" s="6">
        <f ca="1">G369*(Расчет_БЕЗ_Фонда!H$2&lt;=$B369)+H350</f>
        <v>0</v>
      </c>
      <c r="I369" s="6">
        <f ca="1">H369*(Расчет_БЕЗ_Фонда!I$2&lt;=$B369)+I350</f>
        <v>0</v>
      </c>
      <c r="J369" s="6">
        <f ca="1">I369*(Расчет_БЕЗ_Фонда!J$2&lt;=$B369)+J350</f>
        <v>0</v>
      </c>
      <c r="K369" s="6">
        <f ca="1">J369*(Расчет_БЕЗ_Фонда!K$2&lt;=$B369)+K350</f>
        <v>0</v>
      </c>
      <c r="L369" s="6">
        <f ca="1">K369*(Расчет_БЕЗ_Фонда!L$2&lt;=$B369)+L350</f>
        <v>0</v>
      </c>
      <c r="M369" s="6">
        <f ca="1">L369*(Расчет_БЕЗ_Фонда!M$2&lt;=$B369)+M350</f>
        <v>0</v>
      </c>
      <c r="N369" s="6">
        <f ca="1">M369*(Расчет_БЕЗ_Фонда!N$2&lt;=$B369)+N350</f>
        <v>0</v>
      </c>
      <c r="O369" s="6">
        <f ca="1">N369*(Расчет_БЕЗ_Фонда!O$2&lt;=$B369)+O350</f>
        <v>0</v>
      </c>
      <c r="P369" s="6">
        <f ca="1">O369*(Расчет_БЕЗ_Фонда!P$2&lt;=$B369)+P350</f>
        <v>0</v>
      </c>
      <c r="Q369" s="6">
        <f ca="1">P369*(Расчет_БЕЗ_Фонда!Q$2&lt;=$B369)+Q350</f>
        <v>0</v>
      </c>
      <c r="R369" s="6">
        <f ca="1">Q369*(Расчет_БЕЗ_Фонда!R$2&lt;=$B369)+R350</f>
        <v>0</v>
      </c>
      <c r="S369" s="6">
        <f ca="1">R369*(Расчет_БЕЗ_Фонда!S$2&lt;=$B369)+S350</f>
        <v>0</v>
      </c>
      <c r="T369" s="6">
        <f ca="1">S369*(Расчет_БЕЗ_Фонда!T$2&lt;=$B369)+T350</f>
        <v>0</v>
      </c>
      <c r="U369" s="6">
        <f ca="1">T369*(Расчет_БЕЗ_Фонда!U$2&lt;=$B369)+U350</f>
        <v>0</v>
      </c>
      <c r="V369" s="6">
        <f ca="1">U369*(Расчет_БЕЗ_Фонда!V$2&lt;=$B369)+V350</f>
        <v>0</v>
      </c>
      <c r="W369" s="6">
        <f ca="1">V369*(Расчет_БЕЗ_Фонда!W$2&lt;=$B369)+W350</f>
        <v>0</v>
      </c>
      <c r="X369" s="6">
        <f ca="1">W369*(Расчет_БЕЗ_Фонда!X$2&lt;=$B369)+X350</f>
        <v>0</v>
      </c>
      <c r="Y369" s="6">
        <f ca="1">X369*(Расчет_БЕЗ_Фонда!Y$2&lt;=$B369)+Y350</f>
        <v>0</v>
      </c>
      <c r="Z369" s="6">
        <f ca="1">Y369*(Расчет_БЕЗ_Фонда!Z$2&lt;=$B369)+Z350</f>
        <v>0</v>
      </c>
      <c r="AA369" s="6">
        <f ca="1">Z369*(Расчет_БЕЗ_Фонда!AA$2&lt;=$B369)+AA350</f>
        <v>0</v>
      </c>
      <c r="AB369" s="6">
        <f ca="1">AA369*(Расчет_БЕЗ_Фонда!AB$2&lt;=$B369)+AB350</f>
        <v>0</v>
      </c>
      <c r="AC369" s="6">
        <f ca="1">AB369*(Расчет_БЕЗ_Фонда!AC$2&lt;=$B369)+AC350</f>
        <v>0</v>
      </c>
      <c r="AD369" s="6">
        <f ca="1">AC369*(Расчет_БЕЗ_Фонда!AD$2&lt;=$B369)+AD350</f>
        <v>0</v>
      </c>
      <c r="AE369" s="6">
        <f ca="1">AD369*(Расчет_БЕЗ_Фонда!AE$2&lt;=$B369)+AE350</f>
        <v>0</v>
      </c>
      <c r="AF369" s="6">
        <f ca="1">AE369*(Расчет_БЕЗ_Фонда!AF$2&lt;=$B369)+AF350</f>
        <v>0</v>
      </c>
      <c r="AG369" s="6">
        <f ca="1">AF369*(Расчет_БЕЗ_Фонда!AG$2&lt;=$B369)+AG350</f>
        <v>0</v>
      </c>
      <c r="AH369" s="6">
        <f ca="1">AG369*(Расчет_БЕЗ_Фонда!AH$2&lt;=$B369)+AH350</f>
        <v>0</v>
      </c>
      <c r="AI369" s="6">
        <f ca="1">AH369*(Расчет_БЕЗ_Фонда!AI$2&lt;=$B369)+AI350</f>
        <v>0</v>
      </c>
      <c r="AJ369" s="6">
        <f ca="1">AI369*(Расчет_БЕЗ_Фонда!AJ$2&lt;=$B369)+AJ350</f>
        <v>0</v>
      </c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</row>
    <row r="370" spans="1:124" s="1" customFormat="1" outlineLevel="2">
      <c r="A370" s="5" t="str">
        <f t="shared" si="99"/>
        <v>-</v>
      </c>
      <c r="B370" s="10">
        <f>Расчет_БЕЗ_Фонда!B229</f>
        <v>44197</v>
      </c>
      <c r="C370" s="6"/>
      <c r="D370" s="6"/>
      <c r="E370" s="6">
        <f ca="1">D370*(Расчет_БЕЗ_Фонда!E$2&lt;=$B370)+E351</f>
        <v>0</v>
      </c>
      <c r="F370" s="6">
        <f ca="1">E370*(Расчет_БЕЗ_Фонда!F$2&lt;=$B370)+F351</f>
        <v>0</v>
      </c>
      <c r="G370" s="6">
        <f ca="1">F370*(Расчет_БЕЗ_Фонда!G$2&lt;=$B370)+G351</f>
        <v>0</v>
      </c>
      <c r="H370" s="6">
        <f ca="1">G370*(Расчет_БЕЗ_Фонда!H$2&lt;=$B370)+H351</f>
        <v>0</v>
      </c>
      <c r="I370" s="6">
        <f ca="1">H370*(Расчет_БЕЗ_Фонда!I$2&lt;=$B370)+I351</f>
        <v>0</v>
      </c>
      <c r="J370" s="6">
        <f ca="1">I370*(Расчет_БЕЗ_Фонда!J$2&lt;=$B370)+J351</f>
        <v>0</v>
      </c>
      <c r="K370" s="6">
        <f ca="1">J370*(Расчет_БЕЗ_Фонда!K$2&lt;=$B370)+K351</f>
        <v>0</v>
      </c>
      <c r="L370" s="6">
        <f ca="1">K370*(Расчет_БЕЗ_Фонда!L$2&lt;=$B370)+L351</f>
        <v>0</v>
      </c>
      <c r="M370" s="6">
        <f ca="1">L370*(Расчет_БЕЗ_Фонда!M$2&lt;=$B370)+M351</f>
        <v>0</v>
      </c>
      <c r="N370" s="6">
        <f ca="1">M370*(Расчет_БЕЗ_Фонда!N$2&lt;=$B370)+N351</f>
        <v>0</v>
      </c>
      <c r="O370" s="6">
        <f ca="1">N370*(Расчет_БЕЗ_Фонда!O$2&lt;=$B370)+O351</f>
        <v>0</v>
      </c>
      <c r="P370" s="6">
        <f ca="1">O370*(Расчет_БЕЗ_Фонда!P$2&lt;=$B370)+P351</f>
        <v>0</v>
      </c>
      <c r="Q370" s="6">
        <f ca="1">P370*(Расчет_БЕЗ_Фонда!Q$2&lt;=$B370)+Q351</f>
        <v>0</v>
      </c>
      <c r="R370" s="6">
        <f ca="1">Q370*(Расчет_БЕЗ_Фонда!R$2&lt;=$B370)+R351</f>
        <v>0</v>
      </c>
      <c r="S370" s="6">
        <f ca="1">R370*(Расчет_БЕЗ_Фонда!S$2&lt;=$B370)+S351</f>
        <v>0</v>
      </c>
      <c r="T370" s="6">
        <f ca="1">S370*(Расчет_БЕЗ_Фонда!T$2&lt;=$B370)+T351</f>
        <v>0</v>
      </c>
      <c r="U370" s="6">
        <f ca="1">T370*(Расчет_БЕЗ_Фонда!U$2&lt;=$B370)+U351</f>
        <v>0</v>
      </c>
      <c r="V370" s="6">
        <f ca="1">U370*(Расчет_БЕЗ_Фонда!V$2&lt;=$B370)+V351</f>
        <v>0</v>
      </c>
      <c r="W370" s="6">
        <f ca="1">V370*(Расчет_БЕЗ_Фонда!W$2&lt;=$B370)+W351</f>
        <v>0</v>
      </c>
      <c r="X370" s="6">
        <f ca="1">W370*(Расчет_БЕЗ_Фонда!X$2&lt;=$B370)+X351</f>
        <v>0</v>
      </c>
      <c r="Y370" s="6">
        <f ca="1">X370*(Расчет_БЕЗ_Фонда!Y$2&lt;=$B370)+Y351</f>
        <v>0</v>
      </c>
      <c r="Z370" s="6">
        <f ca="1">Y370*(Расчет_БЕЗ_Фонда!Z$2&lt;=$B370)+Z351</f>
        <v>0</v>
      </c>
      <c r="AA370" s="6">
        <f ca="1">Z370*(Расчет_БЕЗ_Фонда!AA$2&lt;=$B370)+AA351</f>
        <v>0</v>
      </c>
      <c r="AB370" s="6">
        <f ca="1">AA370*(Расчет_БЕЗ_Фонда!AB$2&lt;=$B370)+AB351</f>
        <v>0</v>
      </c>
      <c r="AC370" s="6">
        <f ca="1">AB370*(Расчет_БЕЗ_Фонда!AC$2&lt;=$B370)+AC351</f>
        <v>0</v>
      </c>
      <c r="AD370" s="6">
        <f ca="1">AC370*(Расчет_БЕЗ_Фонда!AD$2&lt;=$B370)+AD351</f>
        <v>0</v>
      </c>
      <c r="AE370" s="6">
        <f ca="1">AD370*(Расчет_БЕЗ_Фонда!AE$2&lt;=$B370)+AE351</f>
        <v>0</v>
      </c>
      <c r="AF370" s="6">
        <f ca="1">AE370*(Расчет_БЕЗ_Фонда!AF$2&lt;=$B370)+AF351</f>
        <v>0</v>
      </c>
      <c r="AG370" s="6">
        <f ca="1">AF370*(Расчет_БЕЗ_Фонда!AG$2&lt;=$B370)+AG351</f>
        <v>0</v>
      </c>
      <c r="AH370" s="6">
        <f ca="1">AG370*(Расчет_БЕЗ_Фонда!AH$2&lt;=$B370)+AH351</f>
        <v>0</v>
      </c>
      <c r="AI370" s="6">
        <f ca="1">AH370*(Расчет_БЕЗ_Фонда!AI$2&lt;=$B370)+AI351</f>
        <v>0</v>
      </c>
      <c r="AJ370" s="6">
        <f ca="1">AI370*(Расчет_БЕЗ_Фонда!AJ$2&lt;=$B370)+AJ351</f>
        <v>0</v>
      </c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</row>
    <row r="371" spans="1:124" s="1" customFormat="1" outlineLevel="2">
      <c r="A371" s="5" t="str">
        <f t="shared" si="99"/>
        <v>-</v>
      </c>
      <c r="B371" s="10">
        <f>Расчет_БЕЗ_Фонда!B230</f>
        <v>44197</v>
      </c>
      <c r="C371" s="6"/>
      <c r="D371" s="6"/>
      <c r="E371" s="6">
        <f ca="1">D371*(Расчет_БЕЗ_Фонда!E$2&lt;=$B371)+E352</f>
        <v>0</v>
      </c>
      <c r="F371" s="6">
        <f ca="1">E371*(Расчет_БЕЗ_Фонда!F$2&lt;=$B371)+F352</f>
        <v>0</v>
      </c>
      <c r="G371" s="6">
        <f ca="1">F371*(Расчет_БЕЗ_Фонда!G$2&lt;=$B371)+G352</f>
        <v>0</v>
      </c>
      <c r="H371" s="6">
        <f ca="1">G371*(Расчет_БЕЗ_Фонда!H$2&lt;=$B371)+H352</f>
        <v>0</v>
      </c>
      <c r="I371" s="6">
        <f ca="1">H371*(Расчет_БЕЗ_Фонда!I$2&lt;=$B371)+I352</f>
        <v>0</v>
      </c>
      <c r="J371" s="6">
        <f ca="1">I371*(Расчет_БЕЗ_Фонда!J$2&lt;=$B371)+J352</f>
        <v>0</v>
      </c>
      <c r="K371" s="6">
        <f ca="1">J371*(Расчет_БЕЗ_Фонда!K$2&lt;=$B371)+K352</f>
        <v>0</v>
      </c>
      <c r="L371" s="6">
        <f ca="1">K371*(Расчет_БЕЗ_Фонда!L$2&lt;=$B371)+L352</f>
        <v>0</v>
      </c>
      <c r="M371" s="6">
        <f ca="1">L371*(Расчет_БЕЗ_Фонда!M$2&lt;=$B371)+M352</f>
        <v>0</v>
      </c>
      <c r="N371" s="6">
        <f ca="1">M371*(Расчет_БЕЗ_Фонда!N$2&lt;=$B371)+N352</f>
        <v>0</v>
      </c>
      <c r="O371" s="6">
        <f ca="1">N371*(Расчет_БЕЗ_Фонда!O$2&lt;=$B371)+O352</f>
        <v>0</v>
      </c>
      <c r="P371" s="6">
        <f ca="1">O371*(Расчет_БЕЗ_Фонда!P$2&lt;=$B371)+P352</f>
        <v>0</v>
      </c>
      <c r="Q371" s="6">
        <f ca="1">P371*(Расчет_БЕЗ_Фонда!Q$2&lt;=$B371)+Q352</f>
        <v>0</v>
      </c>
      <c r="R371" s="6">
        <f ca="1">Q371*(Расчет_БЕЗ_Фонда!R$2&lt;=$B371)+R352</f>
        <v>0</v>
      </c>
      <c r="S371" s="6">
        <f ca="1">R371*(Расчет_БЕЗ_Фонда!S$2&lt;=$B371)+S352</f>
        <v>0</v>
      </c>
      <c r="T371" s="6">
        <f ca="1">S371*(Расчет_БЕЗ_Фонда!T$2&lt;=$B371)+T352</f>
        <v>0</v>
      </c>
      <c r="U371" s="6">
        <f ca="1">T371*(Расчет_БЕЗ_Фонда!U$2&lt;=$B371)+U352</f>
        <v>0</v>
      </c>
      <c r="V371" s="6">
        <f ca="1">U371*(Расчет_БЕЗ_Фонда!V$2&lt;=$B371)+V352</f>
        <v>0</v>
      </c>
      <c r="W371" s="6">
        <f ca="1">V371*(Расчет_БЕЗ_Фонда!W$2&lt;=$B371)+W352</f>
        <v>0</v>
      </c>
      <c r="X371" s="6">
        <f ca="1">W371*(Расчет_БЕЗ_Фонда!X$2&lt;=$B371)+X352</f>
        <v>0</v>
      </c>
      <c r="Y371" s="6">
        <f ca="1">X371*(Расчет_БЕЗ_Фонда!Y$2&lt;=$B371)+Y352</f>
        <v>0</v>
      </c>
      <c r="Z371" s="6">
        <f ca="1">Y371*(Расчет_БЕЗ_Фонда!Z$2&lt;=$B371)+Z352</f>
        <v>0</v>
      </c>
      <c r="AA371" s="6">
        <f ca="1">Z371*(Расчет_БЕЗ_Фонда!AA$2&lt;=$B371)+AA352</f>
        <v>0</v>
      </c>
      <c r="AB371" s="6">
        <f ca="1">AA371*(Расчет_БЕЗ_Фонда!AB$2&lt;=$B371)+AB352</f>
        <v>0</v>
      </c>
      <c r="AC371" s="6">
        <f ca="1">AB371*(Расчет_БЕЗ_Фонда!AC$2&lt;=$B371)+AC352</f>
        <v>0</v>
      </c>
      <c r="AD371" s="6">
        <f ca="1">AC371*(Расчет_БЕЗ_Фонда!AD$2&lt;=$B371)+AD352</f>
        <v>0</v>
      </c>
      <c r="AE371" s="6">
        <f ca="1">AD371*(Расчет_БЕЗ_Фонда!AE$2&lt;=$B371)+AE352</f>
        <v>0</v>
      </c>
      <c r="AF371" s="6">
        <f ca="1">AE371*(Расчет_БЕЗ_Фонда!AF$2&lt;=$B371)+AF352</f>
        <v>0</v>
      </c>
      <c r="AG371" s="6">
        <f ca="1">AF371*(Расчет_БЕЗ_Фонда!AG$2&lt;=$B371)+AG352</f>
        <v>0</v>
      </c>
      <c r="AH371" s="6">
        <f ca="1">AG371*(Расчет_БЕЗ_Фонда!AH$2&lt;=$B371)+AH352</f>
        <v>0</v>
      </c>
      <c r="AI371" s="6">
        <f ca="1">AH371*(Расчет_БЕЗ_Фонда!AI$2&lt;=$B371)+AI352</f>
        <v>0</v>
      </c>
      <c r="AJ371" s="6">
        <f ca="1">AI371*(Расчет_БЕЗ_Фонда!AJ$2&lt;=$B371)+AJ352</f>
        <v>0</v>
      </c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</row>
    <row r="372" spans="1:124" s="1" customFormat="1" outlineLevel="2">
      <c r="A372" s="5" t="str">
        <f t="shared" si="99"/>
        <v>-</v>
      </c>
      <c r="B372" s="10">
        <f>Расчет_БЕЗ_Фонда!B231</f>
        <v>44197</v>
      </c>
      <c r="C372" s="6"/>
      <c r="D372" s="6"/>
      <c r="E372" s="6">
        <f ca="1">D372*(Расчет_БЕЗ_Фонда!E$2&lt;=$B372)+E353</f>
        <v>0</v>
      </c>
      <c r="F372" s="6">
        <f ca="1">E372*(Расчет_БЕЗ_Фонда!F$2&lt;=$B372)+F353</f>
        <v>0</v>
      </c>
      <c r="G372" s="6">
        <f ca="1">F372*(Расчет_БЕЗ_Фонда!G$2&lt;=$B372)+G353</f>
        <v>0</v>
      </c>
      <c r="H372" s="6">
        <f ca="1">G372*(Расчет_БЕЗ_Фонда!H$2&lt;=$B372)+H353</f>
        <v>0</v>
      </c>
      <c r="I372" s="6">
        <f ca="1">H372*(Расчет_БЕЗ_Фонда!I$2&lt;=$B372)+I353</f>
        <v>0</v>
      </c>
      <c r="J372" s="6">
        <f ca="1">I372*(Расчет_БЕЗ_Фонда!J$2&lt;=$B372)+J353</f>
        <v>0</v>
      </c>
      <c r="K372" s="6">
        <f ca="1">J372*(Расчет_БЕЗ_Фонда!K$2&lt;=$B372)+K353</f>
        <v>0</v>
      </c>
      <c r="L372" s="6">
        <f ca="1">K372*(Расчет_БЕЗ_Фонда!L$2&lt;=$B372)+L353</f>
        <v>0</v>
      </c>
      <c r="M372" s="6">
        <f ca="1">L372*(Расчет_БЕЗ_Фонда!M$2&lt;=$B372)+M353</f>
        <v>0</v>
      </c>
      <c r="N372" s="6">
        <f ca="1">M372*(Расчет_БЕЗ_Фонда!N$2&lt;=$B372)+N353</f>
        <v>0</v>
      </c>
      <c r="O372" s="6">
        <f ca="1">N372*(Расчет_БЕЗ_Фонда!O$2&lt;=$B372)+O353</f>
        <v>0</v>
      </c>
      <c r="P372" s="6">
        <f ca="1">O372*(Расчет_БЕЗ_Фонда!P$2&lt;=$B372)+P353</f>
        <v>0</v>
      </c>
      <c r="Q372" s="6">
        <f ca="1">P372*(Расчет_БЕЗ_Фонда!Q$2&lt;=$B372)+Q353</f>
        <v>0</v>
      </c>
      <c r="R372" s="6">
        <f ca="1">Q372*(Расчет_БЕЗ_Фонда!R$2&lt;=$B372)+R353</f>
        <v>0</v>
      </c>
      <c r="S372" s="6">
        <f ca="1">R372*(Расчет_БЕЗ_Фонда!S$2&lt;=$B372)+S353</f>
        <v>0</v>
      </c>
      <c r="T372" s="6">
        <f ca="1">S372*(Расчет_БЕЗ_Фонда!T$2&lt;=$B372)+T353</f>
        <v>0</v>
      </c>
      <c r="U372" s="6">
        <f ca="1">T372*(Расчет_БЕЗ_Фонда!U$2&lt;=$B372)+U353</f>
        <v>0</v>
      </c>
      <c r="V372" s="6">
        <f ca="1">U372*(Расчет_БЕЗ_Фонда!V$2&lt;=$B372)+V353</f>
        <v>0</v>
      </c>
      <c r="W372" s="6">
        <f ca="1">V372*(Расчет_БЕЗ_Фонда!W$2&lt;=$B372)+W353</f>
        <v>0</v>
      </c>
      <c r="X372" s="6">
        <f ca="1">W372*(Расчет_БЕЗ_Фонда!X$2&lt;=$B372)+X353</f>
        <v>0</v>
      </c>
      <c r="Y372" s="6">
        <f ca="1">X372*(Расчет_БЕЗ_Фонда!Y$2&lt;=$B372)+Y353</f>
        <v>0</v>
      </c>
      <c r="Z372" s="6">
        <f ca="1">Y372*(Расчет_БЕЗ_Фонда!Z$2&lt;=$B372)+Z353</f>
        <v>0</v>
      </c>
      <c r="AA372" s="6">
        <f ca="1">Z372*(Расчет_БЕЗ_Фонда!AA$2&lt;=$B372)+AA353</f>
        <v>0</v>
      </c>
      <c r="AB372" s="6">
        <f ca="1">AA372*(Расчет_БЕЗ_Фонда!AB$2&lt;=$B372)+AB353</f>
        <v>0</v>
      </c>
      <c r="AC372" s="6">
        <f ca="1">AB372*(Расчет_БЕЗ_Фонда!AC$2&lt;=$B372)+AC353</f>
        <v>0</v>
      </c>
      <c r="AD372" s="6">
        <f ca="1">AC372*(Расчет_БЕЗ_Фонда!AD$2&lt;=$B372)+AD353</f>
        <v>0</v>
      </c>
      <c r="AE372" s="6">
        <f ca="1">AD372*(Расчет_БЕЗ_Фонда!AE$2&lt;=$B372)+AE353</f>
        <v>0</v>
      </c>
      <c r="AF372" s="6">
        <f ca="1">AE372*(Расчет_БЕЗ_Фонда!AF$2&lt;=$B372)+AF353</f>
        <v>0</v>
      </c>
      <c r="AG372" s="6">
        <f ca="1">AF372*(Расчет_БЕЗ_Фонда!AG$2&lt;=$B372)+AG353</f>
        <v>0</v>
      </c>
      <c r="AH372" s="6">
        <f ca="1">AG372*(Расчет_БЕЗ_Фонда!AH$2&lt;=$B372)+AH353</f>
        <v>0</v>
      </c>
      <c r="AI372" s="6">
        <f ca="1">AH372*(Расчет_БЕЗ_Фонда!AI$2&lt;=$B372)+AI353</f>
        <v>0</v>
      </c>
      <c r="AJ372" s="6">
        <f ca="1">AI372*(Расчет_БЕЗ_Фонда!AJ$2&lt;=$B372)+AJ353</f>
        <v>0</v>
      </c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</row>
    <row r="373" spans="1:124" s="1" customFormat="1" outlineLevel="2">
      <c r="A373" s="5" t="str">
        <f t="shared" si="99"/>
        <v>-</v>
      </c>
      <c r="B373" s="10">
        <f>Расчет_БЕЗ_Фонда!B232</f>
        <v>44197</v>
      </c>
      <c r="C373" s="6"/>
      <c r="D373" s="6"/>
      <c r="E373" s="6">
        <f ca="1">D373*(Расчет_БЕЗ_Фонда!E$2&lt;=$B373)+E354</f>
        <v>0</v>
      </c>
      <c r="F373" s="6">
        <f ca="1">E373*(Расчет_БЕЗ_Фонда!F$2&lt;=$B373)+F354</f>
        <v>0</v>
      </c>
      <c r="G373" s="6">
        <f ca="1">F373*(Расчет_БЕЗ_Фонда!G$2&lt;=$B373)+G354</f>
        <v>0</v>
      </c>
      <c r="H373" s="6">
        <f ca="1">G373*(Расчет_БЕЗ_Фонда!H$2&lt;=$B373)+H354</f>
        <v>0</v>
      </c>
      <c r="I373" s="6">
        <f ca="1">H373*(Расчет_БЕЗ_Фонда!I$2&lt;=$B373)+I354</f>
        <v>0</v>
      </c>
      <c r="J373" s="6">
        <f ca="1">I373*(Расчет_БЕЗ_Фонда!J$2&lt;=$B373)+J354</f>
        <v>0</v>
      </c>
      <c r="K373" s="6">
        <f ca="1">J373*(Расчет_БЕЗ_Фонда!K$2&lt;=$B373)+K354</f>
        <v>0</v>
      </c>
      <c r="L373" s="6">
        <f ca="1">K373*(Расчет_БЕЗ_Фонда!L$2&lt;=$B373)+L354</f>
        <v>0</v>
      </c>
      <c r="M373" s="6">
        <f ca="1">L373*(Расчет_БЕЗ_Фонда!M$2&lt;=$B373)+M354</f>
        <v>0</v>
      </c>
      <c r="N373" s="6">
        <f ca="1">M373*(Расчет_БЕЗ_Фонда!N$2&lt;=$B373)+N354</f>
        <v>0</v>
      </c>
      <c r="O373" s="6">
        <f ca="1">N373*(Расчет_БЕЗ_Фонда!O$2&lt;=$B373)+O354</f>
        <v>0</v>
      </c>
      <c r="P373" s="6">
        <f ca="1">O373*(Расчет_БЕЗ_Фонда!P$2&lt;=$B373)+P354</f>
        <v>0</v>
      </c>
      <c r="Q373" s="6">
        <f ca="1">P373*(Расчет_БЕЗ_Фонда!Q$2&lt;=$B373)+Q354</f>
        <v>0</v>
      </c>
      <c r="R373" s="6">
        <f ca="1">Q373*(Расчет_БЕЗ_Фонда!R$2&lt;=$B373)+R354</f>
        <v>0</v>
      </c>
      <c r="S373" s="6">
        <f ca="1">R373*(Расчет_БЕЗ_Фонда!S$2&lt;=$B373)+S354</f>
        <v>0</v>
      </c>
      <c r="T373" s="6">
        <f ca="1">S373*(Расчет_БЕЗ_Фонда!T$2&lt;=$B373)+T354</f>
        <v>0</v>
      </c>
      <c r="U373" s="6">
        <f ca="1">T373*(Расчет_БЕЗ_Фонда!U$2&lt;=$B373)+U354</f>
        <v>0</v>
      </c>
      <c r="V373" s="6">
        <f ca="1">U373*(Расчет_БЕЗ_Фонда!V$2&lt;=$B373)+V354</f>
        <v>0</v>
      </c>
      <c r="W373" s="6">
        <f ca="1">V373*(Расчет_БЕЗ_Фонда!W$2&lt;=$B373)+W354</f>
        <v>0</v>
      </c>
      <c r="X373" s="6">
        <f ca="1">W373*(Расчет_БЕЗ_Фонда!X$2&lt;=$B373)+X354</f>
        <v>0</v>
      </c>
      <c r="Y373" s="6">
        <f ca="1">X373*(Расчет_БЕЗ_Фонда!Y$2&lt;=$B373)+Y354</f>
        <v>0</v>
      </c>
      <c r="Z373" s="6">
        <f ca="1">Y373*(Расчет_БЕЗ_Фонда!Z$2&lt;=$B373)+Z354</f>
        <v>0</v>
      </c>
      <c r="AA373" s="6">
        <f ca="1">Z373*(Расчет_БЕЗ_Фонда!AA$2&lt;=$B373)+AA354</f>
        <v>0</v>
      </c>
      <c r="AB373" s="6">
        <f ca="1">AA373*(Расчет_БЕЗ_Фонда!AB$2&lt;=$B373)+AB354</f>
        <v>0</v>
      </c>
      <c r="AC373" s="6">
        <f ca="1">AB373*(Расчет_БЕЗ_Фонда!AC$2&lt;=$B373)+AC354</f>
        <v>0</v>
      </c>
      <c r="AD373" s="6">
        <f ca="1">AC373*(Расчет_БЕЗ_Фонда!AD$2&lt;=$B373)+AD354</f>
        <v>0</v>
      </c>
      <c r="AE373" s="6">
        <f ca="1">AD373*(Расчет_БЕЗ_Фонда!AE$2&lt;=$B373)+AE354</f>
        <v>0</v>
      </c>
      <c r="AF373" s="6">
        <f ca="1">AE373*(Расчет_БЕЗ_Фонда!AF$2&lt;=$B373)+AF354</f>
        <v>0</v>
      </c>
      <c r="AG373" s="6">
        <f ca="1">AF373*(Расчет_БЕЗ_Фонда!AG$2&lt;=$B373)+AG354</f>
        <v>0</v>
      </c>
      <c r="AH373" s="6">
        <f ca="1">AG373*(Расчет_БЕЗ_Фонда!AH$2&lt;=$B373)+AH354</f>
        <v>0</v>
      </c>
      <c r="AI373" s="6">
        <f ca="1">AH373*(Расчет_БЕЗ_Фонда!AI$2&lt;=$B373)+AI354</f>
        <v>0</v>
      </c>
      <c r="AJ373" s="6">
        <f ca="1">AI373*(Расчет_БЕЗ_Фонда!AJ$2&lt;=$B373)+AJ354</f>
        <v>0</v>
      </c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</row>
    <row r="374" spans="1:124" s="1" customFormat="1" outlineLevel="2">
      <c r="A374" s="5" t="str">
        <f t="shared" si="99"/>
        <v>-</v>
      </c>
      <c r="B374" s="10">
        <f>Расчет_БЕЗ_Фонда!B233</f>
        <v>44197</v>
      </c>
      <c r="C374" s="6"/>
      <c r="D374" s="6"/>
      <c r="E374" s="6">
        <f ca="1">D374*(Расчет_БЕЗ_Фонда!E$2&lt;=$B374)+E355</f>
        <v>0</v>
      </c>
      <c r="F374" s="6">
        <f ca="1">E374*(Расчет_БЕЗ_Фонда!F$2&lt;=$B374)+F355</f>
        <v>0</v>
      </c>
      <c r="G374" s="6">
        <f ca="1">F374*(Расчет_БЕЗ_Фонда!G$2&lt;=$B374)+G355</f>
        <v>0</v>
      </c>
      <c r="H374" s="6">
        <f ca="1">G374*(Расчет_БЕЗ_Фонда!H$2&lt;=$B374)+H355</f>
        <v>0</v>
      </c>
      <c r="I374" s="6">
        <f ca="1">H374*(Расчет_БЕЗ_Фонда!I$2&lt;=$B374)+I355</f>
        <v>0</v>
      </c>
      <c r="J374" s="6">
        <f ca="1">I374*(Расчет_БЕЗ_Фонда!J$2&lt;=$B374)+J355</f>
        <v>0</v>
      </c>
      <c r="K374" s="6">
        <f ca="1">J374*(Расчет_БЕЗ_Фонда!K$2&lt;=$B374)+K355</f>
        <v>0</v>
      </c>
      <c r="L374" s="6">
        <f ca="1">K374*(Расчет_БЕЗ_Фонда!L$2&lt;=$B374)+L355</f>
        <v>0</v>
      </c>
      <c r="M374" s="6">
        <f ca="1">L374*(Расчет_БЕЗ_Фонда!M$2&lt;=$B374)+M355</f>
        <v>0</v>
      </c>
      <c r="N374" s="6">
        <f ca="1">M374*(Расчет_БЕЗ_Фонда!N$2&lt;=$B374)+N355</f>
        <v>0</v>
      </c>
      <c r="O374" s="6">
        <f ca="1">N374*(Расчет_БЕЗ_Фонда!O$2&lt;=$B374)+O355</f>
        <v>0</v>
      </c>
      <c r="P374" s="6">
        <f ca="1">O374*(Расчет_БЕЗ_Фонда!P$2&lt;=$B374)+P355</f>
        <v>0</v>
      </c>
      <c r="Q374" s="6">
        <f ca="1">P374*(Расчет_БЕЗ_Фонда!Q$2&lt;=$B374)+Q355</f>
        <v>0</v>
      </c>
      <c r="R374" s="6">
        <f ca="1">Q374*(Расчет_БЕЗ_Фонда!R$2&lt;=$B374)+R355</f>
        <v>0</v>
      </c>
      <c r="S374" s="6">
        <f ca="1">R374*(Расчет_БЕЗ_Фонда!S$2&lt;=$B374)+S355</f>
        <v>0</v>
      </c>
      <c r="T374" s="6">
        <f ca="1">S374*(Расчет_БЕЗ_Фонда!T$2&lt;=$B374)+T355</f>
        <v>0</v>
      </c>
      <c r="U374" s="6">
        <f ca="1">T374*(Расчет_БЕЗ_Фонда!U$2&lt;=$B374)+U355</f>
        <v>0</v>
      </c>
      <c r="V374" s="6">
        <f ca="1">U374*(Расчет_БЕЗ_Фонда!V$2&lt;=$B374)+V355</f>
        <v>0</v>
      </c>
      <c r="W374" s="6">
        <f ca="1">V374*(Расчет_БЕЗ_Фонда!W$2&lt;=$B374)+W355</f>
        <v>0</v>
      </c>
      <c r="X374" s="6">
        <f ca="1">W374*(Расчет_БЕЗ_Фонда!X$2&lt;=$B374)+X355</f>
        <v>0</v>
      </c>
      <c r="Y374" s="6">
        <f ca="1">X374*(Расчет_БЕЗ_Фонда!Y$2&lt;=$B374)+Y355</f>
        <v>0</v>
      </c>
      <c r="Z374" s="6">
        <f ca="1">Y374*(Расчет_БЕЗ_Фонда!Z$2&lt;=$B374)+Z355</f>
        <v>0</v>
      </c>
      <c r="AA374" s="6">
        <f ca="1">Z374*(Расчет_БЕЗ_Фонда!AA$2&lt;=$B374)+AA355</f>
        <v>0</v>
      </c>
      <c r="AB374" s="6">
        <f ca="1">AA374*(Расчет_БЕЗ_Фонда!AB$2&lt;=$B374)+AB355</f>
        <v>0</v>
      </c>
      <c r="AC374" s="6">
        <f ca="1">AB374*(Расчет_БЕЗ_Фонда!AC$2&lt;=$B374)+AC355</f>
        <v>0</v>
      </c>
      <c r="AD374" s="6">
        <f ca="1">AC374*(Расчет_БЕЗ_Фонда!AD$2&lt;=$B374)+AD355</f>
        <v>0</v>
      </c>
      <c r="AE374" s="6">
        <f ca="1">AD374*(Расчет_БЕЗ_Фонда!AE$2&lt;=$B374)+AE355</f>
        <v>0</v>
      </c>
      <c r="AF374" s="6">
        <f ca="1">AE374*(Расчет_БЕЗ_Фонда!AF$2&lt;=$B374)+AF355</f>
        <v>0</v>
      </c>
      <c r="AG374" s="6">
        <f ca="1">AF374*(Расчет_БЕЗ_Фонда!AG$2&lt;=$B374)+AG355</f>
        <v>0</v>
      </c>
      <c r="AH374" s="6">
        <f ca="1">AG374*(Расчет_БЕЗ_Фонда!AH$2&lt;=$B374)+AH355</f>
        <v>0</v>
      </c>
      <c r="AI374" s="6">
        <f ca="1">AH374*(Расчет_БЕЗ_Фонда!AI$2&lt;=$B374)+AI355</f>
        <v>0</v>
      </c>
      <c r="AJ374" s="6">
        <f ca="1">AI374*(Расчет_БЕЗ_Фонда!AJ$2&lt;=$B374)+AJ355</f>
        <v>0</v>
      </c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</row>
    <row r="375" spans="1:124" s="1" customFormat="1" outlineLevel="2">
      <c r="A375" s="5" t="str">
        <f t="shared" si="99"/>
        <v>-</v>
      </c>
      <c r="B375" s="10">
        <f>Расчет_БЕЗ_Фонда!B234</f>
        <v>44197</v>
      </c>
      <c r="C375" s="6"/>
      <c r="D375" s="6"/>
      <c r="E375" s="6">
        <f ca="1">D375*(Расчет_БЕЗ_Фонда!E$2&lt;=$B375)+E356</f>
        <v>0</v>
      </c>
      <c r="F375" s="6">
        <f ca="1">E375*(Расчет_БЕЗ_Фонда!F$2&lt;=$B375)+F356</f>
        <v>0</v>
      </c>
      <c r="G375" s="6">
        <f ca="1">F375*(Расчет_БЕЗ_Фонда!G$2&lt;=$B375)+G356</f>
        <v>0</v>
      </c>
      <c r="H375" s="6">
        <f ca="1">G375*(Расчет_БЕЗ_Фонда!H$2&lt;=$B375)+H356</f>
        <v>0</v>
      </c>
      <c r="I375" s="6">
        <f ca="1">H375*(Расчет_БЕЗ_Фонда!I$2&lt;=$B375)+I356</f>
        <v>0</v>
      </c>
      <c r="J375" s="6">
        <f ca="1">I375*(Расчет_БЕЗ_Фонда!J$2&lt;=$B375)+J356</f>
        <v>0</v>
      </c>
      <c r="K375" s="6">
        <f ca="1">J375*(Расчет_БЕЗ_Фонда!K$2&lt;=$B375)+K356</f>
        <v>0</v>
      </c>
      <c r="L375" s="6">
        <f ca="1">K375*(Расчет_БЕЗ_Фонда!L$2&lt;=$B375)+L356</f>
        <v>0</v>
      </c>
      <c r="M375" s="6">
        <f ca="1">L375*(Расчет_БЕЗ_Фонда!M$2&lt;=$B375)+M356</f>
        <v>0</v>
      </c>
      <c r="N375" s="6">
        <f ca="1">M375*(Расчет_БЕЗ_Фонда!N$2&lt;=$B375)+N356</f>
        <v>0</v>
      </c>
      <c r="O375" s="6">
        <f ca="1">N375*(Расчет_БЕЗ_Фонда!O$2&lt;=$B375)+O356</f>
        <v>0</v>
      </c>
      <c r="P375" s="6">
        <f ca="1">O375*(Расчет_БЕЗ_Фонда!P$2&lt;=$B375)+P356</f>
        <v>0</v>
      </c>
      <c r="Q375" s="6">
        <f ca="1">P375*(Расчет_БЕЗ_Фонда!Q$2&lt;=$B375)+Q356</f>
        <v>0</v>
      </c>
      <c r="R375" s="6">
        <f ca="1">Q375*(Расчет_БЕЗ_Фонда!R$2&lt;=$B375)+R356</f>
        <v>0</v>
      </c>
      <c r="S375" s="6">
        <f ca="1">R375*(Расчет_БЕЗ_Фонда!S$2&lt;=$B375)+S356</f>
        <v>0</v>
      </c>
      <c r="T375" s="6">
        <f ca="1">S375*(Расчет_БЕЗ_Фонда!T$2&lt;=$B375)+T356</f>
        <v>0</v>
      </c>
      <c r="U375" s="6">
        <f ca="1">T375*(Расчет_БЕЗ_Фонда!U$2&lt;=$B375)+U356</f>
        <v>0</v>
      </c>
      <c r="V375" s="6">
        <f ca="1">U375*(Расчет_БЕЗ_Фонда!V$2&lt;=$B375)+V356</f>
        <v>0</v>
      </c>
      <c r="W375" s="6">
        <f ca="1">V375*(Расчет_БЕЗ_Фонда!W$2&lt;=$B375)+W356</f>
        <v>0</v>
      </c>
      <c r="X375" s="6">
        <f ca="1">W375*(Расчет_БЕЗ_Фонда!X$2&lt;=$B375)+X356</f>
        <v>0</v>
      </c>
      <c r="Y375" s="6">
        <f ca="1">X375*(Расчет_БЕЗ_Фонда!Y$2&lt;=$B375)+Y356</f>
        <v>0</v>
      </c>
      <c r="Z375" s="6">
        <f ca="1">Y375*(Расчет_БЕЗ_Фонда!Z$2&lt;=$B375)+Z356</f>
        <v>0</v>
      </c>
      <c r="AA375" s="6">
        <f ca="1">Z375*(Расчет_БЕЗ_Фонда!AA$2&lt;=$B375)+AA356</f>
        <v>0</v>
      </c>
      <c r="AB375" s="6">
        <f ca="1">AA375*(Расчет_БЕЗ_Фонда!AB$2&lt;=$B375)+AB356</f>
        <v>0</v>
      </c>
      <c r="AC375" s="6">
        <f ca="1">AB375*(Расчет_БЕЗ_Фонда!AC$2&lt;=$B375)+AC356</f>
        <v>0</v>
      </c>
      <c r="AD375" s="6">
        <f ca="1">AC375*(Расчет_БЕЗ_Фонда!AD$2&lt;=$B375)+AD356</f>
        <v>0</v>
      </c>
      <c r="AE375" s="6">
        <f ca="1">AD375*(Расчет_БЕЗ_Фонда!AE$2&lt;=$B375)+AE356</f>
        <v>0</v>
      </c>
      <c r="AF375" s="6">
        <f ca="1">AE375*(Расчет_БЕЗ_Фонда!AF$2&lt;=$B375)+AF356</f>
        <v>0</v>
      </c>
      <c r="AG375" s="6">
        <f ca="1">AF375*(Расчет_БЕЗ_Фонда!AG$2&lt;=$B375)+AG356</f>
        <v>0</v>
      </c>
      <c r="AH375" s="6">
        <f ca="1">AG375*(Расчет_БЕЗ_Фонда!AH$2&lt;=$B375)+AH356</f>
        <v>0</v>
      </c>
      <c r="AI375" s="6">
        <f ca="1">AH375*(Расчет_БЕЗ_Фонда!AI$2&lt;=$B375)+AI356</f>
        <v>0</v>
      </c>
      <c r="AJ375" s="6">
        <f ca="1">AI375*(Расчет_БЕЗ_Фонда!AJ$2&lt;=$B375)+AJ356</f>
        <v>0</v>
      </c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</row>
    <row r="376" spans="1:124" s="1" customFormat="1" outlineLevel="2">
      <c r="A376" s="5" t="str">
        <f t="shared" si="99"/>
        <v>-</v>
      </c>
      <c r="B376" s="10">
        <f>Расчет_БЕЗ_Фонда!B235</f>
        <v>44197</v>
      </c>
      <c r="C376" s="6"/>
      <c r="D376" s="6"/>
      <c r="E376" s="6">
        <f ca="1">D376*(Расчет_БЕЗ_Фонда!E$2&lt;=$B376)+E357</f>
        <v>0</v>
      </c>
      <c r="F376" s="6">
        <f ca="1">E376*(Расчет_БЕЗ_Фонда!F$2&lt;=$B376)+F357</f>
        <v>0</v>
      </c>
      <c r="G376" s="6">
        <f ca="1">F376*(Расчет_БЕЗ_Фонда!G$2&lt;=$B376)+G357</f>
        <v>0</v>
      </c>
      <c r="H376" s="6">
        <f ca="1">G376*(Расчет_БЕЗ_Фонда!H$2&lt;=$B376)+H357</f>
        <v>0</v>
      </c>
      <c r="I376" s="6">
        <f ca="1">H376*(Расчет_БЕЗ_Фонда!I$2&lt;=$B376)+I357</f>
        <v>0</v>
      </c>
      <c r="J376" s="6">
        <f ca="1">I376*(Расчет_БЕЗ_Фонда!J$2&lt;=$B376)+J357</f>
        <v>0</v>
      </c>
      <c r="K376" s="6">
        <f ca="1">J376*(Расчет_БЕЗ_Фонда!K$2&lt;=$B376)+K357</f>
        <v>0</v>
      </c>
      <c r="L376" s="6">
        <f ca="1">K376*(Расчет_БЕЗ_Фонда!L$2&lt;=$B376)+L357</f>
        <v>0</v>
      </c>
      <c r="M376" s="6">
        <f ca="1">L376*(Расчет_БЕЗ_Фонда!M$2&lt;=$B376)+M357</f>
        <v>0</v>
      </c>
      <c r="N376" s="6">
        <f ca="1">M376*(Расчет_БЕЗ_Фонда!N$2&lt;=$B376)+N357</f>
        <v>0</v>
      </c>
      <c r="O376" s="6">
        <f ca="1">N376*(Расчет_БЕЗ_Фонда!O$2&lt;=$B376)+O357</f>
        <v>0</v>
      </c>
      <c r="P376" s="6">
        <f ca="1">O376*(Расчет_БЕЗ_Фонда!P$2&lt;=$B376)+P357</f>
        <v>0</v>
      </c>
      <c r="Q376" s="6">
        <f ca="1">P376*(Расчет_БЕЗ_Фонда!Q$2&lt;=$B376)+Q357</f>
        <v>0</v>
      </c>
      <c r="R376" s="6">
        <f ca="1">Q376*(Расчет_БЕЗ_Фонда!R$2&lt;=$B376)+R357</f>
        <v>0</v>
      </c>
      <c r="S376" s="6">
        <f ca="1">R376*(Расчет_БЕЗ_Фонда!S$2&lt;=$B376)+S357</f>
        <v>0</v>
      </c>
      <c r="T376" s="6">
        <f ca="1">S376*(Расчет_БЕЗ_Фонда!T$2&lt;=$B376)+T357</f>
        <v>0</v>
      </c>
      <c r="U376" s="6">
        <f ca="1">T376*(Расчет_БЕЗ_Фонда!U$2&lt;=$B376)+U357</f>
        <v>0</v>
      </c>
      <c r="V376" s="6">
        <f ca="1">U376*(Расчет_БЕЗ_Фонда!V$2&lt;=$B376)+V357</f>
        <v>0</v>
      </c>
      <c r="W376" s="6">
        <f ca="1">V376*(Расчет_БЕЗ_Фонда!W$2&lt;=$B376)+W357</f>
        <v>0</v>
      </c>
      <c r="X376" s="6">
        <f ca="1">W376*(Расчет_БЕЗ_Фонда!X$2&lt;=$B376)+X357</f>
        <v>0</v>
      </c>
      <c r="Y376" s="6">
        <f ca="1">X376*(Расчет_БЕЗ_Фонда!Y$2&lt;=$B376)+Y357</f>
        <v>0</v>
      </c>
      <c r="Z376" s="6">
        <f ca="1">Y376*(Расчет_БЕЗ_Фонда!Z$2&lt;=$B376)+Z357</f>
        <v>0</v>
      </c>
      <c r="AA376" s="6">
        <f ca="1">Z376*(Расчет_БЕЗ_Фонда!AA$2&lt;=$B376)+AA357</f>
        <v>0</v>
      </c>
      <c r="AB376" s="6">
        <f ca="1">AA376*(Расчет_БЕЗ_Фонда!AB$2&lt;=$B376)+AB357</f>
        <v>0</v>
      </c>
      <c r="AC376" s="6">
        <f ca="1">AB376*(Расчет_БЕЗ_Фонда!AC$2&lt;=$B376)+AC357</f>
        <v>0</v>
      </c>
      <c r="AD376" s="6">
        <f ca="1">AC376*(Расчет_БЕЗ_Фонда!AD$2&lt;=$B376)+AD357</f>
        <v>0</v>
      </c>
      <c r="AE376" s="6">
        <f ca="1">AD376*(Расчет_БЕЗ_Фонда!AE$2&lt;=$B376)+AE357</f>
        <v>0</v>
      </c>
      <c r="AF376" s="6">
        <f ca="1">AE376*(Расчет_БЕЗ_Фонда!AF$2&lt;=$B376)+AF357</f>
        <v>0</v>
      </c>
      <c r="AG376" s="6">
        <f ca="1">AF376*(Расчет_БЕЗ_Фонда!AG$2&lt;=$B376)+AG357</f>
        <v>0</v>
      </c>
      <c r="AH376" s="6">
        <f ca="1">AG376*(Расчет_БЕЗ_Фонда!AH$2&lt;=$B376)+AH357</f>
        <v>0</v>
      </c>
      <c r="AI376" s="6">
        <f ca="1">AH376*(Расчет_БЕЗ_Фонда!AI$2&lt;=$B376)+AI357</f>
        <v>0</v>
      </c>
      <c r="AJ376" s="6">
        <f ca="1">AI376*(Расчет_БЕЗ_Фонда!AJ$2&lt;=$B376)+AJ357</f>
        <v>0</v>
      </c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</row>
    <row r="377" spans="1:124" s="1" customFormat="1" outlineLevel="2">
      <c r="A377" s="5" t="str">
        <f t="shared" si="99"/>
        <v>-</v>
      </c>
      <c r="B377" s="10">
        <f>Расчет_БЕЗ_Фонда!B236</f>
        <v>44197</v>
      </c>
      <c r="C377" s="6"/>
      <c r="D377" s="6"/>
      <c r="E377" s="6">
        <f ca="1">D377*(Расчет_БЕЗ_Фонда!E$2&lt;=$B377)+E358</f>
        <v>0</v>
      </c>
      <c r="F377" s="6">
        <f ca="1">E377*(Расчет_БЕЗ_Фонда!F$2&lt;=$B377)+F358</f>
        <v>0</v>
      </c>
      <c r="G377" s="6">
        <f ca="1">F377*(Расчет_БЕЗ_Фонда!G$2&lt;=$B377)+G358</f>
        <v>0</v>
      </c>
      <c r="H377" s="6">
        <f ca="1">G377*(Расчет_БЕЗ_Фонда!H$2&lt;=$B377)+H358</f>
        <v>0</v>
      </c>
      <c r="I377" s="6">
        <f ca="1">H377*(Расчет_БЕЗ_Фонда!I$2&lt;=$B377)+I358</f>
        <v>0</v>
      </c>
      <c r="J377" s="6">
        <f ca="1">I377*(Расчет_БЕЗ_Фонда!J$2&lt;=$B377)+J358</f>
        <v>0</v>
      </c>
      <c r="K377" s="6">
        <f ca="1">J377*(Расчет_БЕЗ_Фонда!K$2&lt;=$B377)+K358</f>
        <v>0</v>
      </c>
      <c r="L377" s="6">
        <f ca="1">K377*(Расчет_БЕЗ_Фонда!L$2&lt;=$B377)+L358</f>
        <v>0</v>
      </c>
      <c r="M377" s="6">
        <f ca="1">L377*(Расчет_БЕЗ_Фонда!M$2&lt;=$B377)+M358</f>
        <v>0</v>
      </c>
      <c r="N377" s="6">
        <f ca="1">M377*(Расчет_БЕЗ_Фонда!N$2&lt;=$B377)+N358</f>
        <v>0</v>
      </c>
      <c r="O377" s="6">
        <f ca="1">N377*(Расчет_БЕЗ_Фонда!O$2&lt;=$B377)+O358</f>
        <v>0</v>
      </c>
      <c r="P377" s="6">
        <f ca="1">O377*(Расчет_БЕЗ_Фонда!P$2&lt;=$B377)+P358</f>
        <v>0</v>
      </c>
      <c r="Q377" s="6">
        <f ca="1">P377*(Расчет_БЕЗ_Фонда!Q$2&lt;=$B377)+Q358</f>
        <v>0</v>
      </c>
      <c r="R377" s="6">
        <f ca="1">Q377*(Расчет_БЕЗ_Фонда!R$2&lt;=$B377)+R358</f>
        <v>0</v>
      </c>
      <c r="S377" s="6">
        <f ca="1">R377*(Расчет_БЕЗ_Фонда!S$2&lt;=$B377)+S358</f>
        <v>0</v>
      </c>
      <c r="T377" s="6">
        <f ca="1">S377*(Расчет_БЕЗ_Фонда!T$2&lt;=$B377)+T358</f>
        <v>0</v>
      </c>
      <c r="U377" s="6">
        <f ca="1">T377*(Расчет_БЕЗ_Фонда!U$2&lt;=$B377)+U358</f>
        <v>0</v>
      </c>
      <c r="V377" s="6">
        <f ca="1">U377*(Расчет_БЕЗ_Фонда!V$2&lt;=$B377)+V358</f>
        <v>0</v>
      </c>
      <c r="W377" s="6">
        <f ca="1">V377*(Расчет_БЕЗ_Фонда!W$2&lt;=$B377)+W358</f>
        <v>0</v>
      </c>
      <c r="X377" s="6">
        <f ca="1">W377*(Расчет_БЕЗ_Фонда!X$2&lt;=$B377)+X358</f>
        <v>0</v>
      </c>
      <c r="Y377" s="6">
        <f ca="1">X377*(Расчет_БЕЗ_Фонда!Y$2&lt;=$B377)+Y358</f>
        <v>0</v>
      </c>
      <c r="Z377" s="6">
        <f ca="1">Y377*(Расчет_БЕЗ_Фонда!Z$2&lt;=$B377)+Z358</f>
        <v>0</v>
      </c>
      <c r="AA377" s="6">
        <f ca="1">Z377*(Расчет_БЕЗ_Фонда!AA$2&lt;=$B377)+AA358</f>
        <v>0</v>
      </c>
      <c r="AB377" s="6">
        <f ca="1">AA377*(Расчет_БЕЗ_Фонда!AB$2&lt;=$B377)+AB358</f>
        <v>0</v>
      </c>
      <c r="AC377" s="6">
        <f ca="1">AB377*(Расчет_БЕЗ_Фонда!AC$2&lt;=$B377)+AC358</f>
        <v>0</v>
      </c>
      <c r="AD377" s="6">
        <f ca="1">AC377*(Расчет_БЕЗ_Фонда!AD$2&lt;=$B377)+AD358</f>
        <v>0</v>
      </c>
      <c r="AE377" s="6">
        <f ca="1">AD377*(Расчет_БЕЗ_Фонда!AE$2&lt;=$B377)+AE358</f>
        <v>0</v>
      </c>
      <c r="AF377" s="6">
        <f ca="1">AE377*(Расчет_БЕЗ_Фонда!AF$2&lt;=$B377)+AF358</f>
        <v>0</v>
      </c>
      <c r="AG377" s="6">
        <f ca="1">AF377*(Расчет_БЕЗ_Фонда!AG$2&lt;=$B377)+AG358</f>
        <v>0</v>
      </c>
      <c r="AH377" s="6">
        <f ca="1">AG377*(Расчет_БЕЗ_Фонда!AH$2&lt;=$B377)+AH358</f>
        <v>0</v>
      </c>
      <c r="AI377" s="6">
        <f ca="1">AH377*(Расчет_БЕЗ_Фонда!AI$2&lt;=$B377)+AI358</f>
        <v>0</v>
      </c>
      <c r="AJ377" s="6">
        <f ca="1">AI377*(Расчет_БЕЗ_Фонда!AJ$2&lt;=$B377)+AJ358</f>
        <v>0</v>
      </c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</row>
    <row r="378" spans="1:124" s="1" customFormat="1" outlineLevel="2">
      <c r="A378" s="5" t="str">
        <f t="shared" si="99"/>
        <v>-</v>
      </c>
      <c r="B378" s="10">
        <f>Расчет_БЕЗ_Фонда!B237</f>
        <v>44197</v>
      </c>
      <c r="C378" s="6"/>
      <c r="D378" s="6"/>
      <c r="E378" s="6">
        <f ca="1">D378*(Расчет_БЕЗ_Фонда!E$2&lt;=$B378)+E359</f>
        <v>0</v>
      </c>
      <c r="F378" s="6">
        <f ca="1">E378*(Расчет_БЕЗ_Фонда!F$2&lt;=$B378)+F359</f>
        <v>0</v>
      </c>
      <c r="G378" s="6">
        <f ca="1">F378*(Расчет_БЕЗ_Фонда!G$2&lt;=$B378)+G359</f>
        <v>0</v>
      </c>
      <c r="H378" s="6">
        <f ca="1">G378*(Расчет_БЕЗ_Фонда!H$2&lt;=$B378)+H359</f>
        <v>0</v>
      </c>
      <c r="I378" s="6">
        <f ca="1">H378*(Расчет_БЕЗ_Фонда!I$2&lt;=$B378)+I359</f>
        <v>0</v>
      </c>
      <c r="J378" s="6">
        <f ca="1">I378*(Расчет_БЕЗ_Фонда!J$2&lt;=$B378)+J359</f>
        <v>0</v>
      </c>
      <c r="K378" s="6">
        <f ca="1">J378*(Расчет_БЕЗ_Фонда!K$2&lt;=$B378)+K359</f>
        <v>0</v>
      </c>
      <c r="L378" s="6">
        <f ca="1">K378*(Расчет_БЕЗ_Фонда!L$2&lt;=$B378)+L359</f>
        <v>0</v>
      </c>
      <c r="M378" s="6">
        <f ca="1">L378*(Расчет_БЕЗ_Фонда!M$2&lt;=$B378)+M359</f>
        <v>0</v>
      </c>
      <c r="N378" s="6">
        <f ca="1">M378*(Расчет_БЕЗ_Фонда!N$2&lt;=$B378)+N359</f>
        <v>0</v>
      </c>
      <c r="O378" s="6">
        <f ca="1">N378*(Расчет_БЕЗ_Фонда!O$2&lt;=$B378)+O359</f>
        <v>0</v>
      </c>
      <c r="P378" s="6">
        <f ca="1">O378*(Расчет_БЕЗ_Фонда!P$2&lt;=$B378)+P359</f>
        <v>0</v>
      </c>
      <c r="Q378" s="6">
        <f ca="1">P378*(Расчет_БЕЗ_Фонда!Q$2&lt;=$B378)+Q359</f>
        <v>0</v>
      </c>
      <c r="R378" s="6">
        <f ca="1">Q378*(Расчет_БЕЗ_Фонда!R$2&lt;=$B378)+R359</f>
        <v>0</v>
      </c>
      <c r="S378" s="6">
        <f ca="1">R378*(Расчет_БЕЗ_Фонда!S$2&lt;=$B378)+S359</f>
        <v>0</v>
      </c>
      <c r="T378" s="6">
        <f ca="1">S378*(Расчет_БЕЗ_Фонда!T$2&lt;=$B378)+T359</f>
        <v>0</v>
      </c>
      <c r="U378" s="6">
        <f ca="1">T378*(Расчет_БЕЗ_Фонда!U$2&lt;=$B378)+U359</f>
        <v>0</v>
      </c>
      <c r="V378" s="6">
        <f ca="1">U378*(Расчет_БЕЗ_Фонда!V$2&lt;=$B378)+V359</f>
        <v>0</v>
      </c>
      <c r="W378" s="6">
        <f ca="1">V378*(Расчет_БЕЗ_Фонда!W$2&lt;=$B378)+W359</f>
        <v>0</v>
      </c>
      <c r="X378" s="6">
        <f ca="1">W378*(Расчет_БЕЗ_Фонда!X$2&lt;=$B378)+X359</f>
        <v>0</v>
      </c>
      <c r="Y378" s="6">
        <f ca="1">X378*(Расчет_БЕЗ_Фонда!Y$2&lt;=$B378)+Y359</f>
        <v>0</v>
      </c>
      <c r="Z378" s="6">
        <f ca="1">Y378*(Расчет_БЕЗ_Фонда!Z$2&lt;=$B378)+Z359</f>
        <v>0</v>
      </c>
      <c r="AA378" s="6">
        <f ca="1">Z378*(Расчет_БЕЗ_Фонда!AA$2&lt;=$B378)+AA359</f>
        <v>0</v>
      </c>
      <c r="AB378" s="6">
        <f ca="1">AA378*(Расчет_БЕЗ_Фонда!AB$2&lt;=$B378)+AB359</f>
        <v>0</v>
      </c>
      <c r="AC378" s="6">
        <f ca="1">AB378*(Расчет_БЕЗ_Фонда!AC$2&lt;=$B378)+AC359</f>
        <v>0</v>
      </c>
      <c r="AD378" s="6">
        <f ca="1">AC378*(Расчет_БЕЗ_Фонда!AD$2&lt;=$B378)+AD359</f>
        <v>0</v>
      </c>
      <c r="AE378" s="6">
        <f ca="1">AD378*(Расчет_БЕЗ_Фонда!AE$2&lt;=$B378)+AE359</f>
        <v>0</v>
      </c>
      <c r="AF378" s="6">
        <f ca="1">AE378*(Расчет_БЕЗ_Фонда!AF$2&lt;=$B378)+AF359</f>
        <v>0</v>
      </c>
      <c r="AG378" s="6">
        <f ca="1">AF378*(Расчет_БЕЗ_Фонда!AG$2&lt;=$B378)+AG359</f>
        <v>0</v>
      </c>
      <c r="AH378" s="6">
        <f ca="1">AG378*(Расчет_БЕЗ_Фонда!AH$2&lt;=$B378)+AH359</f>
        <v>0</v>
      </c>
      <c r="AI378" s="6">
        <f ca="1">AH378*(Расчет_БЕЗ_Фонда!AI$2&lt;=$B378)+AI359</f>
        <v>0</v>
      </c>
      <c r="AJ378" s="6">
        <f ca="1">AI378*(Расчет_БЕЗ_Фонда!AJ$2&lt;=$B378)+AJ359</f>
        <v>0</v>
      </c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</row>
    <row r="379" spans="1:124" s="1" customFormat="1" outlineLevel="2">
      <c r="A379" s="5" t="str">
        <f t="shared" si="99"/>
        <v>-</v>
      </c>
      <c r="B379" s="10">
        <f>Расчет_БЕЗ_Фонда!B238</f>
        <v>44197</v>
      </c>
      <c r="C379" s="6"/>
      <c r="D379" s="6"/>
      <c r="E379" s="6">
        <f ca="1">D379*(Расчет_БЕЗ_Фонда!E$2&lt;=$B379)+E360</f>
        <v>0</v>
      </c>
      <c r="F379" s="6">
        <f ca="1">E379*(Расчет_БЕЗ_Фонда!F$2&lt;=$B379)+F360</f>
        <v>0</v>
      </c>
      <c r="G379" s="6">
        <f ca="1">F379*(Расчет_БЕЗ_Фонда!G$2&lt;=$B379)+G360</f>
        <v>0</v>
      </c>
      <c r="H379" s="6">
        <f ca="1">G379*(Расчет_БЕЗ_Фонда!H$2&lt;=$B379)+H360</f>
        <v>0</v>
      </c>
      <c r="I379" s="6">
        <f ca="1">H379*(Расчет_БЕЗ_Фонда!I$2&lt;=$B379)+I360</f>
        <v>0</v>
      </c>
      <c r="J379" s="6">
        <f ca="1">I379*(Расчет_БЕЗ_Фонда!J$2&lt;=$B379)+J360</f>
        <v>0</v>
      </c>
      <c r="K379" s="6">
        <f ca="1">J379*(Расчет_БЕЗ_Фонда!K$2&lt;=$B379)+K360</f>
        <v>0</v>
      </c>
      <c r="L379" s="6">
        <f ca="1">K379*(Расчет_БЕЗ_Фонда!L$2&lt;=$B379)+L360</f>
        <v>0</v>
      </c>
      <c r="M379" s="6">
        <f ca="1">L379*(Расчет_БЕЗ_Фонда!M$2&lt;=$B379)+M360</f>
        <v>0</v>
      </c>
      <c r="N379" s="6">
        <f ca="1">M379*(Расчет_БЕЗ_Фонда!N$2&lt;=$B379)+N360</f>
        <v>0</v>
      </c>
      <c r="O379" s="6">
        <f ca="1">N379*(Расчет_БЕЗ_Фонда!O$2&lt;=$B379)+O360</f>
        <v>0</v>
      </c>
      <c r="P379" s="6">
        <f ca="1">O379*(Расчет_БЕЗ_Фонда!P$2&lt;=$B379)+P360</f>
        <v>0</v>
      </c>
      <c r="Q379" s="6">
        <f ca="1">P379*(Расчет_БЕЗ_Фонда!Q$2&lt;=$B379)+Q360</f>
        <v>0</v>
      </c>
      <c r="R379" s="6">
        <f ca="1">Q379*(Расчет_БЕЗ_Фонда!R$2&lt;=$B379)+R360</f>
        <v>0</v>
      </c>
      <c r="S379" s="6">
        <f ca="1">R379*(Расчет_БЕЗ_Фонда!S$2&lt;=$B379)+S360</f>
        <v>0</v>
      </c>
      <c r="T379" s="6">
        <f ca="1">S379*(Расчет_БЕЗ_Фонда!T$2&lt;=$B379)+T360</f>
        <v>0</v>
      </c>
      <c r="U379" s="6">
        <f ca="1">T379*(Расчет_БЕЗ_Фонда!U$2&lt;=$B379)+U360</f>
        <v>0</v>
      </c>
      <c r="V379" s="6">
        <f ca="1">U379*(Расчет_БЕЗ_Фонда!V$2&lt;=$B379)+V360</f>
        <v>0</v>
      </c>
      <c r="W379" s="6">
        <f ca="1">V379*(Расчет_БЕЗ_Фонда!W$2&lt;=$B379)+W360</f>
        <v>0</v>
      </c>
      <c r="X379" s="6">
        <f ca="1">W379*(Расчет_БЕЗ_Фонда!X$2&lt;=$B379)+X360</f>
        <v>0</v>
      </c>
      <c r="Y379" s="6">
        <f ca="1">X379*(Расчет_БЕЗ_Фонда!Y$2&lt;=$B379)+Y360</f>
        <v>0</v>
      </c>
      <c r="Z379" s="6">
        <f ca="1">Y379*(Расчет_БЕЗ_Фонда!Z$2&lt;=$B379)+Z360</f>
        <v>0</v>
      </c>
      <c r="AA379" s="6">
        <f ca="1">Z379*(Расчет_БЕЗ_Фонда!AA$2&lt;=$B379)+AA360</f>
        <v>0</v>
      </c>
      <c r="AB379" s="6">
        <f ca="1">AA379*(Расчет_БЕЗ_Фонда!AB$2&lt;=$B379)+AB360</f>
        <v>0</v>
      </c>
      <c r="AC379" s="6">
        <f ca="1">AB379*(Расчет_БЕЗ_Фонда!AC$2&lt;=$B379)+AC360</f>
        <v>0</v>
      </c>
      <c r="AD379" s="6">
        <f ca="1">AC379*(Расчет_БЕЗ_Фонда!AD$2&lt;=$B379)+AD360</f>
        <v>0</v>
      </c>
      <c r="AE379" s="6">
        <f ca="1">AD379*(Расчет_БЕЗ_Фонда!AE$2&lt;=$B379)+AE360</f>
        <v>0</v>
      </c>
      <c r="AF379" s="6">
        <f ca="1">AE379*(Расчет_БЕЗ_Фонда!AF$2&lt;=$B379)+AF360</f>
        <v>0</v>
      </c>
      <c r="AG379" s="6">
        <f ca="1">AF379*(Расчет_БЕЗ_Фонда!AG$2&lt;=$B379)+AG360</f>
        <v>0</v>
      </c>
      <c r="AH379" s="6">
        <f ca="1">AG379*(Расчет_БЕЗ_Фонда!AH$2&lt;=$B379)+AH360</f>
        <v>0</v>
      </c>
      <c r="AI379" s="6">
        <f ca="1">AH379*(Расчет_БЕЗ_Фонда!AI$2&lt;=$B379)+AI360</f>
        <v>0</v>
      </c>
      <c r="AJ379" s="6">
        <f ca="1">AI379*(Расчет_БЕЗ_Фонда!AJ$2&lt;=$B379)+AJ360</f>
        <v>0</v>
      </c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</row>
    <row r="380" spans="1:124" s="1" customFormat="1" outlineLevel="1">
      <c r="A380" s="14" t="str">
        <f t="shared" si="99"/>
        <v>Итого по Проекту</v>
      </c>
      <c r="B380" s="15"/>
      <c r="C380" s="15"/>
      <c r="D380" s="15"/>
      <c r="E380" s="16">
        <f t="shared" ref="E380:AJ380" ca="1" si="100">SUM(E364:E379)</f>
        <v>268400</v>
      </c>
      <c r="F380" s="16">
        <f t="shared" ca="1" si="100"/>
        <v>536800</v>
      </c>
      <c r="G380" s="16">
        <f t="shared" ca="1" si="100"/>
        <v>0</v>
      </c>
      <c r="H380" s="16">
        <f t="shared" ca="1" si="100"/>
        <v>0</v>
      </c>
      <c r="I380" s="16">
        <f t="shared" ca="1" si="100"/>
        <v>0</v>
      </c>
      <c r="J380" s="16">
        <f t="shared" ca="1" si="100"/>
        <v>0</v>
      </c>
      <c r="K380" s="16">
        <f t="shared" ca="1" si="100"/>
        <v>0</v>
      </c>
      <c r="L380" s="16">
        <f t="shared" ca="1" si="100"/>
        <v>0</v>
      </c>
      <c r="M380" s="16">
        <f t="shared" ca="1" si="100"/>
        <v>0</v>
      </c>
      <c r="N380" s="16">
        <f t="shared" ca="1" si="100"/>
        <v>0</v>
      </c>
      <c r="O380" s="16">
        <f t="shared" ca="1" si="100"/>
        <v>0</v>
      </c>
      <c r="P380" s="16">
        <f t="shared" ca="1" si="100"/>
        <v>0</v>
      </c>
      <c r="Q380" s="16">
        <f t="shared" ca="1" si="100"/>
        <v>0</v>
      </c>
      <c r="R380" s="16">
        <f t="shared" ca="1" si="100"/>
        <v>0</v>
      </c>
      <c r="S380" s="16">
        <f t="shared" ca="1" si="100"/>
        <v>0</v>
      </c>
      <c r="T380" s="16">
        <f t="shared" ca="1" si="100"/>
        <v>0</v>
      </c>
      <c r="U380" s="16">
        <f t="shared" ca="1" si="100"/>
        <v>0</v>
      </c>
      <c r="V380" s="16">
        <f t="shared" ca="1" si="100"/>
        <v>0</v>
      </c>
      <c r="W380" s="16">
        <f t="shared" ca="1" si="100"/>
        <v>0</v>
      </c>
      <c r="X380" s="16">
        <f t="shared" ca="1" si="100"/>
        <v>0</v>
      </c>
      <c r="Y380" s="16">
        <f t="shared" ca="1" si="100"/>
        <v>0</v>
      </c>
      <c r="Z380" s="16">
        <f t="shared" ca="1" si="100"/>
        <v>0</v>
      </c>
      <c r="AA380" s="16">
        <f t="shared" ca="1" si="100"/>
        <v>0</v>
      </c>
      <c r="AB380" s="16">
        <f t="shared" ca="1" si="100"/>
        <v>0</v>
      </c>
      <c r="AC380" s="16">
        <f t="shared" ca="1" si="100"/>
        <v>0</v>
      </c>
      <c r="AD380" s="16">
        <f t="shared" ca="1" si="100"/>
        <v>0</v>
      </c>
      <c r="AE380" s="16">
        <f t="shared" ca="1" si="100"/>
        <v>0</v>
      </c>
      <c r="AF380" s="16">
        <f t="shared" ca="1" si="100"/>
        <v>0</v>
      </c>
      <c r="AG380" s="16">
        <f t="shared" ca="1" si="100"/>
        <v>0</v>
      </c>
      <c r="AH380" s="16">
        <f t="shared" ca="1" si="100"/>
        <v>0</v>
      </c>
      <c r="AI380" s="16">
        <f t="shared" ca="1" si="100"/>
        <v>0</v>
      </c>
      <c r="AJ380" s="16">
        <f t="shared" ca="1" si="100"/>
        <v>0</v>
      </c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  <c r="BC380" s="16"/>
      <c r="BD380" s="16"/>
      <c r="BE380" s="16"/>
      <c r="BF380" s="16"/>
      <c r="BG380" s="16"/>
      <c r="BH380" s="16"/>
      <c r="BI380" s="16"/>
      <c r="BJ380" s="16"/>
      <c r="BK380" s="16"/>
      <c r="BL380" s="16"/>
      <c r="BM380" s="16"/>
      <c r="BN380" s="16"/>
      <c r="BO380" s="16"/>
      <c r="BP380" s="16"/>
      <c r="BQ380" s="16"/>
      <c r="BR380" s="16"/>
      <c r="BS380" s="16"/>
      <c r="BT380" s="16"/>
      <c r="BU380" s="16"/>
      <c r="BV380" s="16"/>
      <c r="BW380" s="16"/>
      <c r="BX380" s="16"/>
      <c r="BY380" s="16"/>
      <c r="BZ380" s="16"/>
      <c r="CA380" s="16"/>
      <c r="CB380" s="16"/>
      <c r="CC380" s="16"/>
      <c r="CD380" s="16"/>
      <c r="CE380" s="16"/>
      <c r="CF380" s="16"/>
      <c r="CG380" s="16"/>
      <c r="CH380" s="16"/>
      <c r="CI380" s="16"/>
      <c r="CJ380" s="16"/>
      <c r="CK380" s="16"/>
      <c r="CL380" s="16"/>
      <c r="CM380" s="16"/>
      <c r="CN380" s="16"/>
      <c r="CO380" s="16"/>
      <c r="CP380" s="16"/>
      <c r="CQ380" s="16"/>
      <c r="CR380" s="16"/>
      <c r="CS380" s="16"/>
      <c r="CT380" s="16"/>
      <c r="CU380" s="16"/>
      <c r="CV380" s="16"/>
      <c r="CW380" s="16"/>
      <c r="CX380" s="16"/>
      <c r="CY380" s="16"/>
      <c r="CZ380" s="16"/>
      <c r="DA380" s="16"/>
      <c r="DB380" s="16"/>
      <c r="DC380" s="16"/>
      <c r="DD380" s="16"/>
      <c r="DE380" s="16"/>
      <c r="DF380" s="16"/>
      <c r="DG380" s="16"/>
      <c r="DH380" s="16"/>
      <c r="DI380" s="16"/>
      <c r="DJ380" s="16"/>
      <c r="DK380" s="16"/>
      <c r="DL380" s="16"/>
      <c r="DM380" s="16"/>
      <c r="DN380" s="16"/>
      <c r="DO380" s="16"/>
      <c r="DP380" s="16"/>
      <c r="DQ380" s="16"/>
      <c r="DR380" s="16"/>
      <c r="DS380" s="16"/>
      <c r="DT380" s="16"/>
    </row>
    <row r="381" spans="1:124" s="1" customFormat="1" outlineLevel="1">
      <c r="A381" s="5"/>
    </row>
    <row r="382" spans="1:124" s="79" customFormat="1" outlineLevel="1">
      <c r="A382" s="72" t="s">
        <v>32</v>
      </c>
    </row>
    <row r="383" spans="1:124" s="1" customFormat="1" outlineLevel="1">
      <c r="A383" s="5" t="str">
        <f t="shared" ref="A383:A399" si="101">A364</f>
        <v>Реконструкция Объекта №1</v>
      </c>
      <c r="C383" s="6"/>
      <c r="D383" s="6"/>
      <c r="E383" s="6">
        <f ca="1">ROUND((D383*(E364=0)+E345-(E364-D364))*(Расчет_БЕЗ_Фонда!E$36&gt;0),6)</f>
        <v>0</v>
      </c>
      <c r="F383" s="6">
        <f ca="1">ROUND((E383*(F364=0)+F345-(F364-E364))*(Расчет_БЕЗ_Фонда!F$36&gt;0),6)</f>
        <v>0</v>
      </c>
      <c r="G383" s="6">
        <f ca="1">ROUND((F383*(G364=0)+G345-(G364-F364))*(Расчет_БЕЗ_Фонда!G$36&gt;0),6)</f>
        <v>536800</v>
      </c>
      <c r="H383" s="6">
        <f ca="1">ROUND((G383*(H364=0)+H345-(H364-G364))*(Расчет_БЕЗ_Фонда!H$36&gt;0),6)</f>
        <v>536800</v>
      </c>
      <c r="I383" s="6">
        <f ca="1">ROUND((H383*(I364=0)+I345-(I364-H364))*(Расчет_БЕЗ_Фонда!I$36&gt;0),6)</f>
        <v>536800</v>
      </c>
      <c r="J383" s="6">
        <f ca="1">ROUND((I383*(J364=0)+J345-(J364-I364))*(Расчет_БЕЗ_Фонда!J$36&gt;0),6)</f>
        <v>536800</v>
      </c>
      <c r="K383" s="6">
        <f ca="1">ROUND((J383*(K364=0)+K345-(K364-J364))*(Расчет_БЕЗ_Фонда!K$36&gt;0),6)</f>
        <v>536800</v>
      </c>
      <c r="L383" s="6">
        <f ca="1">ROUND((K383*(L364=0)+L345-(L364-K364))*(Расчет_БЕЗ_Фонда!L$36&gt;0),6)</f>
        <v>536800</v>
      </c>
      <c r="M383" s="6">
        <f ca="1">ROUND((L383*(M364=0)+M345-(M364-L364))*(Расчет_БЕЗ_Фонда!M$36&gt;0),6)</f>
        <v>536800</v>
      </c>
      <c r="N383" s="6">
        <f ca="1">ROUND((M383*(N364=0)+N345-(N364-M364))*(Расчет_БЕЗ_Фонда!N$36&gt;0),6)</f>
        <v>536800</v>
      </c>
      <c r="O383" s="6">
        <f ca="1">ROUND((N383*(O364=0)+O345-(O364-N364))*(Расчет_БЕЗ_Фонда!O$36&gt;0),6)</f>
        <v>536800</v>
      </c>
      <c r="P383" s="6">
        <f ca="1">ROUND((O383*(P364=0)+P345-(P364-O364))*(Расчет_БЕЗ_Фонда!P$36&gt;0),6)</f>
        <v>0</v>
      </c>
      <c r="Q383" s="6">
        <f ca="1">ROUND((P383*(Q364=0)+Q345-(Q364-P364))*(Расчет_БЕЗ_Фонда!Q$36&gt;0),6)</f>
        <v>0</v>
      </c>
      <c r="R383" s="6">
        <f ca="1">ROUND((Q383*(R364=0)+R345-(R364-Q364))*(Расчет_БЕЗ_Фонда!R$36&gt;0),6)</f>
        <v>0</v>
      </c>
      <c r="S383" s="6">
        <f ca="1">ROUND((R383*(S364=0)+S345-(S364-R364))*(Расчет_БЕЗ_Фонда!S$36&gt;0),6)</f>
        <v>0</v>
      </c>
      <c r="T383" s="6">
        <f ca="1">ROUND((S383*(T364=0)+T345-(T364-S364))*(Расчет_БЕЗ_Фонда!T$36&gt;0),6)</f>
        <v>0</v>
      </c>
      <c r="U383" s="6">
        <f ca="1">ROUND((T383*(U364=0)+U345-(U364-T364))*(Расчет_БЕЗ_Фонда!U$36&gt;0),6)</f>
        <v>0</v>
      </c>
      <c r="V383" s="6">
        <f ca="1">ROUND((U383*(V364=0)+V345-(V364-U364))*(Расчет_БЕЗ_Фонда!V$36&gt;0),6)</f>
        <v>0</v>
      </c>
      <c r="W383" s="6">
        <f ca="1">ROUND((V383*(W364=0)+W345-(W364-V364))*(Расчет_БЕЗ_Фонда!W$36&gt;0),6)</f>
        <v>0</v>
      </c>
      <c r="X383" s="6">
        <f ca="1">ROUND((W383*(X364=0)+X345-(X364-W364))*(Расчет_БЕЗ_Фонда!X$36&gt;0),6)</f>
        <v>0</v>
      </c>
      <c r="Y383" s="6">
        <f ca="1">ROUND((X383*(Y364=0)+Y345-(Y364-X364))*(Расчет_БЕЗ_Фонда!Y$36&gt;0),6)</f>
        <v>0</v>
      </c>
      <c r="Z383" s="6">
        <f ca="1">ROUND((Y383*(Z364=0)+Z345-(Z364-Y364))*(Расчет_БЕЗ_Фонда!Z$36&gt;0),6)</f>
        <v>0</v>
      </c>
      <c r="AA383" s="6">
        <f ca="1">ROUND((Z383*(AA364=0)+AA345-(AA364-Z364))*(Расчет_БЕЗ_Фонда!AA$36&gt;0),6)</f>
        <v>0</v>
      </c>
      <c r="AB383" s="6">
        <f ca="1">ROUND((AA383*(AB364=0)+AB345-(AB364-AA364))*(Расчет_БЕЗ_Фонда!AB$36&gt;0),6)</f>
        <v>0</v>
      </c>
      <c r="AC383" s="6">
        <f ca="1">ROUND((AB383*(AC364=0)+AC345-(AC364-AB364))*(Расчет_БЕЗ_Фонда!AC$36&gt;0),6)</f>
        <v>0</v>
      </c>
      <c r="AD383" s="6">
        <f ca="1">ROUND((AC383*(AD364=0)+AD345-(AD364-AC364))*(Расчет_БЕЗ_Фонда!AD$36&gt;0),6)</f>
        <v>0</v>
      </c>
      <c r="AE383" s="6">
        <f ca="1">ROUND((AD383*(AE364=0)+AE345-(AE364-AD364))*(Расчет_БЕЗ_Фонда!AE$36&gt;0),6)</f>
        <v>0</v>
      </c>
      <c r="AF383" s="6">
        <f ca="1">ROUND((AE383*(AF364=0)+AF345-(AF364-AE364))*(Расчет_БЕЗ_Фонда!AF$36&gt;0),6)</f>
        <v>0</v>
      </c>
      <c r="AG383" s="6">
        <f ca="1">ROUND((AF383*(AG364=0)+AG345-(AG364-AF364))*(Расчет_БЕЗ_Фонда!AG$36&gt;0),6)</f>
        <v>0</v>
      </c>
      <c r="AH383" s="6">
        <f ca="1">ROUND((AG383*(AH364=0)+AH345-(AH364-AG364))*(Расчет_БЕЗ_Фонда!AH$36&gt;0),6)</f>
        <v>0</v>
      </c>
      <c r="AI383" s="6">
        <f ca="1">ROUND((AH383*(AI364=0)+AI345-(AI364-AH364))*(Расчет_БЕЗ_Фонда!AI$36&gt;0),6)</f>
        <v>0</v>
      </c>
      <c r="AJ383" s="6">
        <f ca="1">ROUND((AI383*(AJ364=0)+AJ345-(AJ364-AI364))*(Расчет_БЕЗ_Фонда!AJ$36&gt;0),6)</f>
        <v>0</v>
      </c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</row>
    <row r="384" spans="1:124" s="1" customFormat="1" outlineLevel="1">
      <c r="A384" s="5" t="str">
        <f t="shared" si="101"/>
        <v>-</v>
      </c>
      <c r="C384" s="6"/>
      <c r="D384" s="6"/>
      <c r="E384" s="6">
        <f ca="1">ROUND((D384*(E365=0)+E346-(E365-D365))*(Расчет_БЕЗ_Фонда!E$36&gt;0),6)</f>
        <v>0</v>
      </c>
      <c r="F384" s="6">
        <f ca="1">ROUND((E384*(F365=0)+F346-(F365-E365))*(Расчет_БЕЗ_Фонда!F$36&gt;0),6)</f>
        <v>0</v>
      </c>
      <c r="G384" s="6">
        <f ca="1">ROUND((F384*(G365=0)+G346-(G365-F365))*(Расчет_БЕЗ_Фонда!G$36&gt;0),6)</f>
        <v>0</v>
      </c>
      <c r="H384" s="6">
        <f ca="1">ROUND((G384*(H365=0)+H346-(H365-G365))*(Расчет_БЕЗ_Фонда!H$36&gt;0),6)</f>
        <v>0</v>
      </c>
      <c r="I384" s="6">
        <f ca="1">ROUND((H384*(I365=0)+I346-(I365-H365))*(Расчет_БЕЗ_Фонда!I$36&gt;0),6)</f>
        <v>0</v>
      </c>
      <c r="J384" s="6">
        <f ca="1">ROUND((I384*(J365=0)+J346-(J365-I365))*(Расчет_БЕЗ_Фонда!J$36&gt;0),6)</f>
        <v>0</v>
      </c>
      <c r="K384" s="6">
        <f ca="1">ROUND((J384*(K365=0)+K346-(K365-J365))*(Расчет_БЕЗ_Фонда!K$36&gt;0),6)</f>
        <v>0</v>
      </c>
      <c r="L384" s="6">
        <f ca="1">ROUND((K384*(L365=0)+L346-(L365-K365))*(Расчет_БЕЗ_Фонда!L$36&gt;0),6)</f>
        <v>0</v>
      </c>
      <c r="M384" s="6">
        <f ca="1">ROUND((L384*(M365=0)+M346-(M365-L365))*(Расчет_БЕЗ_Фонда!M$36&gt;0),6)</f>
        <v>0</v>
      </c>
      <c r="N384" s="6">
        <f ca="1">ROUND((M384*(N365=0)+N346-(N365-M365))*(Расчет_БЕЗ_Фонда!N$36&gt;0),6)</f>
        <v>0</v>
      </c>
      <c r="O384" s="6">
        <f ca="1">ROUND((N384*(O365=0)+O346-(O365-N365))*(Расчет_БЕЗ_Фонда!O$36&gt;0),6)</f>
        <v>0</v>
      </c>
      <c r="P384" s="6">
        <f ca="1">ROUND((O384*(P365=0)+P346-(P365-O365))*(Расчет_БЕЗ_Фонда!P$36&gt;0),6)</f>
        <v>0</v>
      </c>
      <c r="Q384" s="6">
        <f ca="1">ROUND((P384*(Q365=0)+Q346-(Q365-P365))*(Расчет_БЕЗ_Фонда!Q$36&gt;0),6)</f>
        <v>0</v>
      </c>
      <c r="R384" s="6">
        <f ca="1">ROUND((Q384*(R365=0)+R346-(R365-Q365))*(Расчет_БЕЗ_Фонда!R$36&gt;0),6)</f>
        <v>0</v>
      </c>
      <c r="S384" s="6">
        <f ca="1">ROUND((R384*(S365=0)+S346-(S365-R365))*(Расчет_БЕЗ_Фонда!S$36&gt;0),6)</f>
        <v>0</v>
      </c>
      <c r="T384" s="6">
        <f ca="1">ROUND((S384*(T365=0)+T346-(T365-S365))*(Расчет_БЕЗ_Фонда!T$36&gt;0),6)</f>
        <v>0</v>
      </c>
      <c r="U384" s="6">
        <f ca="1">ROUND((T384*(U365=0)+U346-(U365-T365))*(Расчет_БЕЗ_Фонда!U$36&gt;0),6)</f>
        <v>0</v>
      </c>
      <c r="V384" s="6">
        <f ca="1">ROUND((U384*(V365=0)+V346-(V365-U365))*(Расчет_БЕЗ_Фонда!V$36&gt;0),6)</f>
        <v>0</v>
      </c>
      <c r="W384" s="6">
        <f ca="1">ROUND((V384*(W365=0)+W346-(W365-V365))*(Расчет_БЕЗ_Фонда!W$36&gt;0),6)</f>
        <v>0</v>
      </c>
      <c r="X384" s="6">
        <f ca="1">ROUND((W384*(X365=0)+X346-(X365-W365))*(Расчет_БЕЗ_Фонда!X$36&gt;0),6)</f>
        <v>0</v>
      </c>
      <c r="Y384" s="6">
        <f ca="1">ROUND((X384*(Y365=0)+Y346-(Y365-X365))*(Расчет_БЕЗ_Фонда!Y$36&gt;0),6)</f>
        <v>0</v>
      </c>
      <c r="Z384" s="6">
        <f ca="1">ROUND((Y384*(Z365=0)+Z346-(Z365-Y365))*(Расчет_БЕЗ_Фонда!Z$36&gt;0),6)</f>
        <v>0</v>
      </c>
      <c r="AA384" s="6">
        <f ca="1">ROUND((Z384*(AA365=0)+AA346-(AA365-Z365))*(Расчет_БЕЗ_Фонда!AA$36&gt;0),6)</f>
        <v>0</v>
      </c>
      <c r="AB384" s="6">
        <f ca="1">ROUND((AA384*(AB365=0)+AB346-(AB365-AA365))*(Расчет_БЕЗ_Фонда!AB$36&gt;0),6)</f>
        <v>0</v>
      </c>
      <c r="AC384" s="6">
        <f ca="1">ROUND((AB384*(AC365=0)+AC346-(AC365-AB365))*(Расчет_БЕЗ_Фонда!AC$36&gt;0),6)</f>
        <v>0</v>
      </c>
      <c r="AD384" s="6">
        <f ca="1">ROUND((AC384*(AD365=0)+AD346-(AD365-AC365))*(Расчет_БЕЗ_Фонда!AD$36&gt;0),6)</f>
        <v>0</v>
      </c>
      <c r="AE384" s="6">
        <f ca="1">ROUND((AD384*(AE365=0)+AE346-(AE365-AD365))*(Расчет_БЕЗ_Фонда!AE$36&gt;0),6)</f>
        <v>0</v>
      </c>
      <c r="AF384" s="6">
        <f ca="1">ROUND((AE384*(AF365=0)+AF346-(AF365-AE365))*(Расчет_БЕЗ_Фонда!AF$36&gt;0),6)</f>
        <v>0</v>
      </c>
      <c r="AG384" s="6">
        <f ca="1">ROUND((AF384*(AG365=0)+AG346-(AG365-AF365))*(Расчет_БЕЗ_Фонда!AG$36&gt;0),6)</f>
        <v>0</v>
      </c>
      <c r="AH384" s="6">
        <f ca="1">ROUND((AG384*(AH365=0)+AH346-(AH365-AG365))*(Расчет_БЕЗ_Фонда!AH$36&gt;0),6)</f>
        <v>0</v>
      </c>
      <c r="AI384" s="6">
        <f ca="1">ROUND((AH384*(AI365=0)+AI346-(AI365-AH365))*(Расчет_БЕЗ_Фонда!AI$36&gt;0),6)</f>
        <v>0</v>
      </c>
      <c r="AJ384" s="6">
        <f ca="1">ROUND((AI384*(AJ365=0)+AJ346-(AJ365-AI365))*(Расчет_БЕЗ_Фонда!AJ$36&gt;0),6)</f>
        <v>0</v>
      </c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</row>
    <row r="385" spans="1:124" s="1" customFormat="1" outlineLevel="2">
      <c r="A385" s="5" t="str">
        <f t="shared" si="101"/>
        <v>-</v>
      </c>
      <c r="C385" s="6"/>
      <c r="D385" s="6"/>
      <c r="E385" s="6">
        <f ca="1">ROUND((D385*(E366=0)+E347-(E366-D366))*(Расчет_БЕЗ_Фонда!E$36&gt;0),6)</f>
        <v>0</v>
      </c>
      <c r="F385" s="6">
        <f ca="1">ROUND((E385*(F366=0)+F347-(F366-E366))*(Расчет_БЕЗ_Фонда!F$36&gt;0),6)</f>
        <v>0</v>
      </c>
      <c r="G385" s="6">
        <f ca="1">ROUND((F385*(G366=0)+G347-(G366-F366))*(Расчет_БЕЗ_Фонда!G$36&gt;0),6)</f>
        <v>0</v>
      </c>
      <c r="H385" s="6">
        <f ca="1">ROUND((G385*(H366=0)+H347-(H366-G366))*(Расчет_БЕЗ_Фонда!H$36&gt;0),6)</f>
        <v>0</v>
      </c>
      <c r="I385" s="6">
        <f ca="1">ROUND((H385*(I366=0)+I347-(I366-H366))*(Расчет_БЕЗ_Фонда!I$36&gt;0),6)</f>
        <v>0</v>
      </c>
      <c r="J385" s="6">
        <f ca="1">ROUND((I385*(J366=0)+J347-(J366-I366))*(Расчет_БЕЗ_Фонда!J$36&gt;0),6)</f>
        <v>0</v>
      </c>
      <c r="K385" s="6">
        <f ca="1">ROUND((J385*(K366=0)+K347-(K366-J366))*(Расчет_БЕЗ_Фонда!K$36&gt;0),6)</f>
        <v>0</v>
      </c>
      <c r="L385" s="6">
        <f ca="1">ROUND((K385*(L366=0)+L347-(L366-K366))*(Расчет_БЕЗ_Фонда!L$36&gt;0),6)</f>
        <v>0</v>
      </c>
      <c r="M385" s="6">
        <f ca="1">ROUND((L385*(M366=0)+M347-(M366-L366))*(Расчет_БЕЗ_Фонда!M$36&gt;0),6)</f>
        <v>0</v>
      </c>
      <c r="N385" s="6">
        <f ca="1">ROUND((M385*(N366=0)+N347-(N366-M366))*(Расчет_БЕЗ_Фонда!N$36&gt;0),6)</f>
        <v>0</v>
      </c>
      <c r="O385" s="6">
        <f ca="1">ROUND((N385*(O366=0)+O347-(O366-N366))*(Расчет_БЕЗ_Фонда!O$36&gt;0),6)</f>
        <v>0</v>
      </c>
      <c r="P385" s="6">
        <f ca="1">ROUND((O385*(P366=0)+P347-(P366-O366))*(Расчет_БЕЗ_Фонда!P$36&gt;0),6)</f>
        <v>0</v>
      </c>
      <c r="Q385" s="6">
        <f ca="1">ROUND((P385*(Q366=0)+Q347-(Q366-P366))*(Расчет_БЕЗ_Фонда!Q$36&gt;0),6)</f>
        <v>0</v>
      </c>
      <c r="R385" s="6">
        <f ca="1">ROUND((Q385*(R366=0)+R347-(R366-Q366))*(Расчет_БЕЗ_Фонда!R$36&gt;0),6)</f>
        <v>0</v>
      </c>
      <c r="S385" s="6">
        <f ca="1">ROUND((R385*(S366=0)+S347-(S366-R366))*(Расчет_БЕЗ_Фонда!S$36&gt;0),6)</f>
        <v>0</v>
      </c>
      <c r="T385" s="6">
        <f ca="1">ROUND((S385*(T366=0)+T347-(T366-S366))*(Расчет_БЕЗ_Фонда!T$36&gt;0),6)</f>
        <v>0</v>
      </c>
      <c r="U385" s="6">
        <f ca="1">ROUND((T385*(U366=0)+U347-(U366-T366))*(Расчет_БЕЗ_Фонда!U$36&gt;0),6)</f>
        <v>0</v>
      </c>
      <c r="V385" s="6">
        <f ca="1">ROUND((U385*(V366=0)+V347-(V366-U366))*(Расчет_БЕЗ_Фонда!V$36&gt;0),6)</f>
        <v>0</v>
      </c>
      <c r="W385" s="6">
        <f ca="1">ROUND((V385*(W366=0)+W347-(W366-V366))*(Расчет_БЕЗ_Фонда!W$36&gt;0),6)</f>
        <v>0</v>
      </c>
      <c r="X385" s="6">
        <f ca="1">ROUND((W385*(X366=0)+X347-(X366-W366))*(Расчет_БЕЗ_Фонда!X$36&gt;0),6)</f>
        <v>0</v>
      </c>
      <c r="Y385" s="6">
        <f ca="1">ROUND((X385*(Y366=0)+Y347-(Y366-X366))*(Расчет_БЕЗ_Фонда!Y$36&gt;0),6)</f>
        <v>0</v>
      </c>
      <c r="Z385" s="6">
        <f ca="1">ROUND((Y385*(Z366=0)+Z347-(Z366-Y366))*(Расчет_БЕЗ_Фонда!Z$36&gt;0),6)</f>
        <v>0</v>
      </c>
      <c r="AA385" s="6">
        <f ca="1">ROUND((Z385*(AA366=0)+AA347-(AA366-Z366))*(Расчет_БЕЗ_Фонда!AA$36&gt;0),6)</f>
        <v>0</v>
      </c>
      <c r="AB385" s="6">
        <f ca="1">ROUND((AA385*(AB366=0)+AB347-(AB366-AA366))*(Расчет_БЕЗ_Фонда!AB$36&gt;0),6)</f>
        <v>0</v>
      </c>
      <c r="AC385" s="6">
        <f ca="1">ROUND((AB385*(AC366=0)+AC347-(AC366-AB366))*(Расчет_БЕЗ_Фонда!AC$36&gt;0),6)</f>
        <v>0</v>
      </c>
      <c r="AD385" s="6">
        <f ca="1">ROUND((AC385*(AD366=0)+AD347-(AD366-AC366))*(Расчет_БЕЗ_Фонда!AD$36&gt;0),6)</f>
        <v>0</v>
      </c>
      <c r="AE385" s="6">
        <f ca="1">ROUND((AD385*(AE366=0)+AE347-(AE366-AD366))*(Расчет_БЕЗ_Фонда!AE$36&gt;0),6)</f>
        <v>0</v>
      </c>
      <c r="AF385" s="6">
        <f ca="1">ROUND((AE385*(AF366=0)+AF347-(AF366-AE366))*(Расчет_БЕЗ_Фонда!AF$36&gt;0),6)</f>
        <v>0</v>
      </c>
      <c r="AG385" s="6">
        <f ca="1">ROUND((AF385*(AG366=0)+AG347-(AG366-AF366))*(Расчет_БЕЗ_Фонда!AG$36&gt;0),6)</f>
        <v>0</v>
      </c>
      <c r="AH385" s="6">
        <f ca="1">ROUND((AG385*(AH366=0)+AH347-(AH366-AG366))*(Расчет_БЕЗ_Фонда!AH$36&gt;0),6)</f>
        <v>0</v>
      </c>
      <c r="AI385" s="6">
        <f ca="1">ROUND((AH385*(AI366=0)+AI347-(AI366-AH366))*(Расчет_БЕЗ_Фонда!AI$36&gt;0),6)</f>
        <v>0</v>
      </c>
      <c r="AJ385" s="6">
        <f ca="1">ROUND((AI385*(AJ366=0)+AJ347-(AJ366-AI366))*(Расчет_БЕЗ_Фонда!AJ$36&gt;0),6)</f>
        <v>0</v>
      </c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</row>
    <row r="386" spans="1:124" s="1" customFormat="1" outlineLevel="2">
      <c r="A386" s="5" t="str">
        <f t="shared" si="101"/>
        <v>-</v>
      </c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</row>
    <row r="387" spans="1:124" s="1" customFormat="1" outlineLevel="2">
      <c r="A387" s="5" t="str">
        <f t="shared" si="101"/>
        <v>-</v>
      </c>
      <c r="C387" s="6"/>
      <c r="D387" s="6"/>
      <c r="E387" s="6">
        <f ca="1">ROUND((D387*(E368=0)+E349-(E368-D368))*(Расчет_БЕЗ_Фонда!E$36&gt;0),6)</f>
        <v>0</v>
      </c>
      <c r="F387" s="6">
        <f ca="1">ROUND((E387*(F368=0)+F349-(F368-E368))*(Расчет_БЕЗ_Фонда!F$36&gt;0),6)</f>
        <v>0</v>
      </c>
      <c r="G387" s="6">
        <f ca="1">ROUND((F387*(G368=0)+G349-(G368-F368))*(Расчет_БЕЗ_Фонда!G$36&gt;0),6)</f>
        <v>0</v>
      </c>
      <c r="H387" s="6">
        <f ca="1">ROUND((G387*(H368=0)+H349-(H368-G368))*(Расчет_БЕЗ_Фонда!H$36&gt;0),6)</f>
        <v>0</v>
      </c>
      <c r="I387" s="6">
        <f ca="1">ROUND((H387*(I368=0)+I349-(I368-H368))*(Расчет_БЕЗ_Фонда!I$36&gt;0),6)</f>
        <v>0</v>
      </c>
      <c r="J387" s="6">
        <f ca="1">ROUND((I387*(J368=0)+J349-(J368-I368))*(Расчет_БЕЗ_Фонда!J$36&gt;0),6)</f>
        <v>0</v>
      </c>
      <c r="K387" s="6">
        <f ca="1">ROUND((J387*(K368=0)+K349-(K368-J368))*(Расчет_БЕЗ_Фонда!K$36&gt;0),6)</f>
        <v>0</v>
      </c>
      <c r="L387" s="6">
        <f ca="1">ROUND((K387*(L368=0)+L349-(L368-K368))*(Расчет_БЕЗ_Фонда!L$36&gt;0),6)</f>
        <v>0</v>
      </c>
      <c r="M387" s="6">
        <f ca="1">ROUND((L387*(M368=0)+M349-(M368-L368))*(Расчет_БЕЗ_Фонда!M$36&gt;0),6)</f>
        <v>0</v>
      </c>
      <c r="N387" s="6">
        <f ca="1">ROUND((M387*(N368=0)+N349-(N368-M368))*(Расчет_БЕЗ_Фонда!N$36&gt;0),6)</f>
        <v>0</v>
      </c>
      <c r="O387" s="6">
        <f ca="1">ROUND((N387*(O368=0)+O349-(O368-N368))*(Расчет_БЕЗ_Фонда!O$36&gt;0),6)</f>
        <v>0</v>
      </c>
      <c r="P387" s="6">
        <f ca="1">ROUND((O387*(P368=0)+P349-(P368-O368))*(Расчет_БЕЗ_Фонда!P$36&gt;0),6)</f>
        <v>0</v>
      </c>
      <c r="Q387" s="6">
        <f ca="1">ROUND((P387*(Q368=0)+Q349-(Q368-P368))*(Расчет_БЕЗ_Фонда!Q$36&gt;0),6)</f>
        <v>0</v>
      </c>
      <c r="R387" s="6">
        <f ca="1">ROUND((Q387*(R368=0)+R349-(R368-Q368))*(Расчет_БЕЗ_Фонда!R$36&gt;0),6)</f>
        <v>0</v>
      </c>
      <c r="S387" s="6">
        <f ca="1">ROUND((R387*(S368=0)+S349-(S368-R368))*(Расчет_БЕЗ_Фонда!S$36&gt;0),6)</f>
        <v>0</v>
      </c>
      <c r="T387" s="6">
        <f ca="1">ROUND((S387*(T368=0)+T349-(T368-S368))*(Расчет_БЕЗ_Фонда!T$36&gt;0),6)</f>
        <v>0</v>
      </c>
      <c r="U387" s="6">
        <f ca="1">ROUND((T387*(U368=0)+U349-(U368-T368))*(Расчет_БЕЗ_Фонда!U$36&gt;0),6)</f>
        <v>0</v>
      </c>
      <c r="V387" s="6">
        <f ca="1">ROUND((U387*(V368=0)+V349-(V368-U368))*(Расчет_БЕЗ_Фонда!V$36&gt;0),6)</f>
        <v>0</v>
      </c>
      <c r="W387" s="6">
        <f ca="1">ROUND((V387*(W368=0)+W349-(W368-V368))*(Расчет_БЕЗ_Фонда!W$36&gt;0),6)</f>
        <v>0</v>
      </c>
      <c r="X387" s="6">
        <f ca="1">ROUND((W387*(X368=0)+X349-(X368-W368))*(Расчет_БЕЗ_Фонда!X$36&gt;0),6)</f>
        <v>0</v>
      </c>
      <c r="Y387" s="6">
        <f ca="1">ROUND((X387*(Y368=0)+Y349-(Y368-X368))*(Расчет_БЕЗ_Фонда!Y$36&gt;0),6)</f>
        <v>0</v>
      </c>
      <c r="Z387" s="6">
        <f ca="1">ROUND((Y387*(Z368=0)+Z349-(Z368-Y368))*(Расчет_БЕЗ_Фонда!Z$36&gt;0),6)</f>
        <v>0</v>
      </c>
      <c r="AA387" s="6">
        <f ca="1">ROUND((Z387*(AA368=0)+AA349-(AA368-Z368))*(Расчет_БЕЗ_Фонда!AA$36&gt;0),6)</f>
        <v>0</v>
      </c>
      <c r="AB387" s="6">
        <f ca="1">ROUND((AA387*(AB368=0)+AB349-(AB368-AA368))*(Расчет_БЕЗ_Фонда!AB$36&gt;0),6)</f>
        <v>0</v>
      </c>
      <c r="AC387" s="6">
        <f ca="1">ROUND((AB387*(AC368=0)+AC349-(AC368-AB368))*(Расчет_БЕЗ_Фонда!AC$36&gt;0),6)</f>
        <v>0</v>
      </c>
      <c r="AD387" s="6">
        <f ca="1">ROUND((AC387*(AD368=0)+AD349-(AD368-AC368))*(Расчет_БЕЗ_Фонда!AD$36&gt;0),6)</f>
        <v>0</v>
      </c>
      <c r="AE387" s="6">
        <f ca="1">ROUND((AD387*(AE368=0)+AE349-(AE368-AD368))*(Расчет_БЕЗ_Фонда!AE$36&gt;0),6)</f>
        <v>0</v>
      </c>
      <c r="AF387" s="6">
        <f ca="1">ROUND((AE387*(AF368=0)+AF349-(AF368-AE368))*(Расчет_БЕЗ_Фонда!AF$36&gt;0),6)</f>
        <v>0</v>
      </c>
      <c r="AG387" s="6">
        <f ca="1">ROUND((AF387*(AG368=0)+AG349-(AG368-AF368))*(Расчет_БЕЗ_Фонда!AG$36&gt;0),6)</f>
        <v>0</v>
      </c>
      <c r="AH387" s="6">
        <f ca="1">ROUND((AG387*(AH368=0)+AH349-(AH368-AG368))*(Расчет_БЕЗ_Фонда!AH$36&gt;0),6)</f>
        <v>0</v>
      </c>
      <c r="AI387" s="6">
        <f ca="1">ROUND((AH387*(AI368=0)+AI349-(AI368-AH368))*(Расчет_БЕЗ_Фонда!AI$36&gt;0),6)</f>
        <v>0</v>
      </c>
      <c r="AJ387" s="6">
        <f ca="1">ROUND((AI387*(AJ368=0)+AJ349-(AJ368-AI368))*(Расчет_БЕЗ_Фонда!AJ$36&gt;0),6)</f>
        <v>0</v>
      </c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</row>
    <row r="388" spans="1:124" s="1" customFormat="1" outlineLevel="2">
      <c r="A388" s="5" t="str">
        <f t="shared" si="101"/>
        <v>-</v>
      </c>
      <c r="C388" s="6"/>
      <c r="D388" s="6"/>
      <c r="E388" s="6">
        <f ca="1">ROUND((D388*(E369=0)+E350-(E369-D369))*(Расчет_БЕЗ_Фонда!E$36&gt;0),6)</f>
        <v>0</v>
      </c>
      <c r="F388" s="6">
        <f ca="1">ROUND((E388*(F369=0)+F350-(F369-E369))*(Расчет_БЕЗ_Фонда!F$36&gt;0),6)</f>
        <v>0</v>
      </c>
      <c r="G388" s="6">
        <f ca="1">ROUND((F388*(G369=0)+G350-(G369-F369))*(Расчет_БЕЗ_Фонда!G$36&gt;0),6)</f>
        <v>0</v>
      </c>
      <c r="H388" s="6">
        <f ca="1">ROUND((G388*(H369=0)+H350-(H369-G369))*(Расчет_БЕЗ_Фонда!H$36&gt;0),6)</f>
        <v>0</v>
      </c>
      <c r="I388" s="6">
        <f ca="1">ROUND((H388*(I369=0)+I350-(I369-H369))*(Расчет_БЕЗ_Фонда!I$36&gt;0),6)</f>
        <v>0</v>
      </c>
      <c r="J388" s="6">
        <f ca="1">ROUND((I388*(J369=0)+J350-(J369-I369))*(Расчет_БЕЗ_Фонда!J$36&gt;0),6)</f>
        <v>0</v>
      </c>
      <c r="K388" s="6">
        <f ca="1">ROUND((J388*(K369=0)+K350-(K369-J369))*(Расчет_БЕЗ_Фонда!K$36&gt;0),6)</f>
        <v>0</v>
      </c>
      <c r="L388" s="6">
        <f ca="1">ROUND((K388*(L369=0)+L350-(L369-K369))*(Расчет_БЕЗ_Фонда!L$36&gt;0),6)</f>
        <v>0</v>
      </c>
      <c r="M388" s="6">
        <f ca="1">ROUND((L388*(M369=0)+M350-(M369-L369))*(Расчет_БЕЗ_Фонда!M$36&gt;0),6)</f>
        <v>0</v>
      </c>
      <c r="N388" s="6">
        <f ca="1">ROUND((M388*(N369=0)+N350-(N369-M369))*(Расчет_БЕЗ_Фонда!N$36&gt;0),6)</f>
        <v>0</v>
      </c>
      <c r="O388" s="6">
        <f ca="1">ROUND((N388*(O369=0)+O350-(O369-N369))*(Расчет_БЕЗ_Фонда!O$36&gt;0),6)</f>
        <v>0</v>
      </c>
      <c r="P388" s="6">
        <f ca="1">ROUND((O388*(P369=0)+P350-(P369-O369))*(Расчет_БЕЗ_Фонда!P$36&gt;0),6)</f>
        <v>0</v>
      </c>
      <c r="Q388" s="6">
        <f ca="1">ROUND((P388*(Q369=0)+Q350-(Q369-P369))*(Расчет_БЕЗ_Фонда!Q$36&gt;0),6)</f>
        <v>0</v>
      </c>
      <c r="R388" s="6">
        <f ca="1">ROUND((Q388*(R369=0)+R350-(R369-Q369))*(Расчет_БЕЗ_Фонда!R$36&gt;0),6)</f>
        <v>0</v>
      </c>
      <c r="S388" s="6">
        <f ca="1">ROUND((R388*(S369=0)+S350-(S369-R369))*(Расчет_БЕЗ_Фонда!S$36&gt;0),6)</f>
        <v>0</v>
      </c>
      <c r="T388" s="6">
        <f ca="1">ROUND((S388*(T369=0)+T350-(T369-S369))*(Расчет_БЕЗ_Фонда!T$36&gt;0),6)</f>
        <v>0</v>
      </c>
      <c r="U388" s="6">
        <f ca="1">ROUND((T388*(U369=0)+U350-(U369-T369))*(Расчет_БЕЗ_Фонда!U$36&gt;0),6)</f>
        <v>0</v>
      </c>
      <c r="V388" s="6">
        <f ca="1">ROUND((U388*(V369=0)+V350-(V369-U369))*(Расчет_БЕЗ_Фонда!V$36&gt;0),6)</f>
        <v>0</v>
      </c>
      <c r="W388" s="6">
        <f ca="1">ROUND((V388*(W369=0)+W350-(W369-V369))*(Расчет_БЕЗ_Фонда!W$36&gt;0),6)</f>
        <v>0</v>
      </c>
      <c r="X388" s="6">
        <f ca="1">ROUND((W388*(X369=0)+X350-(X369-W369))*(Расчет_БЕЗ_Фонда!X$36&gt;0),6)</f>
        <v>0</v>
      </c>
      <c r="Y388" s="6">
        <f ca="1">ROUND((X388*(Y369=0)+Y350-(Y369-X369))*(Расчет_БЕЗ_Фонда!Y$36&gt;0),6)</f>
        <v>0</v>
      </c>
      <c r="Z388" s="6">
        <f ca="1">ROUND((Y388*(Z369=0)+Z350-(Z369-Y369))*(Расчет_БЕЗ_Фонда!Z$36&gt;0),6)</f>
        <v>0</v>
      </c>
      <c r="AA388" s="6">
        <f ca="1">ROUND((Z388*(AA369=0)+AA350-(AA369-Z369))*(Расчет_БЕЗ_Фонда!AA$36&gt;0),6)</f>
        <v>0</v>
      </c>
      <c r="AB388" s="6">
        <f ca="1">ROUND((AA388*(AB369=0)+AB350-(AB369-AA369))*(Расчет_БЕЗ_Фонда!AB$36&gt;0),6)</f>
        <v>0</v>
      </c>
      <c r="AC388" s="6">
        <f ca="1">ROUND((AB388*(AC369=0)+AC350-(AC369-AB369))*(Расчет_БЕЗ_Фонда!AC$36&gt;0),6)</f>
        <v>0</v>
      </c>
      <c r="AD388" s="6">
        <f ca="1">ROUND((AC388*(AD369=0)+AD350-(AD369-AC369))*(Расчет_БЕЗ_Фонда!AD$36&gt;0),6)</f>
        <v>0</v>
      </c>
      <c r="AE388" s="6">
        <f ca="1">ROUND((AD388*(AE369=0)+AE350-(AE369-AD369))*(Расчет_БЕЗ_Фонда!AE$36&gt;0),6)</f>
        <v>0</v>
      </c>
      <c r="AF388" s="6">
        <f ca="1">ROUND((AE388*(AF369=0)+AF350-(AF369-AE369))*(Расчет_БЕЗ_Фонда!AF$36&gt;0),6)</f>
        <v>0</v>
      </c>
      <c r="AG388" s="6">
        <f ca="1">ROUND((AF388*(AG369=0)+AG350-(AG369-AF369))*(Расчет_БЕЗ_Фонда!AG$36&gt;0),6)</f>
        <v>0</v>
      </c>
      <c r="AH388" s="6">
        <f ca="1">ROUND((AG388*(AH369=0)+AH350-(AH369-AG369))*(Расчет_БЕЗ_Фонда!AH$36&gt;0),6)</f>
        <v>0</v>
      </c>
      <c r="AI388" s="6">
        <f ca="1">ROUND((AH388*(AI369=0)+AI350-(AI369-AH369))*(Расчет_БЕЗ_Фонда!AI$36&gt;0),6)</f>
        <v>0</v>
      </c>
      <c r="AJ388" s="6">
        <f ca="1">ROUND((AI388*(AJ369=0)+AJ350-(AJ369-AI369))*(Расчет_БЕЗ_Фонда!AJ$36&gt;0),6)</f>
        <v>0</v>
      </c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</row>
    <row r="389" spans="1:124" s="1" customFormat="1" outlineLevel="2">
      <c r="A389" s="5" t="str">
        <f t="shared" si="101"/>
        <v>-</v>
      </c>
      <c r="C389" s="6"/>
      <c r="D389" s="6"/>
      <c r="E389" s="6">
        <f ca="1">ROUND((D389*(E370=0)+E351-(E370-D370))*(Расчет_БЕЗ_Фонда!E$36&gt;0),6)</f>
        <v>0</v>
      </c>
      <c r="F389" s="6">
        <f ca="1">ROUND((E389*(F370=0)+F351-(F370-E370))*(Расчет_БЕЗ_Фонда!F$36&gt;0),6)</f>
        <v>0</v>
      </c>
      <c r="G389" s="6">
        <f ca="1">ROUND((F389*(G370=0)+G351-(G370-F370))*(Расчет_БЕЗ_Фонда!G$36&gt;0),6)</f>
        <v>0</v>
      </c>
      <c r="H389" s="6">
        <f ca="1">ROUND((G389*(H370=0)+H351-(H370-G370))*(Расчет_БЕЗ_Фонда!H$36&gt;0),6)</f>
        <v>0</v>
      </c>
      <c r="I389" s="6">
        <f ca="1">ROUND((H389*(I370=0)+I351-(I370-H370))*(Расчет_БЕЗ_Фонда!I$36&gt;0),6)</f>
        <v>0</v>
      </c>
      <c r="J389" s="6">
        <f ca="1">ROUND((I389*(J370=0)+J351-(J370-I370))*(Расчет_БЕЗ_Фонда!J$36&gt;0),6)</f>
        <v>0</v>
      </c>
      <c r="K389" s="6">
        <f ca="1">ROUND((J389*(K370=0)+K351-(K370-J370))*(Расчет_БЕЗ_Фонда!K$36&gt;0),6)</f>
        <v>0</v>
      </c>
      <c r="L389" s="6">
        <f ca="1">ROUND((K389*(L370=0)+L351-(L370-K370))*(Расчет_БЕЗ_Фонда!L$36&gt;0),6)</f>
        <v>0</v>
      </c>
      <c r="M389" s="6">
        <f ca="1">ROUND((L389*(M370=0)+M351-(M370-L370))*(Расчет_БЕЗ_Фонда!M$36&gt;0),6)</f>
        <v>0</v>
      </c>
      <c r="N389" s="6">
        <f ca="1">ROUND((M389*(N370=0)+N351-(N370-M370))*(Расчет_БЕЗ_Фонда!N$36&gt;0),6)</f>
        <v>0</v>
      </c>
      <c r="O389" s="6">
        <f ca="1">ROUND((N389*(O370=0)+O351-(O370-N370))*(Расчет_БЕЗ_Фонда!O$36&gt;0),6)</f>
        <v>0</v>
      </c>
      <c r="P389" s="6">
        <f ca="1">ROUND((O389*(P370=0)+P351-(P370-O370))*(Расчет_БЕЗ_Фонда!P$36&gt;0),6)</f>
        <v>0</v>
      </c>
      <c r="Q389" s="6">
        <f ca="1">ROUND((P389*(Q370=0)+Q351-(Q370-P370))*(Расчет_БЕЗ_Фонда!Q$36&gt;0),6)</f>
        <v>0</v>
      </c>
      <c r="R389" s="6">
        <f ca="1">ROUND((Q389*(R370=0)+R351-(R370-Q370))*(Расчет_БЕЗ_Фонда!R$36&gt;0),6)</f>
        <v>0</v>
      </c>
      <c r="S389" s="6">
        <f ca="1">ROUND((R389*(S370=0)+S351-(S370-R370))*(Расчет_БЕЗ_Фонда!S$36&gt;0),6)</f>
        <v>0</v>
      </c>
      <c r="T389" s="6">
        <f ca="1">ROUND((S389*(T370=0)+T351-(T370-S370))*(Расчет_БЕЗ_Фонда!T$36&gt;0),6)</f>
        <v>0</v>
      </c>
      <c r="U389" s="6">
        <f ca="1">ROUND((T389*(U370=0)+U351-(U370-T370))*(Расчет_БЕЗ_Фонда!U$36&gt;0),6)</f>
        <v>0</v>
      </c>
      <c r="V389" s="6">
        <f ca="1">ROUND((U389*(V370=0)+V351-(V370-U370))*(Расчет_БЕЗ_Фонда!V$36&gt;0),6)</f>
        <v>0</v>
      </c>
      <c r="W389" s="6">
        <f ca="1">ROUND((V389*(W370=0)+W351-(W370-V370))*(Расчет_БЕЗ_Фонда!W$36&gt;0),6)</f>
        <v>0</v>
      </c>
      <c r="X389" s="6">
        <f ca="1">ROUND((W389*(X370=0)+X351-(X370-W370))*(Расчет_БЕЗ_Фонда!X$36&gt;0),6)</f>
        <v>0</v>
      </c>
      <c r="Y389" s="6">
        <f ca="1">ROUND((X389*(Y370=0)+Y351-(Y370-X370))*(Расчет_БЕЗ_Фонда!Y$36&gt;0),6)</f>
        <v>0</v>
      </c>
      <c r="Z389" s="6">
        <f ca="1">ROUND((Y389*(Z370=0)+Z351-(Z370-Y370))*(Расчет_БЕЗ_Фонда!Z$36&gt;0),6)</f>
        <v>0</v>
      </c>
      <c r="AA389" s="6">
        <f ca="1">ROUND((Z389*(AA370=0)+AA351-(AA370-Z370))*(Расчет_БЕЗ_Фонда!AA$36&gt;0),6)</f>
        <v>0</v>
      </c>
      <c r="AB389" s="6">
        <f ca="1">ROUND((AA389*(AB370=0)+AB351-(AB370-AA370))*(Расчет_БЕЗ_Фонда!AB$36&gt;0),6)</f>
        <v>0</v>
      </c>
      <c r="AC389" s="6">
        <f ca="1">ROUND((AB389*(AC370=0)+AC351-(AC370-AB370))*(Расчет_БЕЗ_Фонда!AC$36&gt;0),6)</f>
        <v>0</v>
      </c>
      <c r="AD389" s="6">
        <f ca="1">ROUND((AC389*(AD370=0)+AD351-(AD370-AC370))*(Расчет_БЕЗ_Фонда!AD$36&gt;0),6)</f>
        <v>0</v>
      </c>
      <c r="AE389" s="6">
        <f ca="1">ROUND((AD389*(AE370=0)+AE351-(AE370-AD370))*(Расчет_БЕЗ_Фонда!AE$36&gt;0),6)</f>
        <v>0</v>
      </c>
      <c r="AF389" s="6">
        <f ca="1">ROUND((AE389*(AF370=0)+AF351-(AF370-AE370))*(Расчет_БЕЗ_Фонда!AF$36&gt;0),6)</f>
        <v>0</v>
      </c>
      <c r="AG389" s="6">
        <f ca="1">ROUND((AF389*(AG370=0)+AG351-(AG370-AF370))*(Расчет_БЕЗ_Фонда!AG$36&gt;0),6)</f>
        <v>0</v>
      </c>
      <c r="AH389" s="6">
        <f ca="1">ROUND((AG389*(AH370=0)+AH351-(AH370-AG370))*(Расчет_БЕЗ_Фонда!AH$36&gt;0),6)</f>
        <v>0</v>
      </c>
      <c r="AI389" s="6">
        <f ca="1">ROUND((AH389*(AI370=0)+AI351-(AI370-AH370))*(Расчет_БЕЗ_Фонда!AI$36&gt;0),6)</f>
        <v>0</v>
      </c>
      <c r="AJ389" s="6">
        <f ca="1">ROUND((AI389*(AJ370=0)+AJ351-(AJ370-AI370))*(Расчет_БЕЗ_Фонда!AJ$36&gt;0),6)</f>
        <v>0</v>
      </c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</row>
    <row r="390" spans="1:124" s="1" customFormat="1" outlineLevel="2">
      <c r="A390" s="5" t="str">
        <f t="shared" si="101"/>
        <v>-</v>
      </c>
      <c r="C390" s="6"/>
      <c r="D390" s="6"/>
      <c r="E390" s="6">
        <f ca="1">ROUND((D390*(E371=0)+E352-(E371-D371))*(Расчет_БЕЗ_Фонда!E$36&gt;0),6)</f>
        <v>0</v>
      </c>
      <c r="F390" s="6">
        <f ca="1">ROUND((E390*(F371=0)+F352-(F371-E371))*(Расчет_БЕЗ_Фонда!F$36&gt;0),6)</f>
        <v>0</v>
      </c>
      <c r="G390" s="6">
        <f ca="1">ROUND((F390*(G371=0)+G352-(G371-F371))*(Расчет_БЕЗ_Фонда!G$36&gt;0),6)</f>
        <v>0</v>
      </c>
      <c r="H390" s="6">
        <f ca="1">ROUND((G390*(H371=0)+H352-(H371-G371))*(Расчет_БЕЗ_Фонда!H$36&gt;0),6)</f>
        <v>0</v>
      </c>
      <c r="I390" s="6">
        <f ca="1">ROUND((H390*(I371=0)+I352-(I371-H371))*(Расчет_БЕЗ_Фонда!I$36&gt;0),6)</f>
        <v>0</v>
      </c>
      <c r="J390" s="6">
        <f ca="1">ROUND((I390*(J371=0)+J352-(J371-I371))*(Расчет_БЕЗ_Фонда!J$36&gt;0),6)</f>
        <v>0</v>
      </c>
      <c r="K390" s="6">
        <f ca="1">ROUND((J390*(K371=0)+K352-(K371-J371))*(Расчет_БЕЗ_Фонда!K$36&gt;0),6)</f>
        <v>0</v>
      </c>
      <c r="L390" s="6">
        <f ca="1">ROUND((K390*(L371=0)+L352-(L371-K371))*(Расчет_БЕЗ_Фонда!L$36&gt;0),6)</f>
        <v>0</v>
      </c>
      <c r="M390" s="6">
        <f ca="1">ROUND((L390*(M371=0)+M352-(M371-L371))*(Расчет_БЕЗ_Фонда!M$36&gt;0),6)</f>
        <v>0</v>
      </c>
      <c r="N390" s="6">
        <f ca="1">ROUND((M390*(N371=0)+N352-(N371-M371))*(Расчет_БЕЗ_Фонда!N$36&gt;0),6)</f>
        <v>0</v>
      </c>
      <c r="O390" s="6">
        <f ca="1">ROUND((N390*(O371=0)+O352-(O371-N371))*(Расчет_БЕЗ_Фонда!O$36&gt;0),6)</f>
        <v>0</v>
      </c>
      <c r="P390" s="6">
        <f ca="1">ROUND((O390*(P371=0)+P352-(P371-O371))*(Расчет_БЕЗ_Фонда!P$36&gt;0),6)</f>
        <v>0</v>
      </c>
      <c r="Q390" s="6">
        <f ca="1">ROUND((P390*(Q371=0)+Q352-(Q371-P371))*(Расчет_БЕЗ_Фонда!Q$36&gt;0),6)</f>
        <v>0</v>
      </c>
      <c r="R390" s="6">
        <f ca="1">ROUND((Q390*(R371=0)+R352-(R371-Q371))*(Расчет_БЕЗ_Фонда!R$36&gt;0),6)</f>
        <v>0</v>
      </c>
      <c r="S390" s="6">
        <f ca="1">ROUND((R390*(S371=0)+S352-(S371-R371))*(Расчет_БЕЗ_Фонда!S$36&gt;0),6)</f>
        <v>0</v>
      </c>
      <c r="T390" s="6">
        <f ca="1">ROUND((S390*(T371=0)+T352-(T371-S371))*(Расчет_БЕЗ_Фонда!T$36&gt;0),6)</f>
        <v>0</v>
      </c>
      <c r="U390" s="6">
        <f ca="1">ROUND((T390*(U371=0)+U352-(U371-T371))*(Расчет_БЕЗ_Фонда!U$36&gt;0),6)</f>
        <v>0</v>
      </c>
      <c r="V390" s="6">
        <f ca="1">ROUND((U390*(V371=0)+V352-(V371-U371))*(Расчет_БЕЗ_Фонда!V$36&gt;0),6)</f>
        <v>0</v>
      </c>
      <c r="W390" s="6">
        <f ca="1">ROUND((V390*(W371=0)+W352-(W371-V371))*(Расчет_БЕЗ_Фонда!W$36&gt;0),6)</f>
        <v>0</v>
      </c>
      <c r="X390" s="6">
        <f ca="1">ROUND((W390*(X371=0)+X352-(X371-W371))*(Расчет_БЕЗ_Фонда!X$36&gt;0),6)</f>
        <v>0</v>
      </c>
      <c r="Y390" s="6">
        <f ca="1">ROUND((X390*(Y371=0)+Y352-(Y371-X371))*(Расчет_БЕЗ_Фонда!Y$36&gt;0),6)</f>
        <v>0</v>
      </c>
      <c r="Z390" s="6">
        <f ca="1">ROUND((Y390*(Z371=0)+Z352-(Z371-Y371))*(Расчет_БЕЗ_Фонда!Z$36&gt;0),6)</f>
        <v>0</v>
      </c>
      <c r="AA390" s="6">
        <f ca="1">ROUND((Z390*(AA371=0)+AA352-(AA371-Z371))*(Расчет_БЕЗ_Фонда!AA$36&gt;0),6)</f>
        <v>0</v>
      </c>
      <c r="AB390" s="6">
        <f ca="1">ROUND((AA390*(AB371=0)+AB352-(AB371-AA371))*(Расчет_БЕЗ_Фонда!AB$36&gt;0),6)</f>
        <v>0</v>
      </c>
      <c r="AC390" s="6">
        <f ca="1">ROUND((AB390*(AC371=0)+AC352-(AC371-AB371))*(Расчет_БЕЗ_Фонда!AC$36&gt;0),6)</f>
        <v>0</v>
      </c>
      <c r="AD390" s="6">
        <f ca="1">ROUND((AC390*(AD371=0)+AD352-(AD371-AC371))*(Расчет_БЕЗ_Фонда!AD$36&gt;0),6)</f>
        <v>0</v>
      </c>
      <c r="AE390" s="6">
        <f ca="1">ROUND((AD390*(AE371=0)+AE352-(AE371-AD371))*(Расчет_БЕЗ_Фонда!AE$36&gt;0),6)</f>
        <v>0</v>
      </c>
      <c r="AF390" s="6">
        <f ca="1">ROUND((AE390*(AF371=0)+AF352-(AF371-AE371))*(Расчет_БЕЗ_Фонда!AF$36&gt;0),6)</f>
        <v>0</v>
      </c>
      <c r="AG390" s="6">
        <f ca="1">ROUND((AF390*(AG371=0)+AG352-(AG371-AF371))*(Расчет_БЕЗ_Фонда!AG$36&gt;0),6)</f>
        <v>0</v>
      </c>
      <c r="AH390" s="6">
        <f ca="1">ROUND((AG390*(AH371=0)+AH352-(AH371-AG371))*(Расчет_БЕЗ_Фонда!AH$36&gt;0),6)</f>
        <v>0</v>
      </c>
      <c r="AI390" s="6">
        <f ca="1">ROUND((AH390*(AI371=0)+AI352-(AI371-AH371))*(Расчет_БЕЗ_Фонда!AI$36&gt;0),6)</f>
        <v>0</v>
      </c>
      <c r="AJ390" s="6">
        <f ca="1">ROUND((AI390*(AJ371=0)+AJ352-(AJ371-AI371))*(Расчет_БЕЗ_Фонда!AJ$36&gt;0),6)</f>
        <v>0</v>
      </c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</row>
    <row r="391" spans="1:124" s="1" customFormat="1" outlineLevel="2">
      <c r="A391" s="5" t="str">
        <f t="shared" si="101"/>
        <v>-</v>
      </c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</row>
    <row r="392" spans="1:124" s="1" customFormat="1" outlineLevel="2">
      <c r="A392" s="5" t="str">
        <f t="shared" si="101"/>
        <v>-</v>
      </c>
      <c r="C392" s="6"/>
      <c r="D392" s="6"/>
      <c r="E392" s="6">
        <f ca="1">ROUND((D392*(E373=0)+E354-(E373-D373))*(Расчет_БЕЗ_Фонда!E$36&gt;0),6)</f>
        <v>0</v>
      </c>
      <c r="F392" s="6">
        <f ca="1">ROUND((E392*(F373=0)+F354-(F373-E373))*(Расчет_БЕЗ_Фонда!F$36&gt;0),6)</f>
        <v>0</v>
      </c>
      <c r="G392" s="6">
        <f ca="1">ROUND((F392*(G373=0)+G354-(G373-F373))*(Расчет_БЕЗ_Фонда!G$36&gt;0),6)</f>
        <v>0</v>
      </c>
      <c r="H392" s="6">
        <f ca="1">ROUND((G392*(H373=0)+H354-(H373-G373))*(Расчет_БЕЗ_Фонда!H$36&gt;0),6)</f>
        <v>0</v>
      </c>
      <c r="I392" s="6">
        <f ca="1">ROUND((H392*(I373=0)+I354-(I373-H373))*(Расчет_БЕЗ_Фонда!I$36&gt;0),6)</f>
        <v>0</v>
      </c>
      <c r="J392" s="6">
        <f ca="1">ROUND((I392*(J373=0)+J354-(J373-I373))*(Расчет_БЕЗ_Фонда!J$36&gt;0),6)</f>
        <v>0</v>
      </c>
      <c r="K392" s="6">
        <f ca="1">ROUND((J392*(K373=0)+K354-(K373-J373))*(Расчет_БЕЗ_Фонда!K$36&gt;0),6)</f>
        <v>0</v>
      </c>
      <c r="L392" s="6">
        <f ca="1">ROUND((K392*(L373=0)+L354-(L373-K373))*(Расчет_БЕЗ_Фонда!L$36&gt;0),6)</f>
        <v>0</v>
      </c>
      <c r="M392" s="6">
        <f ca="1">ROUND((L392*(M373=0)+M354-(M373-L373))*(Расчет_БЕЗ_Фонда!M$36&gt;0),6)</f>
        <v>0</v>
      </c>
      <c r="N392" s="6">
        <f ca="1">ROUND((M392*(N373=0)+N354-(N373-M373))*(Расчет_БЕЗ_Фонда!N$36&gt;0),6)</f>
        <v>0</v>
      </c>
      <c r="O392" s="6">
        <f ca="1">ROUND((N392*(O373=0)+O354-(O373-N373))*(Расчет_БЕЗ_Фонда!O$36&gt;0),6)</f>
        <v>0</v>
      </c>
      <c r="P392" s="6">
        <f ca="1">ROUND((O392*(P373=0)+P354-(P373-O373))*(Расчет_БЕЗ_Фонда!P$36&gt;0),6)</f>
        <v>0</v>
      </c>
      <c r="Q392" s="6">
        <f ca="1">ROUND((P392*(Q373=0)+Q354-(Q373-P373))*(Расчет_БЕЗ_Фонда!Q$36&gt;0),6)</f>
        <v>0</v>
      </c>
      <c r="R392" s="6">
        <f ca="1">ROUND((Q392*(R373=0)+R354-(R373-Q373))*(Расчет_БЕЗ_Фонда!R$36&gt;0),6)</f>
        <v>0</v>
      </c>
      <c r="S392" s="6">
        <f ca="1">ROUND((R392*(S373=0)+S354-(S373-R373))*(Расчет_БЕЗ_Фонда!S$36&gt;0),6)</f>
        <v>0</v>
      </c>
      <c r="T392" s="6">
        <f ca="1">ROUND((S392*(T373=0)+T354-(T373-S373))*(Расчет_БЕЗ_Фонда!T$36&gt;0),6)</f>
        <v>0</v>
      </c>
      <c r="U392" s="6">
        <f ca="1">ROUND((T392*(U373=0)+U354-(U373-T373))*(Расчет_БЕЗ_Фонда!U$36&gt;0),6)</f>
        <v>0</v>
      </c>
      <c r="V392" s="6">
        <f ca="1">ROUND((U392*(V373=0)+V354-(V373-U373))*(Расчет_БЕЗ_Фонда!V$36&gt;0),6)</f>
        <v>0</v>
      </c>
      <c r="W392" s="6">
        <f ca="1">ROUND((V392*(W373=0)+W354-(W373-V373))*(Расчет_БЕЗ_Фонда!W$36&gt;0),6)</f>
        <v>0</v>
      </c>
      <c r="X392" s="6">
        <f ca="1">ROUND((W392*(X373=0)+X354-(X373-W373))*(Расчет_БЕЗ_Фонда!X$36&gt;0),6)</f>
        <v>0</v>
      </c>
      <c r="Y392" s="6">
        <f ca="1">ROUND((X392*(Y373=0)+Y354-(Y373-X373))*(Расчет_БЕЗ_Фонда!Y$36&gt;0),6)</f>
        <v>0</v>
      </c>
      <c r="Z392" s="6">
        <f ca="1">ROUND((Y392*(Z373=0)+Z354-(Z373-Y373))*(Расчет_БЕЗ_Фонда!Z$36&gt;0),6)</f>
        <v>0</v>
      </c>
      <c r="AA392" s="6">
        <f ca="1">ROUND((Z392*(AA373=0)+AA354-(AA373-Z373))*(Расчет_БЕЗ_Фонда!AA$36&gt;0),6)</f>
        <v>0</v>
      </c>
      <c r="AB392" s="6">
        <f ca="1">ROUND((AA392*(AB373=0)+AB354-(AB373-AA373))*(Расчет_БЕЗ_Фонда!AB$36&gt;0),6)</f>
        <v>0</v>
      </c>
      <c r="AC392" s="6">
        <f ca="1">ROUND((AB392*(AC373=0)+AC354-(AC373-AB373))*(Расчет_БЕЗ_Фонда!AC$36&gt;0),6)</f>
        <v>0</v>
      </c>
      <c r="AD392" s="6">
        <f ca="1">ROUND((AC392*(AD373=0)+AD354-(AD373-AC373))*(Расчет_БЕЗ_Фонда!AD$36&gt;0),6)</f>
        <v>0</v>
      </c>
      <c r="AE392" s="6">
        <f ca="1">ROUND((AD392*(AE373=0)+AE354-(AE373-AD373))*(Расчет_БЕЗ_Фонда!AE$36&gt;0),6)</f>
        <v>0</v>
      </c>
      <c r="AF392" s="6">
        <f ca="1">ROUND((AE392*(AF373=0)+AF354-(AF373-AE373))*(Расчет_БЕЗ_Фонда!AF$36&gt;0),6)</f>
        <v>0</v>
      </c>
      <c r="AG392" s="6">
        <f ca="1">ROUND((AF392*(AG373=0)+AG354-(AG373-AF373))*(Расчет_БЕЗ_Фонда!AG$36&gt;0),6)</f>
        <v>0</v>
      </c>
      <c r="AH392" s="6">
        <f ca="1">ROUND((AG392*(AH373=0)+AH354-(AH373-AG373))*(Расчет_БЕЗ_Фонда!AH$36&gt;0),6)</f>
        <v>0</v>
      </c>
      <c r="AI392" s="6">
        <f ca="1">ROUND((AH392*(AI373=0)+AI354-(AI373-AH373))*(Расчет_БЕЗ_Фонда!AI$36&gt;0),6)</f>
        <v>0</v>
      </c>
      <c r="AJ392" s="6">
        <f ca="1">ROUND((AI392*(AJ373=0)+AJ354-(AJ373-AI373))*(Расчет_БЕЗ_Фонда!AJ$36&gt;0),6)</f>
        <v>0</v>
      </c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</row>
    <row r="393" spans="1:124" s="1" customFormat="1" outlineLevel="2">
      <c r="A393" s="5" t="str">
        <f t="shared" si="101"/>
        <v>-</v>
      </c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</row>
    <row r="394" spans="1:124" s="1" customFormat="1" outlineLevel="2">
      <c r="A394" s="5" t="str">
        <f t="shared" si="101"/>
        <v>-</v>
      </c>
      <c r="C394" s="6"/>
      <c r="D394" s="6"/>
      <c r="E394" s="6">
        <f ca="1">ROUND((D394*(E375=0)+E356-(E375-D375))*(Расчет_БЕЗ_Фонда!E$36&gt;0),6)</f>
        <v>0</v>
      </c>
      <c r="F394" s="6">
        <f ca="1">ROUND((E394*(F375=0)+F356-(F375-E375))*(Расчет_БЕЗ_Фонда!F$36&gt;0),6)</f>
        <v>0</v>
      </c>
      <c r="G394" s="6">
        <f ca="1">ROUND((F394*(G375=0)+G356-(G375-F375))*(Расчет_БЕЗ_Фонда!G$36&gt;0),6)</f>
        <v>0</v>
      </c>
      <c r="H394" s="6">
        <f ca="1">ROUND((G394*(H375=0)+H356-(H375-G375))*(Расчет_БЕЗ_Фонда!H$36&gt;0),6)</f>
        <v>0</v>
      </c>
      <c r="I394" s="6">
        <f ca="1">ROUND((H394*(I375=0)+I356-(I375-H375))*(Расчет_БЕЗ_Фонда!I$36&gt;0),6)</f>
        <v>0</v>
      </c>
      <c r="J394" s="6">
        <f ca="1">ROUND((I394*(J375=0)+J356-(J375-I375))*(Расчет_БЕЗ_Фонда!J$36&gt;0),6)</f>
        <v>0</v>
      </c>
      <c r="K394" s="6">
        <f ca="1">ROUND((J394*(K375=0)+K356-(K375-J375))*(Расчет_БЕЗ_Фонда!K$36&gt;0),6)</f>
        <v>0</v>
      </c>
      <c r="L394" s="6">
        <f ca="1">ROUND((K394*(L375=0)+L356-(L375-K375))*(Расчет_БЕЗ_Фонда!L$36&gt;0),6)</f>
        <v>0</v>
      </c>
      <c r="M394" s="6">
        <f ca="1">ROUND((L394*(M375=0)+M356-(M375-L375))*(Расчет_БЕЗ_Фонда!M$36&gt;0),6)</f>
        <v>0</v>
      </c>
      <c r="N394" s="6">
        <f ca="1">ROUND((M394*(N375=0)+N356-(N375-M375))*(Расчет_БЕЗ_Фонда!N$36&gt;0),6)</f>
        <v>0</v>
      </c>
      <c r="O394" s="6">
        <f ca="1">ROUND((N394*(O375=0)+O356-(O375-N375))*(Расчет_БЕЗ_Фонда!O$36&gt;0),6)</f>
        <v>0</v>
      </c>
      <c r="P394" s="6">
        <f ca="1">ROUND((O394*(P375=0)+P356-(P375-O375))*(Расчет_БЕЗ_Фонда!P$36&gt;0),6)</f>
        <v>0</v>
      </c>
      <c r="Q394" s="6">
        <f ca="1">ROUND((P394*(Q375=0)+Q356-(Q375-P375))*(Расчет_БЕЗ_Фонда!Q$36&gt;0),6)</f>
        <v>0</v>
      </c>
      <c r="R394" s="6">
        <f ca="1">ROUND((Q394*(R375=0)+R356-(R375-Q375))*(Расчет_БЕЗ_Фонда!R$36&gt;0),6)</f>
        <v>0</v>
      </c>
      <c r="S394" s="6">
        <f ca="1">ROUND((R394*(S375=0)+S356-(S375-R375))*(Расчет_БЕЗ_Фонда!S$36&gt;0),6)</f>
        <v>0</v>
      </c>
      <c r="T394" s="6">
        <f ca="1">ROUND((S394*(T375=0)+T356-(T375-S375))*(Расчет_БЕЗ_Фонда!T$36&gt;0),6)</f>
        <v>0</v>
      </c>
      <c r="U394" s="6">
        <f ca="1">ROUND((T394*(U375=0)+U356-(U375-T375))*(Расчет_БЕЗ_Фонда!U$36&gt;0),6)</f>
        <v>0</v>
      </c>
      <c r="V394" s="6">
        <f ca="1">ROUND((U394*(V375=0)+V356-(V375-U375))*(Расчет_БЕЗ_Фонда!V$36&gt;0),6)</f>
        <v>0</v>
      </c>
      <c r="W394" s="6">
        <f ca="1">ROUND((V394*(W375=0)+W356-(W375-V375))*(Расчет_БЕЗ_Фонда!W$36&gt;0),6)</f>
        <v>0</v>
      </c>
      <c r="X394" s="6">
        <f ca="1">ROUND((W394*(X375=0)+X356-(X375-W375))*(Расчет_БЕЗ_Фонда!X$36&gt;0),6)</f>
        <v>0</v>
      </c>
      <c r="Y394" s="6">
        <f ca="1">ROUND((X394*(Y375=0)+Y356-(Y375-X375))*(Расчет_БЕЗ_Фонда!Y$36&gt;0),6)</f>
        <v>0</v>
      </c>
      <c r="Z394" s="6">
        <f ca="1">ROUND((Y394*(Z375=0)+Z356-(Z375-Y375))*(Расчет_БЕЗ_Фонда!Z$36&gt;0),6)</f>
        <v>0</v>
      </c>
      <c r="AA394" s="6">
        <f ca="1">ROUND((Z394*(AA375=0)+AA356-(AA375-Z375))*(Расчет_БЕЗ_Фонда!AA$36&gt;0),6)</f>
        <v>0</v>
      </c>
      <c r="AB394" s="6">
        <f ca="1">ROUND((AA394*(AB375=0)+AB356-(AB375-AA375))*(Расчет_БЕЗ_Фонда!AB$36&gt;0),6)</f>
        <v>0</v>
      </c>
      <c r="AC394" s="6">
        <f ca="1">ROUND((AB394*(AC375=0)+AC356-(AC375-AB375))*(Расчет_БЕЗ_Фонда!AC$36&gt;0),6)</f>
        <v>0</v>
      </c>
      <c r="AD394" s="6">
        <f ca="1">ROUND((AC394*(AD375=0)+AD356-(AD375-AC375))*(Расчет_БЕЗ_Фонда!AD$36&gt;0),6)</f>
        <v>0</v>
      </c>
      <c r="AE394" s="6">
        <f ca="1">ROUND((AD394*(AE375=0)+AE356-(AE375-AD375))*(Расчет_БЕЗ_Фонда!AE$36&gt;0),6)</f>
        <v>0</v>
      </c>
      <c r="AF394" s="6">
        <f ca="1">ROUND((AE394*(AF375=0)+AF356-(AF375-AE375))*(Расчет_БЕЗ_Фонда!AF$36&gt;0),6)</f>
        <v>0</v>
      </c>
      <c r="AG394" s="6">
        <f ca="1">ROUND((AF394*(AG375=0)+AG356-(AG375-AF375))*(Расчет_БЕЗ_Фонда!AG$36&gt;0),6)</f>
        <v>0</v>
      </c>
      <c r="AH394" s="6">
        <f ca="1">ROUND((AG394*(AH375=0)+AH356-(AH375-AG375))*(Расчет_БЕЗ_Фонда!AH$36&gt;0),6)</f>
        <v>0</v>
      </c>
      <c r="AI394" s="6">
        <f ca="1">ROUND((AH394*(AI375=0)+AI356-(AI375-AH375))*(Расчет_БЕЗ_Фонда!AI$36&gt;0),6)</f>
        <v>0</v>
      </c>
      <c r="AJ394" s="6">
        <f ca="1">ROUND((AI394*(AJ375=0)+AJ356-(AJ375-AI375))*(Расчет_БЕЗ_Фонда!AJ$36&gt;0),6)</f>
        <v>0</v>
      </c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</row>
    <row r="395" spans="1:124" s="1" customFormat="1" outlineLevel="2">
      <c r="A395" s="5" t="str">
        <f t="shared" si="101"/>
        <v>-</v>
      </c>
      <c r="C395" s="6"/>
      <c r="D395" s="6"/>
      <c r="E395" s="6">
        <f ca="1">ROUND((D395*(E376=0)+E357-(E376-D376))*(Расчет_БЕЗ_Фонда!E$36&gt;0),6)</f>
        <v>0</v>
      </c>
      <c r="F395" s="6">
        <f ca="1">ROUND((E395*(F376=0)+F357-(F376-E376))*(Расчет_БЕЗ_Фонда!F$36&gt;0),6)</f>
        <v>0</v>
      </c>
      <c r="G395" s="6">
        <f ca="1">ROUND((F395*(G376=0)+G357-(G376-F376))*(Расчет_БЕЗ_Фонда!G$36&gt;0),6)</f>
        <v>0</v>
      </c>
      <c r="H395" s="6">
        <f ca="1">ROUND((G395*(H376=0)+H357-(H376-G376))*(Расчет_БЕЗ_Фонда!H$36&gt;0),6)</f>
        <v>0</v>
      </c>
      <c r="I395" s="6">
        <f ca="1">ROUND((H395*(I376=0)+I357-(I376-H376))*(Расчет_БЕЗ_Фонда!I$36&gt;0),6)</f>
        <v>0</v>
      </c>
      <c r="J395" s="6">
        <f ca="1">ROUND((I395*(J376=0)+J357-(J376-I376))*(Расчет_БЕЗ_Фонда!J$36&gt;0),6)</f>
        <v>0</v>
      </c>
      <c r="K395" s="6">
        <f ca="1">ROUND((J395*(K376=0)+K357-(K376-J376))*(Расчет_БЕЗ_Фонда!K$36&gt;0),6)</f>
        <v>0</v>
      </c>
      <c r="L395" s="6">
        <f ca="1">ROUND((K395*(L376=0)+L357-(L376-K376))*(Расчет_БЕЗ_Фонда!L$36&gt;0),6)</f>
        <v>0</v>
      </c>
      <c r="M395" s="6">
        <f ca="1">ROUND((L395*(M376=0)+M357-(M376-L376))*(Расчет_БЕЗ_Фонда!M$36&gt;0),6)</f>
        <v>0</v>
      </c>
      <c r="N395" s="6">
        <f ca="1">ROUND((M395*(N376=0)+N357-(N376-M376))*(Расчет_БЕЗ_Фонда!N$36&gt;0),6)</f>
        <v>0</v>
      </c>
      <c r="O395" s="6">
        <f ca="1">ROUND((N395*(O376=0)+O357-(O376-N376))*(Расчет_БЕЗ_Фонда!O$36&gt;0),6)</f>
        <v>0</v>
      </c>
      <c r="P395" s="6">
        <f ca="1">ROUND((O395*(P376=0)+P357-(P376-O376))*(Расчет_БЕЗ_Фонда!P$36&gt;0),6)</f>
        <v>0</v>
      </c>
      <c r="Q395" s="6">
        <f ca="1">ROUND((P395*(Q376=0)+Q357-(Q376-P376))*(Расчет_БЕЗ_Фонда!Q$36&gt;0),6)</f>
        <v>0</v>
      </c>
      <c r="R395" s="6">
        <f ca="1">ROUND((Q395*(R376=0)+R357-(R376-Q376))*(Расчет_БЕЗ_Фонда!R$36&gt;0),6)</f>
        <v>0</v>
      </c>
      <c r="S395" s="6">
        <f ca="1">ROUND((R395*(S376=0)+S357-(S376-R376))*(Расчет_БЕЗ_Фонда!S$36&gt;0),6)</f>
        <v>0</v>
      </c>
      <c r="T395" s="6">
        <f ca="1">ROUND((S395*(T376=0)+T357-(T376-S376))*(Расчет_БЕЗ_Фонда!T$36&gt;0),6)</f>
        <v>0</v>
      </c>
      <c r="U395" s="6">
        <f ca="1">ROUND((T395*(U376=0)+U357-(U376-T376))*(Расчет_БЕЗ_Фонда!U$36&gt;0),6)</f>
        <v>0</v>
      </c>
      <c r="V395" s="6">
        <f ca="1">ROUND((U395*(V376=0)+V357-(V376-U376))*(Расчет_БЕЗ_Фонда!V$36&gt;0),6)</f>
        <v>0</v>
      </c>
      <c r="W395" s="6">
        <f ca="1">ROUND((V395*(W376=0)+W357-(W376-V376))*(Расчет_БЕЗ_Фонда!W$36&gt;0),6)</f>
        <v>0</v>
      </c>
      <c r="X395" s="6">
        <f ca="1">ROUND((W395*(X376=0)+X357-(X376-W376))*(Расчет_БЕЗ_Фонда!X$36&gt;0),6)</f>
        <v>0</v>
      </c>
      <c r="Y395" s="6">
        <f ca="1">ROUND((X395*(Y376=0)+Y357-(Y376-X376))*(Расчет_БЕЗ_Фонда!Y$36&gt;0),6)</f>
        <v>0</v>
      </c>
      <c r="Z395" s="6">
        <f ca="1">ROUND((Y395*(Z376=0)+Z357-(Z376-Y376))*(Расчет_БЕЗ_Фонда!Z$36&gt;0),6)</f>
        <v>0</v>
      </c>
      <c r="AA395" s="6">
        <f ca="1">ROUND((Z395*(AA376=0)+AA357-(AA376-Z376))*(Расчет_БЕЗ_Фонда!AA$36&gt;0),6)</f>
        <v>0</v>
      </c>
      <c r="AB395" s="6">
        <f ca="1">ROUND((AA395*(AB376=0)+AB357-(AB376-AA376))*(Расчет_БЕЗ_Фонда!AB$36&gt;0),6)</f>
        <v>0</v>
      </c>
      <c r="AC395" s="6">
        <f ca="1">ROUND((AB395*(AC376=0)+AC357-(AC376-AB376))*(Расчет_БЕЗ_Фонда!AC$36&gt;0),6)</f>
        <v>0</v>
      </c>
      <c r="AD395" s="6">
        <f ca="1">ROUND((AC395*(AD376=0)+AD357-(AD376-AC376))*(Расчет_БЕЗ_Фонда!AD$36&gt;0),6)</f>
        <v>0</v>
      </c>
      <c r="AE395" s="6">
        <f ca="1">ROUND((AD395*(AE376=0)+AE357-(AE376-AD376))*(Расчет_БЕЗ_Фонда!AE$36&gt;0),6)</f>
        <v>0</v>
      </c>
      <c r="AF395" s="6">
        <f ca="1">ROUND((AE395*(AF376=0)+AF357-(AF376-AE376))*(Расчет_БЕЗ_Фонда!AF$36&gt;0),6)</f>
        <v>0</v>
      </c>
      <c r="AG395" s="6">
        <f ca="1">ROUND((AF395*(AG376=0)+AG357-(AG376-AF376))*(Расчет_БЕЗ_Фонда!AG$36&gt;0),6)</f>
        <v>0</v>
      </c>
      <c r="AH395" s="6">
        <f ca="1">ROUND((AG395*(AH376=0)+AH357-(AH376-AG376))*(Расчет_БЕЗ_Фонда!AH$36&gt;0),6)</f>
        <v>0</v>
      </c>
      <c r="AI395" s="6">
        <f ca="1">ROUND((AH395*(AI376=0)+AI357-(AI376-AH376))*(Расчет_БЕЗ_Фонда!AI$36&gt;0),6)</f>
        <v>0</v>
      </c>
      <c r="AJ395" s="6">
        <f ca="1">ROUND((AI395*(AJ376=0)+AJ357-(AJ376-AI376))*(Расчет_БЕЗ_Фонда!AJ$36&gt;0),6)</f>
        <v>0</v>
      </c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</row>
    <row r="396" spans="1:124" s="1" customFormat="1" outlineLevel="2">
      <c r="A396" s="5" t="str">
        <f t="shared" si="101"/>
        <v>-</v>
      </c>
      <c r="C396" s="6"/>
      <c r="D396" s="6"/>
      <c r="E396" s="6">
        <f ca="1">ROUND((D396*(E377=0)+E358-(E377-D377))*(Расчет_БЕЗ_Фонда!E$36&gt;0),6)</f>
        <v>0</v>
      </c>
      <c r="F396" s="6">
        <f ca="1">ROUND((E396*(F377=0)+F358-(F377-E377))*(Расчет_БЕЗ_Фонда!F$36&gt;0),6)</f>
        <v>0</v>
      </c>
      <c r="G396" s="6">
        <f ca="1">ROUND((F396*(G377=0)+G358-(G377-F377))*(Расчет_БЕЗ_Фонда!G$36&gt;0),6)</f>
        <v>0</v>
      </c>
      <c r="H396" s="6">
        <f ca="1">ROUND((G396*(H377=0)+H358-(H377-G377))*(Расчет_БЕЗ_Фонда!H$36&gt;0),6)</f>
        <v>0</v>
      </c>
      <c r="I396" s="6">
        <f ca="1">ROUND((H396*(I377=0)+I358-(I377-H377))*(Расчет_БЕЗ_Фонда!I$36&gt;0),6)</f>
        <v>0</v>
      </c>
      <c r="J396" s="6">
        <f ca="1">ROUND((I396*(J377=0)+J358-(J377-I377))*(Расчет_БЕЗ_Фонда!J$36&gt;0),6)</f>
        <v>0</v>
      </c>
      <c r="K396" s="6">
        <f ca="1">ROUND((J396*(K377=0)+K358-(K377-J377))*(Расчет_БЕЗ_Фонда!K$36&gt;0),6)</f>
        <v>0</v>
      </c>
      <c r="L396" s="6">
        <f ca="1">ROUND((K396*(L377=0)+L358-(L377-K377))*(Расчет_БЕЗ_Фонда!L$36&gt;0),6)</f>
        <v>0</v>
      </c>
      <c r="M396" s="6">
        <f ca="1">ROUND((L396*(M377=0)+M358-(M377-L377))*(Расчет_БЕЗ_Фонда!M$36&gt;0),6)</f>
        <v>0</v>
      </c>
      <c r="N396" s="6">
        <f ca="1">ROUND((M396*(N377=0)+N358-(N377-M377))*(Расчет_БЕЗ_Фонда!N$36&gt;0),6)</f>
        <v>0</v>
      </c>
      <c r="O396" s="6">
        <f ca="1">ROUND((N396*(O377=0)+O358-(O377-N377))*(Расчет_БЕЗ_Фонда!O$36&gt;0),6)</f>
        <v>0</v>
      </c>
      <c r="P396" s="6">
        <f ca="1">ROUND((O396*(P377=0)+P358-(P377-O377))*(Расчет_БЕЗ_Фонда!P$36&gt;0),6)</f>
        <v>0</v>
      </c>
      <c r="Q396" s="6">
        <f ca="1">ROUND((P396*(Q377=0)+Q358-(Q377-P377))*(Расчет_БЕЗ_Фонда!Q$36&gt;0),6)</f>
        <v>0</v>
      </c>
      <c r="R396" s="6">
        <f ca="1">ROUND((Q396*(R377=0)+R358-(R377-Q377))*(Расчет_БЕЗ_Фонда!R$36&gt;0),6)</f>
        <v>0</v>
      </c>
      <c r="S396" s="6">
        <f ca="1">ROUND((R396*(S377=0)+S358-(S377-R377))*(Расчет_БЕЗ_Фонда!S$36&gt;0),6)</f>
        <v>0</v>
      </c>
      <c r="T396" s="6">
        <f ca="1">ROUND((S396*(T377=0)+T358-(T377-S377))*(Расчет_БЕЗ_Фонда!T$36&gt;0),6)</f>
        <v>0</v>
      </c>
      <c r="U396" s="6">
        <f ca="1">ROUND((T396*(U377=0)+U358-(U377-T377))*(Расчет_БЕЗ_Фонда!U$36&gt;0),6)</f>
        <v>0</v>
      </c>
      <c r="V396" s="6">
        <f ca="1">ROUND((U396*(V377=0)+V358-(V377-U377))*(Расчет_БЕЗ_Фонда!V$36&gt;0),6)</f>
        <v>0</v>
      </c>
      <c r="W396" s="6">
        <f ca="1">ROUND((V396*(W377=0)+W358-(W377-V377))*(Расчет_БЕЗ_Фонда!W$36&gt;0),6)</f>
        <v>0</v>
      </c>
      <c r="X396" s="6">
        <f ca="1">ROUND((W396*(X377=0)+X358-(X377-W377))*(Расчет_БЕЗ_Фонда!X$36&gt;0),6)</f>
        <v>0</v>
      </c>
      <c r="Y396" s="6">
        <f ca="1">ROUND((X396*(Y377=0)+Y358-(Y377-X377))*(Расчет_БЕЗ_Фонда!Y$36&gt;0),6)</f>
        <v>0</v>
      </c>
      <c r="Z396" s="6">
        <f ca="1">ROUND((Y396*(Z377=0)+Z358-(Z377-Y377))*(Расчет_БЕЗ_Фонда!Z$36&gt;0),6)</f>
        <v>0</v>
      </c>
      <c r="AA396" s="6">
        <f ca="1">ROUND((Z396*(AA377=0)+AA358-(AA377-Z377))*(Расчет_БЕЗ_Фонда!AA$36&gt;0),6)</f>
        <v>0</v>
      </c>
      <c r="AB396" s="6">
        <f ca="1">ROUND((AA396*(AB377=0)+AB358-(AB377-AA377))*(Расчет_БЕЗ_Фонда!AB$36&gt;0),6)</f>
        <v>0</v>
      </c>
      <c r="AC396" s="6">
        <f ca="1">ROUND((AB396*(AC377=0)+AC358-(AC377-AB377))*(Расчет_БЕЗ_Фонда!AC$36&gt;0),6)</f>
        <v>0</v>
      </c>
      <c r="AD396" s="6">
        <f ca="1">ROUND((AC396*(AD377=0)+AD358-(AD377-AC377))*(Расчет_БЕЗ_Фонда!AD$36&gt;0),6)</f>
        <v>0</v>
      </c>
      <c r="AE396" s="6">
        <f ca="1">ROUND((AD396*(AE377=0)+AE358-(AE377-AD377))*(Расчет_БЕЗ_Фонда!AE$36&gt;0),6)</f>
        <v>0</v>
      </c>
      <c r="AF396" s="6">
        <f ca="1">ROUND((AE396*(AF377=0)+AF358-(AF377-AE377))*(Расчет_БЕЗ_Фонда!AF$36&gt;0),6)</f>
        <v>0</v>
      </c>
      <c r="AG396" s="6">
        <f ca="1">ROUND((AF396*(AG377=0)+AG358-(AG377-AF377))*(Расчет_БЕЗ_Фонда!AG$36&gt;0),6)</f>
        <v>0</v>
      </c>
      <c r="AH396" s="6">
        <f ca="1">ROUND((AG396*(AH377=0)+AH358-(AH377-AG377))*(Расчет_БЕЗ_Фонда!AH$36&gt;0),6)</f>
        <v>0</v>
      </c>
      <c r="AI396" s="6">
        <f ca="1">ROUND((AH396*(AI377=0)+AI358-(AI377-AH377))*(Расчет_БЕЗ_Фонда!AI$36&gt;0),6)</f>
        <v>0</v>
      </c>
      <c r="AJ396" s="6">
        <f ca="1">ROUND((AI396*(AJ377=0)+AJ358-(AJ377-AI377))*(Расчет_БЕЗ_Фонда!AJ$36&gt;0),6)</f>
        <v>0</v>
      </c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</row>
    <row r="397" spans="1:124" s="1" customFormat="1" outlineLevel="2">
      <c r="A397" s="5" t="str">
        <f t="shared" si="101"/>
        <v>-</v>
      </c>
      <c r="C397" s="6"/>
      <c r="D397" s="6"/>
      <c r="E397" s="6">
        <f ca="1">ROUND((D397*(E378=0)+E359-(E378-D378))*(Расчет_БЕЗ_Фонда!E$36&gt;0),6)</f>
        <v>0</v>
      </c>
      <c r="F397" s="6">
        <f ca="1">ROUND((E397*(F378=0)+F359-(F378-E378))*(Расчет_БЕЗ_Фонда!F$36&gt;0),6)</f>
        <v>0</v>
      </c>
      <c r="G397" s="6">
        <f ca="1">ROUND((F397*(G378=0)+G359-(G378-F378))*(Расчет_БЕЗ_Фонда!G$36&gt;0),6)</f>
        <v>0</v>
      </c>
      <c r="H397" s="6">
        <f ca="1">ROUND((G397*(H378=0)+H359-(H378-G378))*(Расчет_БЕЗ_Фонда!H$36&gt;0),6)</f>
        <v>0</v>
      </c>
      <c r="I397" s="6">
        <f ca="1">ROUND((H397*(I378=0)+I359-(I378-H378))*(Расчет_БЕЗ_Фонда!I$36&gt;0),6)</f>
        <v>0</v>
      </c>
      <c r="J397" s="6">
        <f ca="1">ROUND((I397*(J378=0)+J359-(J378-I378))*(Расчет_БЕЗ_Фонда!J$36&gt;0),6)</f>
        <v>0</v>
      </c>
      <c r="K397" s="6">
        <f ca="1">ROUND((J397*(K378=0)+K359-(K378-J378))*(Расчет_БЕЗ_Фонда!K$36&gt;0),6)</f>
        <v>0</v>
      </c>
      <c r="L397" s="6">
        <f ca="1">ROUND((K397*(L378=0)+L359-(L378-K378))*(Расчет_БЕЗ_Фонда!L$36&gt;0),6)</f>
        <v>0</v>
      </c>
      <c r="M397" s="6">
        <f ca="1">ROUND((L397*(M378=0)+M359-(M378-L378))*(Расчет_БЕЗ_Фонда!M$36&gt;0),6)</f>
        <v>0</v>
      </c>
      <c r="N397" s="6">
        <f ca="1">ROUND((M397*(N378=0)+N359-(N378-M378))*(Расчет_БЕЗ_Фонда!N$36&gt;0),6)</f>
        <v>0</v>
      </c>
      <c r="O397" s="6">
        <f ca="1">ROUND((N397*(O378=0)+O359-(O378-N378))*(Расчет_БЕЗ_Фонда!O$36&gt;0),6)</f>
        <v>0</v>
      </c>
      <c r="P397" s="6">
        <f ca="1">ROUND((O397*(P378=0)+P359-(P378-O378))*(Расчет_БЕЗ_Фонда!P$36&gt;0),6)</f>
        <v>0</v>
      </c>
      <c r="Q397" s="6">
        <f ca="1">ROUND((P397*(Q378=0)+Q359-(Q378-P378))*(Расчет_БЕЗ_Фонда!Q$36&gt;0),6)</f>
        <v>0</v>
      </c>
      <c r="R397" s="6">
        <f ca="1">ROUND((Q397*(R378=0)+R359-(R378-Q378))*(Расчет_БЕЗ_Фонда!R$36&gt;0),6)</f>
        <v>0</v>
      </c>
      <c r="S397" s="6">
        <f ca="1">ROUND((R397*(S378=0)+S359-(S378-R378))*(Расчет_БЕЗ_Фонда!S$36&gt;0),6)</f>
        <v>0</v>
      </c>
      <c r="T397" s="6">
        <f ca="1">ROUND((S397*(T378=0)+T359-(T378-S378))*(Расчет_БЕЗ_Фонда!T$36&gt;0),6)</f>
        <v>0</v>
      </c>
      <c r="U397" s="6">
        <f ca="1">ROUND((T397*(U378=0)+U359-(U378-T378))*(Расчет_БЕЗ_Фонда!U$36&gt;0),6)</f>
        <v>0</v>
      </c>
      <c r="V397" s="6">
        <f ca="1">ROUND((U397*(V378=0)+V359-(V378-U378))*(Расчет_БЕЗ_Фонда!V$36&gt;0),6)</f>
        <v>0</v>
      </c>
      <c r="W397" s="6">
        <f ca="1">ROUND((V397*(W378=0)+W359-(W378-V378))*(Расчет_БЕЗ_Фонда!W$36&gt;0),6)</f>
        <v>0</v>
      </c>
      <c r="X397" s="6">
        <f ca="1">ROUND((W397*(X378=0)+X359-(X378-W378))*(Расчет_БЕЗ_Фонда!X$36&gt;0),6)</f>
        <v>0</v>
      </c>
      <c r="Y397" s="6">
        <f ca="1">ROUND((X397*(Y378=0)+Y359-(Y378-X378))*(Расчет_БЕЗ_Фонда!Y$36&gt;0),6)</f>
        <v>0</v>
      </c>
      <c r="Z397" s="6">
        <f ca="1">ROUND((Y397*(Z378=0)+Z359-(Z378-Y378))*(Расчет_БЕЗ_Фонда!Z$36&gt;0),6)</f>
        <v>0</v>
      </c>
      <c r="AA397" s="6">
        <f ca="1">ROUND((Z397*(AA378=0)+AA359-(AA378-Z378))*(Расчет_БЕЗ_Фонда!AA$36&gt;0),6)</f>
        <v>0</v>
      </c>
      <c r="AB397" s="6">
        <f ca="1">ROUND((AA397*(AB378=0)+AB359-(AB378-AA378))*(Расчет_БЕЗ_Фонда!AB$36&gt;0),6)</f>
        <v>0</v>
      </c>
      <c r="AC397" s="6">
        <f ca="1">ROUND((AB397*(AC378=0)+AC359-(AC378-AB378))*(Расчет_БЕЗ_Фонда!AC$36&gt;0),6)</f>
        <v>0</v>
      </c>
      <c r="AD397" s="6">
        <f ca="1">ROUND((AC397*(AD378=0)+AD359-(AD378-AC378))*(Расчет_БЕЗ_Фонда!AD$36&gt;0),6)</f>
        <v>0</v>
      </c>
      <c r="AE397" s="6">
        <f ca="1">ROUND((AD397*(AE378=0)+AE359-(AE378-AD378))*(Расчет_БЕЗ_Фонда!AE$36&gt;0),6)</f>
        <v>0</v>
      </c>
      <c r="AF397" s="6">
        <f ca="1">ROUND((AE397*(AF378=0)+AF359-(AF378-AE378))*(Расчет_БЕЗ_Фонда!AF$36&gt;0),6)</f>
        <v>0</v>
      </c>
      <c r="AG397" s="6">
        <f ca="1">ROUND((AF397*(AG378=0)+AG359-(AG378-AF378))*(Расчет_БЕЗ_Фонда!AG$36&gt;0),6)</f>
        <v>0</v>
      </c>
      <c r="AH397" s="6">
        <f ca="1">ROUND((AG397*(AH378=0)+AH359-(AH378-AG378))*(Расчет_БЕЗ_Фонда!AH$36&gt;0),6)</f>
        <v>0</v>
      </c>
      <c r="AI397" s="6">
        <f ca="1">ROUND((AH397*(AI378=0)+AI359-(AI378-AH378))*(Расчет_БЕЗ_Фонда!AI$36&gt;0),6)</f>
        <v>0</v>
      </c>
      <c r="AJ397" s="6">
        <f ca="1">ROUND((AI397*(AJ378=0)+AJ359-(AJ378-AI378))*(Расчет_БЕЗ_Фонда!AJ$36&gt;0),6)</f>
        <v>0</v>
      </c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</row>
    <row r="398" spans="1:124" s="1" customFormat="1" outlineLevel="2">
      <c r="A398" s="5" t="str">
        <f t="shared" si="101"/>
        <v>-</v>
      </c>
      <c r="C398" s="6"/>
      <c r="D398" s="6"/>
      <c r="E398" s="6">
        <f ca="1">ROUND((D398*(E379=0)+E360-(E379-D379))*(Расчет_БЕЗ_Фонда!E$36&gt;0),6)</f>
        <v>0</v>
      </c>
      <c r="F398" s="6">
        <f ca="1">ROUND((E398*(F379=0)+F360-(F379-E379))*(Расчет_БЕЗ_Фонда!F$36&gt;0),6)</f>
        <v>0</v>
      </c>
      <c r="G398" s="6">
        <f ca="1">ROUND((F398*(G379=0)+G360-(G379-F379))*(Расчет_БЕЗ_Фонда!G$36&gt;0),6)</f>
        <v>0</v>
      </c>
      <c r="H398" s="6">
        <f ca="1">ROUND((G398*(H379=0)+H360-(H379-G379))*(Расчет_БЕЗ_Фонда!H$36&gt;0),6)</f>
        <v>0</v>
      </c>
      <c r="I398" s="6">
        <f ca="1">ROUND((H398*(I379=0)+I360-(I379-H379))*(Расчет_БЕЗ_Фонда!I$36&gt;0),6)</f>
        <v>0</v>
      </c>
      <c r="J398" s="6">
        <f ca="1">ROUND((I398*(J379=0)+J360-(J379-I379))*(Расчет_БЕЗ_Фонда!J$36&gt;0),6)</f>
        <v>0</v>
      </c>
      <c r="K398" s="6">
        <f ca="1">ROUND((J398*(K379=0)+K360-(K379-J379))*(Расчет_БЕЗ_Фонда!K$36&gt;0),6)</f>
        <v>0</v>
      </c>
      <c r="L398" s="6">
        <f ca="1">ROUND((K398*(L379=0)+L360-(L379-K379))*(Расчет_БЕЗ_Фонда!L$36&gt;0),6)</f>
        <v>0</v>
      </c>
      <c r="M398" s="6">
        <f ca="1">ROUND((L398*(M379=0)+M360-(M379-L379))*(Расчет_БЕЗ_Фонда!M$36&gt;0),6)</f>
        <v>0</v>
      </c>
      <c r="N398" s="6">
        <f ca="1">ROUND((M398*(N379=0)+N360-(N379-M379))*(Расчет_БЕЗ_Фонда!N$36&gt;0),6)</f>
        <v>0</v>
      </c>
      <c r="O398" s="6">
        <f ca="1">ROUND((N398*(O379=0)+O360-(O379-N379))*(Расчет_БЕЗ_Фонда!O$36&gt;0),6)</f>
        <v>0</v>
      </c>
      <c r="P398" s="6">
        <f ca="1">ROUND((O398*(P379=0)+P360-(P379-O379))*(Расчет_БЕЗ_Фонда!P$36&gt;0),6)</f>
        <v>0</v>
      </c>
      <c r="Q398" s="6">
        <f ca="1">ROUND((P398*(Q379=0)+Q360-(Q379-P379))*(Расчет_БЕЗ_Фонда!Q$36&gt;0),6)</f>
        <v>0</v>
      </c>
      <c r="R398" s="6">
        <f ca="1">ROUND((Q398*(R379=0)+R360-(R379-Q379))*(Расчет_БЕЗ_Фонда!R$36&gt;0),6)</f>
        <v>0</v>
      </c>
      <c r="S398" s="6">
        <f ca="1">ROUND((R398*(S379=0)+S360-(S379-R379))*(Расчет_БЕЗ_Фонда!S$36&gt;0),6)</f>
        <v>0</v>
      </c>
      <c r="T398" s="6">
        <f ca="1">ROUND((S398*(T379=0)+T360-(T379-S379))*(Расчет_БЕЗ_Фонда!T$36&gt;0),6)</f>
        <v>0</v>
      </c>
      <c r="U398" s="6">
        <f ca="1">ROUND((T398*(U379=0)+U360-(U379-T379))*(Расчет_БЕЗ_Фонда!U$36&gt;0),6)</f>
        <v>0</v>
      </c>
      <c r="V398" s="6">
        <f ca="1">ROUND((U398*(V379=0)+V360-(V379-U379))*(Расчет_БЕЗ_Фонда!V$36&gt;0),6)</f>
        <v>0</v>
      </c>
      <c r="W398" s="6">
        <f ca="1">ROUND((V398*(W379=0)+W360-(W379-V379))*(Расчет_БЕЗ_Фонда!W$36&gt;0),6)</f>
        <v>0</v>
      </c>
      <c r="X398" s="6">
        <f ca="1">ROUND((W398*(X379=0)+X360-(X379-W379))*(Расчет_БЕЗ_Фонда!X$36&gt;0),6)</f>
        <v>0</v>
      </c>
      <c r="Y398" s="6">
        <f ca="1">ROUND((X398*(Y379=0)+Y360-(Y379-X379))*(Расчет_БЕЗ_Фонда!Y$36&gt;0),6)</f>
        <v>0</v>
      </c>
      <c r="Z398" s="6">
        <f ca="1">ROUND((Y398*(Z379=0)+Z360-(Z379-Y379))*(Расчет_БЕЗ_Фонда!Z$36&gt;0),6)</f>
        <v>0</v>
      </c>
      <c r="AA398" s="6">
        <f ca="1">ROUND((Z398*(AA379=0)+AA360-(AA379-Z379))*(Расчет_БЕЗ_Фонда!AA$36&gt;0),6)</f>
        <v>0</v>
      </c>
      <c r="AB398" s="6">
        <f ca="1">ROUND((AA398*(AB379=0)+AB360-(AB379-AA379))*(Расчет_БЕЗ_Фонда!AB$36&gt;0),6)</f>
        <v>0</v>
      </c>
      <c r="AC398" s="6">
        <f ca="1">ROUND((AB398*(AC379=0)+AC360-(AC379-AB379))*(Расчет_БЕЗ_Фонда!AC$36&gt;0),6)</f>
        <v>0</v>
      </c>
      <c r="AD398" s="6">
        <f ca="1">ROUND((AC398*(AD379=0)+AD360-(AD379-AC379))*(Расчет_БЕЗ_Фонда!AD$36&gt;0),6)</f>
        <v>0</v>
      </c>
      <c r="AE398" s="6">
        <f ca="1">ROUND((AD398*(AE379=0)+AE360-(AE379-AD379))*(Расчет_БЕЗ_Фонда!AE$36&gt;0),6)</f>
        <v>0</v>
      </c>
      <c r="AF398" s="6">
        <f ca="1">ROUND((AE398*(AF379=0)+AF360-(AF379-AE379))*(Расчет_БЕЗ_Фонда!AF$36&gt;0),6)</f>
        <v>0</v>
      </c>
      <c r="AG398" s="6">
        <f ca="1">ROUND((AF398*(AG379=0)+AG360-(AG379-AF379))*(Расчет_БЕЗ_Фонда!AG$36&gt;0),6)</f>
        <v>0</v>
      </c>
      <c r="AH398" s="6">
        <f ca="1">ROUND((AG398*(AH379=0)+AH360-(AH379-AG379))*(Расчет_БЕЗ_Фонда!AH$36&gt;0),6)</f>
        <v>0</v>
      </c>
      <c r="AI398" s="6">
        <f ca="1">ROUND((AH398*(AI379=0)+AI360-(AI379-AH379))*(Расчет_БЕЗ_Фонда!AI$36&gt;0),6)</f>
        <v>0</v>
      </c>
      <c r="AJ398" s="6">
        <f ca="1">ROUND((AI398*(AJ379=0)+AJ360-(AJ379-AI379))*(Расчет_БЕЗ_Фонда!AJ$36&gt;0),6)</f>
        <v>0</v>
      </c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</row>
    <row r="399" spans="1:124" s="1" customFormat="1" outlineLevel="1">
      <c r="A399" s="14" t="str">
        <f t="shared" si="101"/>
        <v>Итого по Проекту</v>
      </c>
      <c r="B399" s="15"/>
      <c r="C399" s="15"/>
      <c r="D399" s="15"/>
      <c r="E399" s="16">
        <f t="shared" ref="E399:AJ399" ca="1" si="102">SUM(E383:E398)</f>
        <v>0</v>
      </c>
      <c r="F399" s="16">
        <f t="shared" ca="1" si="102"/>
        <v>0</v>
      </c>
      <c r="G399" s="16">
        <f t="shared" ca="1" si="102"/>
        <v>536800</v>
      </c>
      <c r="H399" s="16">
        <f t="shared" ca="1" si="102"/>
        <v>536800</v>
      </c>
      <c r="I399" s="16">
        <f t="shared" ca="1" si="102"/>
        <v>536800</v>
      </c>
      <c r="J399" s="16">
        <f t="shared" ca="1" si="102"/>
        <v>536800</v>
      </c>
      <c r="K399" s="16">
        <f t="shared" ca="1" si="102"/>
        <v>536800</v>
      </c>
      <c r="L399" s="16">
        <f t="shared" ca="1" si="102"/>
        <v>536800</v>
      </c>
      <c r="M399" s="16">
        <f t="shared" ca="1" si="102"/>
        <v>536800</v>
      </c>
      <c r="N399" s="16">
        <f t="shared" ca="1" si="102"/>
        <v>536800</v>
      </c>
      <c r="O399" s="16">
        <f t="shared" ca="1" si="102"/>
        <v>536800</v>
      </c>
      <c r="P399" s="16">
        <f t="shared" ca="1" si="102"/>
        <v>0</v>
      </c>
      <c r="Q399" s="16">
        <f t="shared" ca="1" si="102"/>
        <v>0</v>
      </c>
      <c r="R399" s="16">
        <f t="shared" ca="1" si="102"/>
        <v>0</v>
      </c>
      <c r="S399" s="16">
        <f t="shared" ca="1" si="102"/>
        <v>0</v>
      </c>
      <c r="T399" s="16">
        <f t="shared" ca="1" si="102"/>
        <v>0</v>
      </c>
      <c r="U399" s="16">
        <f t="shared" ca="1" si="102"/>
        <v>0</v>
      </c>
      <c r="V399" s="16">
        <f t="shared" ca="1" si="102"/>
        <v>0</v>
      </c>
      <c r="W399" s="16">
        <f t="shared" ca="1" si="102"/>
        <v>0</v>
      </c>
      <c r="X399" s="16">
        <f t="shared" ca="1" si="102"/>
        <v>0</v>
      </c>
      <c r="Y399" s="16">
        <f t="shared" ca="1" si="102"/>
        <v>0</v>
      </c>
      <c r="Z399" s="16">
        <f t="shared" ca="1" si="102"/>
        <v>0</v>
      </c>
      <c r="AA399" s="16">
        <f t="shared" ca="1" si="102"/>
        <v>0</v>
      </c>
      <c r="AB399" s="16">
        <f t="shared" ca="1" si="102"/>
        <v>0</v>
      </c>
      <c r="AC399" s="16">
        <f t="shared" ca="1" si="102"/>
        <v>0</v>
      </c>
      <c r="AD399" s="16">
        <f t="shared" ca="1" si="102"/>
        <v>0</v>
      </c>
      <c r="AE399" s="16">
        <f t="shared" ca="1" si="102"/>
        <v>0</v>
      </c>
      <c r="AF399" s="16">
        <f t="shared" ca="1" si="102"/>
        <v>0</v>
      </c>
      <c r="AG399" s="16">
        <f t="shared" ca="1" si="102"/>
        <v>0</v>
      </c>
      <c r="AH399" s="16">
        <f t="shared" ca="1" si="102"/>
        <v>0</v>
      </c>
      <c r="AI399" s="16">
        <f t="shared" ca="1" si="102"/>
        <v>0</v>
      </c>
      <c r="AJ399" s="16">
        <f t="shared" ca="1" si="102"/>
        <v>0</v>
      </c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  <c r="BC399" s="16"/>
      <c r="BD399" s="16"/>
      <c r="BE399" s="16"/>
      <c r="BF399" s="16"/>
      <c r="BG399" s="16"/>
      <c r="BH399" s="16"/>
      <c r="BI399" s="16"/>
      <c r="BJ399" s="16"/>
      <c r="BK399" s="16"/>
      <c r="BL399" s="16"/>
      <c r="BM399" s="16"/>
      <c r="BN399" s="16"/>
      <c r="BO399" s="16"/>
      <c r="BP399" s="16"/>
      <c r="BQ399" s="16"/>
      <c r="BR399" s="16"/>
      <c r="BS399" s="16"/>
      <c r="BT399" s="16"/>
      <c r="BU399" s="16"/>
      <c r="BV399" s="16"/>
      <c r="BW399" s="16"/>
      <c r="BX399" s="16"/>
      <c r="BY399" s="16"/>
      <c r="BZ399" s="16"/>
      <c r="CA399" s="16"/>
      <c r="CB399" s="16"/>
      <c r="CC399" s="16"/>
      <c r="CD399" s="16"/>
      <c r="CE399" s="16"/>
      <c r="CF399" s="16"/>
      <c r="CG399" s="16"/>
      <c r="CH399" s="16"/>
      <c r="CI399" s="16"/>
      <c r="CJ399" s="16"/>
      <c r="CK399" s="16"/>
      <c r="CL399" s="16"/>
      <c r="CM399" s="16"/>
      <c r="CN399" s="16"/>
      <c r="CO399" s="16"/>
      <c r="CP399" s="16"/>
      <c r="CQ399" s="16"/>
      <c r="CR399" s="16"/>
      <c r="CS399" s="16"/>
      <c r="CT399" s="16"/>
      <c r="CU399" s="16"/>
      <c r="CV399" s="16"/>
      <c r="CW399" s="16"/>
      <c r="CX399" s="16"/>
      <c r="CY399" s="16"/>
      <c r="CZ399" s="16"/>
      <c r="DA399" s="16"/>
      <c r="DB399" s="16"/>
      <c r="DC399" s="16"/>
      <c r="DD399" s="16"/>
      <c r="DE399" s="16"/>
      <c r="DF399" s="16"/>
      <c r="DG399" s="16"/>
      <c r="DH399" s="16"/>
      <c r="DI399" s="16"/>
      <c r="DJ399" s="16"/>
      <c r="DK399" s="16"/>
      <c r="DL399" s="16"/>
      <c r="DM399" s="16"/>
      <c r="DN399" s="16"/>
      <c r="DO399" s="16"/>
      <c r="DP399" s="16"/>
      <c r="DQ399" s="16"/>
      <c r="DR399" s="16"/>
      <c r="DS399" s="16"/>
      <c r="DT399" s="16"/>
    </row>
    <row r="400" spans="1:124" s="1" customFormat="1" outlineLevel="1">
      <c r="A400" s="2"/>
    </row>
    <row r="401" spans="1:124" s="79" customFormat="1" outlineLevel="1">
      <c r="A401" s="78" t="s">
        <v>33</v>
      </c>
      <c r="B401" s="78" t="s">
        <v>35</v>
      </c>
    </row>
    <row r="402" spans="1:124" s="1" customFormat="1" outlineLevel="1">
      <c r="A402" s="5" t="str">
        <f t="shared" ref="A402:A418" si="103">A383</f>
        <v>Реконструкция Объекта №1</v>
      </c>
      <c r="B402" s="19">
        <f>Расчет_БЕЗ_Фонда!B262</f>
        <v>30</v>
      </c>
      <c r="C402" s="6"/>
      <c r="D402" s="6"/>
      <c r="E402" s="6">
        <f ca="1">(MIN(D421,D383/$B402*(MAX(0,1+MIN(Расчет_БЕЗ_Фонда!E$2,'Исходные данные'!$E$14)-MAX(Расчет_БЕЗ_Фонда!E$1,$B364))/IF(MOD(Расчет_БЕЗ_Фонда!E$4,4)=0,366,365)))+MAX(0,E383-D383)/$B402*(MAX(0,1+MIN(Расчет_БЕЗ_Фонда!E$2,'Исходные данные'!$E$14)-MAX(Расчет_БЕЗ_Фонда!E$1,$B364))/IF(MOD(Расчет_БЕЗ_Фонда!E$4,4)=0,366,365)))*Расчет_БЕЗ_Фонда!E$36</f>
        <v>0</v>
      </c>
      <c r="F402" s="6">
        <f ca="1">(MIN(E421,E383/$B402*(MAX(0,1+MIN(Расчет_БЕЗ_Фонда!F$2,'Исходные данные'!$E$14)-MAX(Расчет_БЕЗ_Фонда!F$1,$B364))/IF(MOD(Расчет_БЕЗ_Фонда!F$4,4)=0,366,365)))+MAX(0,F383-E383)/$B402*(MAX(0,1+MIN(Расчет_БЕЗ_Фонда!F$2,'Исходные данные'!$E$14)-MAX(Расчет_БЕЗ_Фонда!F$1,$B364))/IF(MOD(Расчет_БЕЗ_Фонда!F$4,4)=0,366,365)))*Расчет_БЕЗ_Фонда!F$36</f>
        <v>0</v>
      </c>
      <c r="G402" s="6">
        <f ca="1">(MIN(F421,F383/$B402*(MAX(0,1+MIN(Расчет_БЕЗ_Фонда!G$2,'Исходные данные'!$E$14)-MAX(Расчет_БЕЗ_Фонда!G$1,$B364))/IF(MOD(Расчет_БЕЗ_Фонда!G$4,4)=0,366,365)))+MAX(0,G383-F383)/$B402*(MAX(0,1+MIN(Расчет_БЕЗ_Фонда!G$2,'Исходные данные'!$E$14)-MAX(Расчет_БЕЗ_Фонда!G$1,$B364))/IF(MOD(Расчет_БЕЗ_Фонда!G$4,4)=0,366,365)))*Расчет_БЕЗ_Фонда!G$36</f>
        <v>17893.333333333332</v>
      </c>
      <c r="H402" s="6">
        <f ca="1">(MIN(G421,G383/$B402*(MAX(0,1+MIN(Расчет_БЕЗ_Фонда!H$2,'Исходные данные'!$E$14)-MAX(Расчет_БЕЗ_Фонда!H$1,$B364))/IF(MOD(Расчет_БЕЗ_Фонда!H$4,4)=0,366,365)))+MAX(0,H383-G383)/$B402*(MAX(0,1+MIN(Расчет_БЕЗ_Фонда!H$2,'Исходные данные'!$E$14)-MAX(Расчет_БЕЗ_Фонда!H$1,$B364))/IF(MOD(Расчет_БЕЗ_Фонда!H$4,4)=0,366,365)))*Расчет_БЕЗ_Фонда!H$36</f>
        <v>17893.333333333332</v>
      </c>
      <c r="I402" s="6">
        <f ca="1">(MIN(H421,H383/$B402*(MAX(0,1+MIN(Расчет_БЕЗ_Фонда!I$2,'Исходные данные'!$E$14)-MAX(Расчет_БЕЗ_Фонда!I$1,$B364))/IF(MOD(Расчет_БЕЗ_Фонда!I$4,4)=0,366,365)))+MAX(0,I383-H383)/$B402*(MAX(0,1+MIN(Расчет_БЕЗ_Фонда!I$2,'Исходные данные'!$E$14)-MAX(Расчет_БЕЗ_Фонда!I$1,$B364))/IF(MOD(Расчет_БЕЗ_Фонда!I$4,4)=0,366,365)))*Расчет_БЕЗ_Фонда!I$36</f>
        <v>17893.333333333332</v>
      </c>
      <c r="J402" s="6">
        <f ca="1">(MIN(I421,I383/$B402*(MAX(0,1+MIN(Расчет_БЕЗ_Фонда!J$2,'Исходные данные'!$E$14)-MAX(Расчет_БЕЗ_Фонда!J$1,$B364))/IF(MOD(Расчет_БЕЗ_Фонда!J$4,4)=0,366,365)))+MAX(0,J383-I383)/$B402*(MAX(0,1+MIN(Расчет_БЕЗ_Фонда!J$2,'Исходные данные'!$E$14)-MAX(Расчет_БЕЗ_Фонда!J$1,$B364))/IF(MOD(Расчет_БЕЗ_Фонда!J$4,4)=0,366,365)))*Расчет_БЕЗ_Фонда!J$36</f>
        <v>17893.333333333332</v>
      </c>
      <c r="K402" s="6">
        <f ca="1">(MIN(J421,J383/$B402*(MAX(0,1+MIN(Расчет_БЕЗ_Фонда!K$2,'Исходные данные'!$E$14)-MAX(Расчет_БЕЗ_Фонда!K$1,$B364))/IF(MOD(Расчет_БЕЗ_Фонда!K$4,4)=0,366,365)))+MAX(0,K383-J383)/$B402*(MAX(0,1+MIN(Расчет_БЕЗ_Фонда!K$2,'Исходные данные'!$E$14)-MAX(Расчет_БЕЗ_Фонда!K$1,$B364))/IF(MOD(Расчет_БЕЗ_Фонда!K$4,4)=0,366,365)))*Расчет_БЕЗ_Фонда!K$36</f>
        <v>17893.333333333332</v>
      </c>
      <c r="L402" s="6">
        <f ca="1">(MIN(K421,K383/$B402*(MAX(0,1+MIN(Расчет_БЕЗ_Фонда!L$2,'Исходные данные'!$E$14)-MAX(Расчет_БЕЗ_Фонда!L$1,$B364))/IF(MOD(Расчет_БЕЗ_Фонда!L$4,4)=0,366,365)))+MAX(0,L383-K383)/$B402*(MAX(0,1+MIN(Расчет_БЕЗ_Фонда!L$2,'Исходные данные'!$E$14)-MAX(Расчет_БЕЗ_Фонда!L$1,$B364))/IF(MOD(Расчет_БЕЗ_Фонда!L$4,4)=0,366,365)))*Расчет_БЕЗ_Фонда!L$36</f>
        <v>17893.333333333332</v>
      </c>
      <c r="M402" s="6">
        <f ca="1">(MIN(L421,L383/$B402*(MAX(0,1+MIN(Расчет_БЕЗ_Фонда!M$2,'Исходные данные'!$E$14)-MAX(Расчет_БЕЗ_Фонда!M$1,$B364))/IF(MOD(Расчет_БЕЗ_Фонда!M$4,4)=0,366,365)))+MAX(0,M383-L383)/$B402*(MAX(0,1+MIN(Расчет_БЕЗ_Фонда!M$2,'Исходные данные'!$E$14)-MAX(Расчет_БЕЗ_Фонда!M$1,$B364))/IF(MOD(Расчет_БЕЗ_Фонда!M$4,4)=0,366,365)))*Расчет_БЕЗ_Фонда!M$36</f>
        <v>17893.333333333332</v>
      </c>
      <c r="N402" s="6">
        <f ca="1">(MIN(M421,M383/$B402*(MAX(0,1+MIN(Расчет_БЕЗ_Фонда!N$2,'Исходные данные'!$E$14)-MAX(Расчет_БЕЗ_Фонда!N$1,$B364))/IF(MOD(Расчет_БЕЗ_Фонда!N$4,4)=0,366,365)))+MAX(0,N383-M383)/$B402*(MAX(0,1+MIN(Расчет_БЕЗ_Фонда!N$2,'Исходные данные'!$E$14)-MAX(Расчет_БЕЗ_Фонда!N$1,$B364))/IF(MOD(Расчет_БЕЗ_Фонда!N$4,4)=0,366,365)))*Расчет_БЕЗ_Фонда!N$36</f>
        <v>17893.333333333332</v>
      </c>
      <c r="O402" s="6">
        <f ca="1">(MIN(N421,N383/$B402*(MAX(0,1+MIN(Расчет_БЕЗ_Фонда!O$2,'Исходные данные'!$E$14)-MAX(Расчет_БЕЗ_Фонда!O$1,$B364))/IF(MOD(Расчет_БЕЗ_Фонда!O$4,4)=0,366,365)))+MAX(0,O383-N383)/$B402*(MAX(0,1+MIN(Расчет_БЕЗ_Фонда!O$2,'Исходные данные'!$E$14)-MAX(Расчет_БЕЗ_Фонда!O$1,$B364))/IF(MOD(Расчет_БЕЗ_Фонда!O$4,4)=0,366,365)))*Расчет_БЕЗ_Фонда!O$36</f>
        <v>17893.333333333332</v>
      </c>
      <c r="P402" s="6">
        <f ca="1">(MIN(O421,O383/$B402*(MAX(0,1+MIN(Расчет_БЕЗ_Фонда!P$2,'Исходные данные'!$E$14)-MAX(Расчет_БЕЗ_Фонда!P$1,$B364))/IF(MOD(Расчет_БЕЗ_Фонда!P$4,4)=0,366,365)))+MAX(0,P383-O383)/$B402*(MAX(0,1+MIN(Расчет_БЕЗ_Фонда!P$2,'Исходные данные'!$E$14)-MAX(Расчет_БЕЗ_Фонда!P$1,$B364))/IF(MOD(Расчет_БЕЗ_Фонда!P$4,4)=0,366,365)))*Расчет_БЕЗ_Фонда!P$36</f>
        <v>0</v>
      </c>
      <c r="Q402" s="6">
        <f ca="1">(MIN(P421,P383/$B402*(MAX(0,1+MIN(Расчет_БЕЗ_Фонда!Q$2,'Исходные данные'!$E$14)-MAX(Расчет_БЕЗ_Фонда!Q$1,$B364))/IF(MOD(Расчет_БЕЗ_Фонда!Q$4,4)=0,366,365)))+MAX(0,Q383-P383)/$B402*(MAX(0,1+MIN(Расчет_БЕЗ_Фонда!Q$2,'Исходные данные'!$E$14)-MAX(Расчет_БЕЗ_Фонда!Q$1,$B364))/IF(MOD(Расчет_БЕЗ_Фонда!Q$4,4)=0,366,365)))*Расчет_БЕЗ_Фонда!Q$36</f>
        <v>0</v>
      </c>
      <c r="R402" s="6">
        <f ca="1">(MIN(Q421,Q383/$B402*(MAX(0,1+MIN(Расчет_БЕЗ_Фонда!R$2,'Исходные данные'!$E$14)-MAX(Расчет_БЕЗ_Фонда!R$1,$B364))/IF(MOD(Расчет_БЕЗ_Фонда!R$4,4)=0,366,365)))+MAX(0,R383-Q383)/$B402*(MAX(0,1+MIN(Расчет_БЕЗ_Фонда!R$2,'Исходные данные'!$E$14)-MAX(Расчет_БЕЗ_Фонда!R$1,$B364))/IF(MOD(Расчет_БЕЗ_Фонда!R$4,4)=0,366,365)))*Расчет_БЕЗ_Фонда!R$36</f>
        <v>0</v>
      </c>
      <c r="S402" s="6">
        <f ca="1">(MIN(R421,R383/$B402*(MAX(0,1+MIN(Расчет_БЕЗ_Фонда!S$2,'Исходные данные'!$E$14)-MAX(Расчет_БЕЗ_Фонда!S$1,$B364))/IF(MOD(Расчет_БЕЗ_Фонда!S$4,4)=0,366,365)))+MAX(0,S383-R383)/$B402*(MAX(0,1+MIN(Расчет_БЕЗ_Фонда!S$2,'Исходные данные'!$E$14)-MAX(Расчет_БЕЗ_Фонда!S$1,$B364))/IF(MOD(Расчет_БЕЗ_Фонда!S$4,4)=0,366,365)))*Расчет_БЕЗ_Фонда!S$36</f>
        <v>0</v>
      </c>
      <c r="T402" s="6">
        <f ca="1">(MIN(S421,S383/$B402*(MAX(0,1+MIN(Расчет_БЕЗ_Фонда!T$2,'Исходные данные'!$E$14)-MAX(Расчет_БЕЗ_Фонда!T$1,$B364))/IF(MOD(Расчет_БЕЗ_Фонда!T$4,4)=0,366,365)))+MAX(0,T383-S383)/$B402*(MAX(0,1+MIN(Расчет_БЕЗ_Фонда!T$2,'Исходные данные'!$E$14)-MAX(Расчет_БЕЗ_Фонда!T$1,$B364))/IF(MOD(Расчет_БЕЗ_Фонда!T$4,4)=0,366,365)))*Расчет_БЕЗ_Фонда!T$36</f>
        <v>0</v>
      </c>
      <c r="U402" s="6">
        <f ca="1">(MIN(T421,T383/$B402*(MAX(0,1+MIN(Расчет_БЕЗ_Фонда!U$2,'Исходные данные'!$E$14)-MAX(Расчет_БЕЗ_Фонда!U$1,$B364))/IF(MOD(Расчет_БЕЗ_Фонда!U$4,4)=0,366,365)))+MAX(0,U383-T383)/$B402*(MAX(0,1+MIN(Расчет_БЕЗ_Фонда!U$2,'Исходные данные'!$E$14)-MAX(Расчет_БЕЗ_Фонда!U$1,$B364))/IF(MOD(Расчет_БЕЗ_Фонда!U$4,4)=0,366,365)))*Расчет_БЕЗ_Фонда!U$36</f>
        <v>0</v>
      </c>
      <c r="V402" s="6">
        <f ca="1">(MIN(U421,U383/$B402*(MAX(0,1+MIN(Расчет_БЕЗ_Фонда!V$2,'Исходные данные'!$E$14)-MAX(Расчет_БЕЗ_Фонда!V$1,$B364))/IF(MOD(Расчет_БЕЗ_Фонда!V$4,4)=0,366,365)))+MAX(0,V383-U383)/$B402*(MAX(0,1+MIN(Расчет_БЕЗ_Фонда!V$2,'Исходные данные'!$E$14)-MAX(Расчет_БЕЗ_Фонда!V$1,$B364))/IF(MOD(Расчет_БЕЗ_Фонда!V$4,4)=0,366,365)))*Расчет_БЕЗ_Фонда!V$36</f>
        <v>0</v>
      </c>
      <c r="W402" s="6">
        <f ca="1">(MIN(V421,V383/$B402*(MAX(0,1+MIN(Расчет_БЕЗ_Фонда!W$2,'Исходные данные'!$E$14)-MAX(Расчет_БЕЗ_Фонда!W$1,$B364))/IF(MOD(Расчет_БЕЗ_Фонда!W$4,4)=0,366,365)))+MAX(0,W383-V383)/$B402*(MAX(0,1+MIN(Расчет_БЕЗ_Фонда!W$2,'Исходные данные'!$E$14)-MAX(Расчет_БЕЗ_Фонда!W$1,$B364))/IF(MOD(Расчет_БЕЗ_Фонда!W$4,4)=0,366,365)))*Расчет_БЕЗ_Фонда!W$36</f>
        <v>0</v>
      </c>
      <c r="X402" s="6">
        <f ca="1">(MIN(W421,W383/$B402*(MAX(0,1+MIN(Расчет_БЕЗ_Фонда!X$2,'Исходные данные'!$E$14)-MAX(Расчет_БЕЗ_Фонда!X$1,$B364))/IF(MOD(Расчет_БЕЗ_Фонда!X$4,4)=0,366,365)))+MAX(0,X383-W383)/$B402*(MAX(0,1+MIN(Расчет_БЕЗ_Фонда!X$2,'Исходные данные'!$E$14)-MAX(Расчет_БЕЗ_Фонда!X$1,$B364))/IF(MOD(Расчет_БЕЗ_Фонда!X$4,4)=0,366,365)))*Расчет_БЕЗ_Фонда!X$36</f>
        <v>0</v>
      </c>
      <c r="Y402" s="6">
        <f ca="1">(MIN(X421,X383/$B402*(MAX(0,1+MIN(Расчет_БЕЗ_Фонда!Y$2,'Исходные данные'!$E$14)-MAX(Расчет_БЕЗ_Фонда!Y$1,$B364))/IF(MOD(Расчет_БЕЗ_Фонда!Y$4,4)=0,366,365)))+MAX(0,Y383-X383)/$B402*(MAX(0,1+MIN(Расчет_БЕЗ_Фонда!Y$2,'Исходные данные'!$E$14)-MAX(Расчет_БЕЗ_Фонда!Y$1,$B364))/IF(MOD(Расчет_БЕЗ_Фонда!Y$4,4)=0,366,365)))*Расчет_БЕЗ_Фонда!Y$36</f>
        <v>0</v>
      </c>
      <c r="Z402" s="6">
        <f ca="1">(MIN(Y421,Y383/$B402*(MAX(0,1+MIN(Расчет_БЕЗ_Фонда!Z$2,'Исходные данные'!$E$14)-MAX(Расчет_БЕЗ_Фонда!Z$1,$B364))/IF(MOD(Расчет_БЕЗ_Фонда!Z$4,4)=0,366,365)))+MAX(0,Z383-Y383)/$B402*(MAX(0,1+MIN(Расчет_БЕЗ_Фонда!Z$2,'Исходные данные'!$E$14)-MAX(Расчет_БЕЗ_Фонда!Z$1,$B364))/IF(MOD(Расчет_БЕЗ_Фонда!Z$4,4)=0,366,365)))*Расчет_БЕЗ_Фонда!Z$36</f>
        <v>0</v>
      </c>
      <c r="AA402" s="6">
        <f ca="1">(MIN(Z421,Z383/$B402*(MAX(0,1+MIN(Расчет_БЕЗ_Фонда!AA$2,'Исходные данные'!$E$14)-MAX(Расчет_БЕЗ_Фонда!AA$1,$B364))/IF(MOD(Расчет_БЕЗ_Фонда!AA$4,4)=0,366,365)))+MAX(0,AA383-Z383)/$B402*(MAX(0,1+MIN(Расчет_БЕЗ_Фонда!AA$2,'Исходные данные'!$E$14)-MAX(Расчет_БЕЗ_Фонда!AA$1,$B364))/IF(MOD(Расчет_БЕЗ_Фонда!AA$4,4)=0,366,365)))*Расчет_БЕЗ_Фонда!AA$36</f>
        <v>0</v>
      </c>
      <c r="AB402" s="6">
        <f ca="1">(MIN(AA421,AA383/$B402*(MAX(0,1+MIN(Расчет_БЕЗ_Фонда!AB$2,'Исходные данные'!$E$14)-MAX(Расчет_БЕЗ_Фонда!AB$1,$B364))/IF(MOD(Расчет_БЕЗ_Фонда!AB$4,4)=0,366,365)))+MAX(0,AB383-AA383)/$B402*(MAX(0,1+MIN(Расчет_БЕЗ_Фонда!AB$2,'Исходные данные'!$E$14)-MAX(Расчет_БЕЗ_Фонда!AB$1,$B364))/IF(MOD(Расчет_БЕЗ_Фонда!AB$4,4)=0,366,365)))*Расчет_БЕЗ_Фонда!AB$36</f>
        <v>0</v>
      </c>
      <c r="AC402" s="6">
        <f ca="1">(MIN(AB421,AB383/$B402*(MAX(0,1+MIN(Расчет_БЕЗ_Фонда!AC$2,'Исходные данные'!$E$14)-MAX(Расчет_БЕЗ_Фонда!AC$1,$B364))/IF(MOD(Расчет_БЕЗ_Фонда!AC$4,4)=0,366,365)))+MAX(0,AC383-AB383)/$B402*(MAX(0,1+MIN(Расчет_БЕЗ_Фонда!AC$2,'Исходные данные'!$E$14)-MAX(Расчет_БЕЗ_Фонда!AC$1,$B364))/IF(MOD(Расчет_БЕЗ_Фонда!AC$4,4)=0,366,365)))*Расчет_БЕЗ_Фонда!AC$36</f>
        <v>0</v>
      </c>
      <c r="AD402" s="6">
        <f ca="1">(MIN(AC421,AC383/$B402*(MAX(0,1+MIN(Расчет_БЕЗ_Фонда!AD$2,'Исходные данные'!$E$14)-MAX(Расчет_БЕЗ_Фонда!AD$1,$B364))/IF(MOD(Расчет_БЕЗ_Фонда!AD$4,4)=0,366,365)))+MAX(0,AD383-AC383)/$B402*(MAX(0,1+MIN(Расчет_БЕЗ_Фонда!AD$2,'Исходные данные'!$E$14)-MAX(Расчет_БЕЗ_Фонда!AD$1,$B364))/IF(MOD(Расчет_БЕЗ_Фонда!AD$4,4)=0,366,365)))*Расчет_БЕЗ_Фонда!AD$36</f>
        <v>0</v>
      </c>
      <c r="AE402" s="6">
        <f ca="1">(MIN(AD421,AD383/$B402*(MAX(0,1+MIN(Расчет_БЕЗ_Фонда!AE$2,'Исходные данные'!$E$14)-MAX(Расчет_БЕЗ_Фонда!AE$1,$B364))/IF(MOD(Расчет_БЕЗ_Фонда!AE$4,4)=0,366,365)))+MAX(0,AE383-AD383)/$B402*(MAX(0,1+MIN(Расчет_БЕЗ_Фонда!AE$2,'Исходные данные'!$E$14)-MAX(Расчет_БЕЗ_Фонда!AE$1,$B364))/IF(MOD(Расчет_БЕЗ_Фонда!AE$4,4)=0,366,365)))*Расчет_БЕЗ_Фонда!AE$36</f>
        <v>0</v>
      </c>
      <c r="AF402" s="6">
        <f ca="1">(MIN(AE421,AE383/$B402*(MAX(0,1+MIN(Расчет_БЕЗ_Фонда!AF$2,'Исходные данные'!$E$14)-MAX(Расчет_БЕЗ_Фонда!AF$1,$B364))/IF(MOD(Расчет_БЕЗ_Фонда!AF$4,4)=0,366,365)))+MAX(0,AF383-AE383)/$B402*(MAX(0,1+MIN(Расчет_БЕЗ_Фонда!AF$2,'Исходные данные'!$E$14)-MAX(Расчет_БЕЗ_Фонда!AF$1,$B364))/IF(MOD(Расчет_БЕЗ_Фонда!AF$4,4)=0,366,365)))*Расчет_БЕЗ_Фонда!AF$36</f>
        <v>0</v>
      </c>
      <c r="AG402" s="6">
        <f ca="1">(MIN(AF421,AF383/$B402*(MAX(0,1+MIN(Расчет_БЕЗ_Фонда!AG$2,'Исходные данные'!$E$14)-MAX(Расчет_БЕЗ_Фонда!AG$1,$B364))/IF(MOD(Расчет_БЕЗ_Фонда!AG$4,4)=0,366,365)))+MAX(0,AG383-AF383)/$B402*(MAX(0,1+MIN(Расчет_БЕЗ_Фонда!AG$2,'Исходные данные'!$E$14)-MAX(Расчет_БЕЗ_Фонда!AG$1,$B364))/IF(MOD(Расчет_БЕЗ_Фонда!AG$4,4)=0,366,365)))*Расчет_БЕЗ_Фонда!AG$36</f>
        <v>0</v>
      </c>
      <c r="AH402" s="6">
        <f ca="1">(MIN(AG421,AG383/$B402*(MAX(0,1+MIN(Расчет_БЕЗ_Фонда!AH$2,'Исходные данные'!$E$14)-MAX(Расчет_БЕЗ_Фонда!AH$1,$B364))/IF(MOD(Расчет_БЕЗ_Фонда!AH$4,4)=0,366,365)))+MAX(0,AH383-AG383)/$B402*(MAX(0,1+MIN(Расчет_БЕЗ_Фонда!AH$2,'Исходные данные'!$E$14)-MAX(Расчет_БЕЗ_Фонда!AH$1,$B364))/IF(MOD(Расчет_БЕЗ_Фонда!AH$4,4)=0,366,365)))*Расчет_БЕЗ_Фонда!AH$36</f>
        <v>0</v>
      </c>
      <c r="AI402" s="6">
        <f ca="1">(MIN(AH421,AH383/$B402*(MAX(0,1+MIN(Расчет_БЕЗ_Фонда!AI$2,'Исходные данные'!$E$14)-MAX(Расчет_БЕЗ_Фонда!AI$1,$B364))/IF(MOD(Расчет_БЕЗ_Фонда!AI$4,4)=0,366,365)))+MAX(0,AI383-AH383)/$B402*(MAX(0,1+MIN(Расчет_БЕЗ_Фонда!AI$2,'Исходные данные'!$E$14)-MAX(Расчет_БЕЗ_Фонда!AI$1,$B364))/IF(MOD(Расчет_БЕЗ_Фонда!AI$4,4)=0,366,365)))*Расчет_БЕЗ_Фонда!AI$36</f>
        <v>0</v>
      </c>
      <c r="AJ402" s="6">
        <f ca="1">(MIN(AI421,AI383/$B402*(MAX(0,1+MIN(Расчет_БЕЗ_Фонда!AJ$2,'Исходные данные'!$E$14)-MAX(Расчет_БЕЗ_Фонда!AJ$1,$B364))/IF(MOD(Расчет_БЕЗ_Фонда!AJ$4,4)=0,366,365)))+MAX(0,AJ383-AI383)/$B402*(MAX(0,1+MIN(Расчет_БЕЗ_Фонда!AJ$2,'Исходные данные'!$E$14)-MAX(Расчет_БЕЗ_Фонда!AJ$1,$B364))/IF(MOD(Расчет_БЕЗ_Фонда!AJ$4,4)=0,366,365)))*Расчет_БЕЗ_Фонда!AJ$36</f>
        <v>0</v>
      </c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</row>
    <row r="403" spans="1:124" s="1" customFormat="1" outlineLevel="1">
      <c r="A403" s="5" t="str">
        <f t="shared" si="103"/>
        <v>-</v>
      </c>
      <c r="B403" s="19">
        <f>Расчет_БЕЗ_Фонда!B263</f>
        <v>30</v>
      </c>
      <c r="C403" s="6"/>
      <c r="D403" s="6"/>
      <c r="E403" s="6">
        <f ca="1">(MIN(D422,D384/$B403*(MAX(0,1+MIN(Расчет_БЕЗ_Фонда!E$2,'Исходные данные'!$E$14)-MAX(Расчет_БЕЗ_Фонда!E$1,$B365))/IF(MOD(Расчет_БЕЗ_Фонда!E$4,4)=0,366,365)))+MAX(0,E384-D384)/$B403*(MAX(0,1+MIN(Расчет_БЕЗ_Фонда!E$2,'Исходные данные'!$E$14)-MAX(Расчет_БЕЗ_Фонда!E$1,$B365))/IF(MOD(Расчет_БЕЗ_Фонда!E$4,4)=0,366,365)))*Расчет_БЕЗ_Фонда!E$36</f>
        <v>0</v>
      </c>
      <c r="F403" s="6">
        <f ca="1">(MIN(E422,E384/$B403*(MAX(0,1+MIN(Расчет_БЕЗ_Фонда!F$2,'Исходные данные'!$E$14)-MAX(Расчет_БЕЗ_Фонда!F$1,$B365))/IF(MOD(Расчет_БЕЗ_Фонда!F$4,4)=0,366,365)))+MAX(0,F384-E384)/$B403*(MAX(0,1+MIN(Расчет_БЕЗ_Фонда!F$2,'Исходные данные'!$E$14)-MAX(Расчет_БЕЗ_Фонда!F$1,$B365))/IF(MOD(Расчет_БЕЗ_Фонда!F$4,4)=0,366,365)))*Расчет_БЕЗ_Фонда!F$36</f>
        <v>0</v>
      </c>
      <c r="G403" s="6">
        <f ca="1">(MIN(F422,F384/$B403*(MAX(0,1+MIN(Расчет_БЕЗ_Фонда!G$2,'Исходные данные'!$E$14)-MAX(Расчет_БЕЗ_Фонда!G$1,$B365))/IF(MOD(Расчет_БЕЗ_Фонда!G$4,4)=0,366,365)))+MAX(0,G384-F384)/$B403*(MAX(0,1+MIN(Расчет_БЕЗ_Фонда!G$2,'Исходные данные'!$E$14)-MAX(Расчет_БЕЗ_Фонда!G$1,$B365))/IF(MOD(Расчет_БЕЗ_Фонда!G$4,4)=0,366,365)))*Расчет_БЕЗ_Фонда!G$36</f>
        <v>0</v>
      </c>
      <c r="H403" s="6">
        <f ca="1">(MIN(G422,G384/$B403*(MAX(0,1+MIN(Расчет_БЕЗ_Фонда!H$2,'Исходные данные'!$E$14)-MAX(Расчет_БЕЗ_Фонда!H$1,$B365))/IF(MOD(Расчет_БЕЗ_Фонда!H$4,4)=0,366,365)))+MAX(0,H384-G384)/$B403*(MAX(0,1+MIN(Расчет_БЕЗ_Фонда!H$2,'Исходные данные'!$E$14)-MAX(Расчет_БЕЗ_Фонда!H$1,$B365))/IF(MOD(Расчет_БЕЗ_Фонда!H$4,4)=0,366,365)))*Расчет_БЕЗ_Фонда!H$36</f>
        <v>0</v>
      </c>
      <c r="I403" s="6">
        <f ca="1">(MIN(H422,H384/$B403*(MAX(0,1+MIN(Расчет_БЕЗ_Фонда!I$2,'Исходные данные'!$E$14)-MAX(Расчет_БЕЗ_Фонда!I$1,$B365))/IF(MOD(Расчет_БЕЗ_Фонда!I$4,4)=0,366,365)))+MAX(0,I384-H384)/$B403*(MAX(0,1+MIN(Расчет_БЕЗ_Фонда!I$2,'Исходные данные'!$E$14)-MAX(Расчет_БЕЗ_Фонда!I$1,$B365))/IF(MOD(Расчет_БЕЗ_Фонда!I$4,4)=0,366,365)))*Расчет_БЕЗ_Фонда!I$36</f>
        <v>0</v>
      </c>
      <c r="J403" s="6">
        <f ca="1">(MIN(I422,I384/$B403*(MAX(0,1+MIN(Расчет_БЕЗ_Фонда!J$2,'Исходные данные'!$E$14)-MAX(Расчет_БЕЗ_Фонда!J$1,$B365))/IF(MOD(Расчет_БЕЗ_Фонда!J$4,4)=0,366,365)))+MAX(0,J384-I384)/$B403*(MAX(0,1+MIN(Расчет_БЕЗ_Фонда!J$2,'Исходные данные'!$E$14)-MAX(Расчет_БЕЗ_Фонда!J$1,$B365))/IF(MOD(Расчет_БЕЗ_Фонда!J$4,4)=0,366,365)))*Расчет_БЕЗ_Фонда!J$36</f>
        <v>0</v>
      </c>
      <c r="K403" s="6">
        <f ca="1">(MIN(J422,J384/$B403*(MAX(0,1+MIN(Расчет_БЕЗ_Фонда!K$2,'Исходные данные'!$E$14)-MAX(Расчет_БЕЗ_Фонда!K$1,$B365))/IF(MOD(Расчет_БЕЗ_Фонда!K$4,4)=0,366,365)))+MAX(0,K384-J384)/$B403*(MAX(0,1+MIN(Расчет_БЕЗ_Фонда!K$2,'Исходные данные'!$E$14)-MAX(Расчет_БЕЗ_Фонда!K$1,$B365))/IF(MOD(Расчет_БЕЗ_Фонда!K$4,4)=0,366,365)))*Расчет_БЕЗ_Фонда!K$36</f>
        <v>0</v>
      </c>
      <c r="L403" s="6">
        <f ca="1">(MIN(K422,K384/$B403*(MAX(0,1+MIN(Расчет_БЕЗ_Фонда!L$2,'Исходные данные'!$E$14)-MAX(Расчет_БЕЗ_Фонда!L$1,$B365))/IF(MOD(Расчет_БЕЗ_Фонда!L$4,4)=0,366,365)))+MAX(0,L384-K384)/$B403*(MAX(0,1+MIN(Расчет_БЕЗ_Фонда!L$2,'Исходные данные'!$E$14)-MAX(Расчет_БЕЗ_Фонда!L$1,$B365))/IF(MOD(Расчет_БЕЗ_Фонда!L$4,4)=0,366,365)))*Расчет_БЕЗ_Фонда!L$36</f>
        <v>0</v>
      </c>
      <c r="M403" s="6">
        <f ca="1">(MIN(L422,L384/$B403*(MAX(0,1+MIN(Расчет_БЕЗ_Фонда!M$2,'Исходные данные'!$E$14)-MAX(Расчет_БЕЗ_Фонда!M$1,$B365))/IF(MOD(Расчет_БЕЗ_Фонда!M$4,4)=0,366,365)))+MAX(0,M384-L384)/$B403*(MAX(0,1+MIN(Расчет_БЕЗ_Фонда!M$2,'Исходные данные'!$E$14)-MAX(Расчет_БЕЗ_Фонда!M$1,$B365))/IF(MOD(Расчет_БЕЗ_Фонда!M$4,4)=0,366,365)))*Расчет_БЕЗ_Фонда!M$36</f>
        <v>0</v>
      </c>
      <c r="N403" s="6">
        <f ca="1">(MIN(M422,M384/$B403*(MAX(0,1+MIN(Расчет_БЕЗ_Фонда!N$2,'Исходные данные'!$E$14)-MAX(Расчет_БЕЗ_Фонда!N$1,$B365))/IF(MOD(Расчет_БЕЗ_Фонда!N$4,4)=0,366,365)))+MAX(0,N384-M384)/$B403*(MAX(0,1+MIN(Расчет_БЕЗ_Фонда!N$2,'Исходные данные'!$E$14)-MAX(Расчет_БЕЗ_Фонда!N$1,$B365))/IF(MOD(Расчет_БЕЗ_Фонда!N$4,4)=0,366,365)))*Расчет_БЕЗ_Фонда!N$36</f>
        <v>0</v>
      </c>
      <c r="O403" s="6">
        <f ca="1">(MIN(N422,N384/$B403*(MAX(0,1+MIN(Расчет_БЕЗ_Фонда!O$2,'Исходные данные'!$E$14)-MAX(Расчет_БЕЗ_Фонда!O$1,$B365))/IF(MOD(Расчет_БЕЗ_Фонда!O$4,4)=0,366,365)))+MAX(0,O384-N384)/$B403*(MAX(0,1+MIN(Расчет_БЕЗ_Фонда!O$2,'Исходные данные'!$E$14)-MAX(Расчет_БЕЗ_Фонда!O$1,$B365))/IF(MOD(Расчет_БЕЗ_Фонда!O$4,4)=0,366,365)))*Расчет_БЕЗ_Фонда!O$36</f>
        <v>0</v>
      </c>
      <c r="P403" s="6">
        <f ca="1">(MIN(O422,O384/$B403*(MAX(0,1+MIN(Расчет_БЕЗ_Фонда!P$2,'Исходные данные'!$E$14)-MAX(Расчет_БЕЗ_Фонда!P$1,$B365))/IF(MOD(Расчет_БЕЗ_Фонда!P$4,4)=0,366,365)))+MAX(0,P384-O384)/$B403*(MAX(0,1+MIN(Расчет_БЕЗ_Фонда!P$2,'Исходные данные'!$E$14)-MAX(Расчет_БЕЗ_Фонда!P$1,$B365))/IF(MOD(Расчет_БЕЗ_Фонда!P$4,4)=0,366,365)))*Расчет_БЕЗ_Фонда!P$36</f>
        <v>0</v>
      </c>
      <c r="Q403" s="6">
        <f ca="1">(MIN(P422,P384/$B403*(MAX(0,1+MIN(Расчет_БЕЗ_Фонда!Q$2,'Исходные данные'!$E$14)-MAX(Расчет_БЕЗ_Фонда!Q$1,$B365))/IF(MOD(Расчет_БЕЗ_Фонда!Q$4,4)=0,366,365)))+MAX(0,Q384-P384)/$B403*(MAX(0,1+MIN(Расчет_БЕЗ_Фонда!Q$2,'Исходные данные'!$E$14)-MAX(Расчет_БЕЗ_Фонда!Q$1,$B365))/IF(MOD(Расчет_БЕЗ_Фонда!Q$4,4)=0,366,365)))*Расчет_БЕЗ_Фонда!Q$36</f>
        <v>0</v>
      </c>
      <c r="R403" s="6">
        <f ca="1">(MIN(Q422,Q384/$B403*(MAX(0,1+MIN(Расчет_БЕЗ_Фонда!R$2,'Исходные данные'!$E$14)-MAX(Расчет_БЕЗ_Фонда!R$1,$B365))/IF(MOD(Расчет_БЕЗ_Фонда!R$4,4)=0,366,365)))+MAX(0,R384-Q384)/$B403*(MAX(0,1+MIN(Расчет_БЕЗ_Фонда!R$2,'Исходные данные'!$E$14)-MAX(Расчет_БЕЗ_Фонда!R$1,$B365))/IF(MOD(Расчет_БЕЗ_Фонда!R$4,4)=0,366,365)))*Расчет_БЕЗ_Фонда!R$36</f>
        <v>0</v>
      </c>
      <c r="S403" s="6">
        <f ca="1">(MIN(R422,R384/$B403*(MAX(0,1+MIN(Расчет_БЕЗ_Фонда!S$2,'Исходные данные'!$E$14)-MAX(Расчет_БЕЗ_Фонда!S$1,$B365))/IF(MOD(Расчет_БЕЗ_Фонда!S$4,4)=0,366,365)))+MAX(0,S384-R384)/$B403*(MAX(0,1+MIN(Расчет_БЕЗ_Фонда!S$2,'Исходные данные'!$E$14)-MAX(Расчет_БЕЗ_Фонда!S$1,$B365))/IF(MOD(Расчет_БЕЗ_Фонда!S$4,4)=0,366,365)))*Расчет_БЕЗ_Фонда!S$36</f>
        <v>0</v>
      </c>
      <c r="T403" s="6">
        <f ca="1">(MIN(S422,S384/$B403*(MAX(0,1+MIN(Расчет_БЕЗ_Фонда!T$2,'Исходные данные'!$E$14)-MAX(Расчет_БЕЗ_Фонда!T$1,$B365))/IF(MOD(Расчет_БЕЗ_Фонда!T$4,4)=0,366,365)))+MAX(0,T384-S384)/$B403*(MAX(0,1+MIN(Расчет_БЕЗ_Фонда!T$2,'Исходные данные'!$E$14)-MAX(Расчет_БЕЗ_Фонда!T$1,$B365))/IF(MOD(Расчет_БЕЗ_Фонда!T$4,4)=0,366,365)))*Расчет_БЕЗ_Фонда!T$36</f>
        <v>0</v>
      </c>
      <c r="U403" s="6">
        <f ca="1">(MIN(T422,T384/$B403*(MAX(0,1+MIN(Расчет_БЕЗ_Фонда!U$2,'Исходные данные'!$E$14)-MAX(Расчет_БЕЗ_Фонда!U$1,$B365))/IF(MOD(Расчет_БЕЗ_Фонда!U$4,4)=0,366,365)))+MAX(0,U384-T384)/$B403*(MAX(0,1+MIN(Расчет_БЕЗ_Фонда!U$2,'Исходные данные'!$E$14)-MAX(Расчет_БЕЗ_Фонда!U$1,$B365))/IF(MOD(Расчет_БЕЗ_Фонда!U$4,4)=0,366,365)))*Расчет_БЕЗ_Фонда!U$36</f>
        <v>0</v>
      </c>
      <c r="V403" s="6">
        <f ca="1">(MIN(U422,U384/$B403*(MAX(0,1+MIN(Расчет_БЕЗ_Фонда!V$2,'Исходные данные'!$E$14)-MAX(Расчет_БЕЗ_Фонда!V$1,$B365))/IF(MOD(Расчет_БЕЗ_Фонда!V$4,4)=0,366,365)))+MAX(0,V384-U384)/$B403*(MAX(0,1+MIN(Расчет_БЕЗ_Фонда!V$2,'Исходные данные'!$E$14)-MAX(Расчет_БЕЗ_Фонда!V$1,$B365))/IF(MOD(Расчет_БЕЗ_Фонда!V$4,4)=0,366,365)))*Расчет_БЕЗ_Фонда!V$36</f>
        <v>0</v>
      </c>
      <c r="W403" s="6">
        <f ca="1">(MIN(V422,V384/$B403*(MAX(0,1+MIN(Расчет_БЕЗ_Фонда!W$2,'Исходные данные'!$E$14)-MAX(Расчет_БЕЗ_Фонда!W$1,$B365))/IF(MOD(Расчет_БЕЗ_Фонда!W$4,4)=0,366,365)))+MAX(0,W384-V384)/$B403*(MAX(0,1+MIN(Расчет_БЕЗ_Фонда!W$2,'Исходные данные'!$E$14)-MAX(Расчет_БЕЗ_Фонда!W$1,$B365))/IF(MOD(Расчет_БЕЗ_Фонда!W$4,4)=0,366,365)))*Расчет_БЕЗ_Фонда!W$36</f>
        <v>0</v>
      </c>
      <c r="X403" s="6">
        <f ca="1">(MIN(W422,W384/$B403*(MAX(0,1+MIN(Расчет_БЕЗ_Фонда!X$2,'Исходные данные'!$E$14)-MAX(Расчет_БЕЗ_Фонда!X$1,$B365))/IF(MOD(Расчет_БЕЗ_Фонда!X$4,4)=0,366,365)))+MAX(0,X384-W384)/$B403*(MAX(0,1+MIN(Расчет_БЕЗ_Фонда!X$2,'Исходные данные'!$E$14)-MAX(Расчет_БЕЗ_Фонда!X$1,$B365))/IF(MOD(Расчет_БЕЗ_Фонда!X$4,4)=0,366,365)))*Расчет_БЕЗ_Фонда!X$36</f>
        <v>0</v>
      </c>
      <c r="Y403" s="6">
        <f ca="1">(MIN(X422,X384/$B403*(MAX(0,1+MIN(Расчет_БЕЗ_Фонда!Y$2,'Исходные данные'!$E$14)-MAX(Расчет_БЕЗ_Фонда!Y$1,$B365))/IF(MOD(Расчет_БЕЗ_Фонда!Y$4,4)=0,366,365)))+MAX(0,Y384-X384)/$B403*(MAX(0,1+MIN(Расчет_БЕЗ_Фонда!Y$2,'Исходные данные'!$E$14)-MAX(Расчет_БЕЗ_Фонда!Y$1,$B365))/IF(MOD(Расчет_БЕЗ_Фонда!Y$4,4)=0,366,365)))*Расчет_БЕЗ_Фонда!Y$36</f>
        <v>0</v>
      </c>
      <c r="Z403" s="6">
        <f ca="1">(MIN(Y422,Y384/$B403*(MAX(0,1+MIN(Расчет_БЕЗ_Фонда!Z$2,'Исходные данные'!$E$14)-MAX(Расчет_БЕЗ_Фонда!Z$1,$B365))/IF(MOD(Расчет_БЕЗ_Фонда!Z$4,4)=0,366,365)))+MAX(0,Z384-Y384)/$B403*(MAX(0,1+MIN(Расчет_БЕЗ_Фонда!Z$2,'Исходные данные'!$E$14)-MAX(Расчет_БЕЗ_Фонда!Z$1,$B365))/IF(MOD(Расчет_БЕЗ_Фонда!Z$4,4)=0,366,365)))*Расчет_БЕЗ_Фонда!Z$36</f>
        <v>0</v>
      </c>
      <c r="AA403" s="6">
        <f ca="1">(MIN(Z422,Z384/$B403*(MAX(0,1+MIN(Расчет_БЕЗ_Фонда!AA$2,'Исходные данные'!$E$14)-MAX(Расчет_БЕЗ_Фонда!AA$1,$B365))/IF(MOD(Расчет_БЕЗ_Фонда!AA$4,4)=0,366,365)))+MAX(0,AA384-Z384)/$B403*(MAX(0,1+MIN(Расчет_БЕЗ_Фонда!AA$2,'Исходные данные'!$E$14)-MAX(Расчет_БЕЗ_Фонда!AA$1,$B365))/IF(MOD(Расчет_БЕЗ_Фонда!AA$4,4)=0,366,365)))*Расчет_БЕЗ_Фонда!AA$36</f>
        <v>0</v>
      </c>
      <c r="AB403" s="6">
        <f ca="1">(MIN(AA422,AA384/$B403*(MAX(0,1+MIN(Расчет_БЕЗ_Фонда!AB$2,'Исходные данные'!$E$14)-MAX(Расчет_БЕЗ_Фонда!AB$1,$B365))/IF(MOD(Расчет_БЕЗ_Фонда!AB$4,4)=0,366,365)))+MAX(0,AB384-AA384)/$B403*(MAX(0,1+MIN(Расчет_БЕЗ_Фонда!AB$2,'Исходные данные'!$E$14)-MAX(Расчет_БЕЗ_Фонда!AB$1,$B365))/IF(MOD(Расчет_БЕЗ_Фонда!AB$4,4)=0,366,365)))*Расчет_БЕЗ_Фонда!AB$36</f>
        <v>0</v>
      </c>
      <c r="AC403" s="6">
        <f ca="1">(MIN(AB422,AB384/$B403*(MAX(0,1+MIN(Расчет_БЕЗ_Фонда!AC$2,'Исходные данные'!$E$14)-MAX(Расчет_БЕЗ_Фонда!AC$1,$B365))/IF(MOD(Расчет_БЕЗ_Фонда!AC$4,4)=0,366,365)))+MAX(0,AC384-AB384)/$B403*(MAX(0,1+MIN(Расчет_БЕЗ_Фонда!AC$2,'Исходные данные'!$E$14)-MAX(Расчет_БЕЗ_Фонда!AC$1,$B365))/IF(MOD(Расчет_БЕЗ_Фонда!AC$4,4)=0,366,365)))*Расчет_БЕЗ_Фонда!AC$36</f>
        <v>0</v>
      </c>
      <c r="AD403" s="6">
        <f ca="1">(MIN(AC422,AC384/$B403*(MAX(0,1+MIN(Расчет_БЕЗ_Фонда!AD$2,'Исходные данные'!$E$14)-MAX(Расчет_БЕЗ_Фонда!AD$1,$B365))/IF(MOD(Расчет_БЕЗ_Фонда!AD$4,4)=0,366,365)))+MAX(0,AD384-AC384)/$B403*(MAX(0,1+MIN(Расчет_БЕЗ_Фонда!AD$2,'Исходные данные'!$E$14)-MAX(Расчет_БЕЗ_Фонда!AD$1,$B365))/IF(MOD(Расчет_БЕЗ_Фонда!AD$4,4)=0,366,365)))*Расчет_БЕЗ_Фонда!AD$36</f>
        <v>0</v>
      </c>
      <c r="AE403" s="6">
        <f ca="1">(MIN(AD422,AD384/$B403*(MAX(0,1+MIN(Расчет_БЕЗ_Фонда!AE$2,'Исходные данные'!$E$14)-MAX(Расчет_БЕЗ_Фонда!AE$1,$B365))/IF(MOD(Расчет_БЕЗ_Фонда!AE$4,4)=0,366,365)))+MAX(0,AE384-AD384)/$B403*(MAX(0,1+MIN(Расчет_БЕЗ_Фонда!AE$2,'Исходные данные'!$E$14)-MAX(Расчет_БЕЗ_Фонда!AE$1,$B365))/IF(MOD(Расчет_БЕЗ_Фонда!AE$4,4)=0,366,365)))*Расчет_БЕЗ_Фонда!AE$36</f>
        <v>0</v>
      </c>
      <c r="AF403" s="6">
        <f ca="1">(MIN(AE422,AE384/$B403*(MAX(0,1+MIN(Расчет_БЕЗ_Фонда!AF$2,'Исходные данные'!$E$14)-MAX(Расчет_БЕЗ_Фонда!AF$1,$B365))/IF(MOD(Расчет_БЕЗ_Фонда!AF$4,4)=0,366,365)))+MAX(0,AF384-AE384)/$B403*(MAX(0,1+MIN(Расчет_БЕЗ_Фонда!AF$2,'Исходные данные'!$E$14)-MAX(Расчет_БЕЗ_Фонда!AF$1,$B365))/IF(MOD(Расчет_БЕЗ_Фонда!AF$4,4)=0,366,365)))*Расчет_БЕЗ_Фонда!AF$36</f>
        <v>0</v>
      </c>
      <c r="AG403" s="6">
        <f ca="1">(MIN(AF422,AF384/$B403*(MAX(0,1+MIN(Расчет_БЕЗ_Фонда!AG$2,'Исходные данные'!$E$14)-MAX(Расчет_БЕЗ_Фонда!AG$1,$B365))/IF(MOD(Расчет_БЕЗ_Фонда!AG$4,4)=0,366,365)))+MAX(0,AG384-AF384)/$B403*(MAX(0,1+MIN(Расчет_БЕЗ_Фонда!AG$2,'Исходные данные'!$E$14)-MAX(Расчет_БЕЗ_Фонда!AG$1,$B365))/IF(MOD(Расчет_БЕЗ_Фонда!AG$4,4)=0,366,365)))*Расчет_БЕЗ_Фонда!AG$36</f>
        <v>0</v>
      </c>
      <c r="AH403" s="6">
        <f ca="1">(MIN(AG422,AG384/$B403*(MAX(0,1+MIN(Расчет_БЕЗ_Фонда!AH$2,'Исходные данные'!$E$14)-MAX(Расчет_БЕЗ_Фонда!AH$1,$B365))/IF(MOD(Расчет_БЕЗ_Фонда!AH$4,4)=0,366,365)))+MAX(0,AH384-AG384)/$B403*(MAX(0,1+MIN(Расчет_БЕЗ_Фонда!AH$2,'Исходные данные'!$E$14)-MAX(Расчет_БЕЗ_Фонда!AH$1,$B365))/IF(MOD(Расчет_БЕЗ_Фонда!AH$4,4)=0,366,365)))*Расчет_БЕЗ_Фонда!AH$36</f>
        <v>0</v>
      </c>
      <c r="AI403" s="6">
        <f ca="1">(MIN(AH422,AH384/$B403*(MAX(0,1+MIN(Расчет_БЕЗ_Фонда!AI$2,'Исходные данные'!$E$14)-MAX(Расчет_БЕЗ_Фонда!AI$1,$B365))/IF(MOD(Расчет_БЕЗ_Фонда!AI$4,4)=0,366,365)))+MAX(0,AI384-AH384)/$B403*(MAX(0,1+MIN(Расчет_БЕЗ_Фонда!AI$2,'Исходные данные'!$E$14)-MAX(Расчет_БЕЗ_Фонда!AI$1,$B365))/IF(MOD(Расчет_БЕЗ_Фонда!AI$4,4)=0,366,365)))*Расчет_БЕЗ_Фонда!AI$36</f>
        <v>0</v>
      </c>
      <c r="AJ403" s="6">
        <f ca="1">(MIN(AI422,AI384/$B403*(MAX(0,1+MIN(Расчет_БЕЗ_Фонда!AJ$2,'Исходные данные'!$E$14)-MAX(Расчет_БЕЗ_Фонда!AJ$1,$B365))/IF(MOD(Расчет_БЕЗ_Фонда!AJ$4,4)=0,366,365)))+MAX(0,AJ384-AI384)/$B403*(MAX(0,1+MIN(Расчет_БЕЗ_Фонда!AJ$2,'Исходные данные'!$E$14)-MAX(Расчет_БЕЗ_Фонда!AJ$1,$B365))/IF(MOD(Расчет_БЕЗ_Фонда!AJ$4,4)=0,366,365)))*Расчет_БЕЗ_Фонда!AJ$36</f>
        <v>0</v>
      </c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</row>
    <row r="404" spans="1:124" s="1" customFormat="1" outlineLevel="2">
      <c r="A404" s="5" t="str">
        <f t="shared" si="103"/>
        <v>-</v>
      </c>
      <c r="B404" s="19">
        <f>Расчет_БЕЗ_Фонда!B264</f>
        <v>30</v>
      </c>
      <c r="C404" s="6"/>
      <c r="D404" s="6"/>
      <c r="E404" s="6">
        <f ca="1">(MIN(D423,D385/$B404*(MAX(0,1+MIN(Расчет_БЕЗ_Фонда!E$2,'Исходные данные'!$E$14)-MAX(Расчет_БЕЗ_Фонда!E$1,$B366))/IF(MOD(Расчет_БЕЗ_Фонда!E$4,4)=0,366,365)))+MAX(0,E385-D385)/$B404*(MAX(0,1+MIN(Расчет_БЕЗ_Фонда!E$2,'Исходные данные'!$E$14)-MAX(Расчет_БЕЗ_Фонда!E$1,$B366))/IF(MOD(Расчет_БЕЗ_Фонда!E$4,4)=0,366,365)))*Расчет_БЕЗ_Фонда!E$36</f>
        <v>0</v>
      </c>
      <c r="F404" s="6">
        <f ca="1">(MIN(E423,E385/$B404*(MAX(0,1+MIN(Расчет_БЕЗ_Фонда!F$2,'Исходные данные'!$E$14)-MAX(Расчет_БЕЗ_Фонда!F$1,$B366))/IF(MOD(Расчет_БЕЗ_Фонда!F$4,4)=0,366,365)))+MAX(0,F385-E385)/$B404*(MAX(0,1+MIN(Расчет_БЕЗ_Фонда!F$2,'Исходные данные'!$E$14)-MAX(Расчет_БЕЗ_Фонда!F$1,$B366))/IF(MOD(Расчет_БЕЗ_Фонда!F$4,4)=0,366,365)))*Расчет_БЕЗ_Фонда!F$36</f>
        <v>0</v>
      </c>
      <c r="G404" s="6">
        <f ca="1">(MIN(F423,F385/$B404*(MAX(0,1+MIN(Расчет_БЕЗ_Фонда!G$2,'Исходные данные'!$E$14)-MAX(Расчет_БЕЗ_Фонда!G$1,$B366))/IF(MOD(Расчет_БЕЗ_Фонда!G$4,4)=0,366,365)))+MAX(0,G385-F385)/$B404*(MAX(0,1+MIN(Расчет_БЕЗ_Фонда!G$2,'Исходные данные'!$E$14)-MAX(Расчет_БЕЗ_Фонда!G$1,$B366))/IF(MOD(Расчет_БЕЗ_Фонда!G$4,4)=0,366,365)))*Расчет_БЕЗ_Фонда!G$36</f>
        <v>0</v>
      </c>
      <c r="H404" s="6">
        <f ca="1">(MIN(G423,G385/$B404*(MAX(0,1+MIN(Расчет_БЕЗ_Фонда!H$2,'Исходные данные'!$E$14)-MAX(Расчет_БЕЗ_Фонда!H$1,$B366))/IF(MOD(Расчет_БЕЗ_Фонда!H$4,4)=0,366,365)))+MAX(0,H385-G385)/$B404*(MAX(0,1+MIN(Расчет_БЕЗ_Фонда!H$2,'Исходные данные'!$E$14)-MAX(Расчет_БЕЗ_Фонда!H$1,$B366))/IF(MOD(Расчет_БЕЗ_Фонда!H$4,4)=0,366,365)))*Расчет_БЕЗ_Фонда!H$36</f>
        <v>0</v>
      </c>
      <c r="I404" s="6">
        <f ca="1">(MIN(H423,H385/$B404*(MAX(0,1+MIN(Расчет_БЕЗ_Фонда!I$2,'Исходные данные'!$E$14)-MAX(Расчет_БЕЗ_Фонда!I$1,$B366))/IF(MOD(Расчет_БЕЗ_Фонда!I$4,4)=0,366,365)))+MAX(0,I385-H385)/$B404*(MAX(0,1+MIN(Расчет_БЕЗ_Фонда!I$2,'Исходные данные'!$E$14)-MAX(Расчет_БЕЗ_Фонда!I$1,$B366))/IF(MOD(Расчет_БЕЗ_Фонда!I$4,4)=0,366,365)))*Расчет_БЕЗ_Фонда!I$36</f>
        <v>0</v>
      </c>
      <c r="J404" s="6">
        <f ca="1">(MIN(I423,I385/$B404*(MAX(0,1+MIN(Расчет_БЕЗ_Фонда!J$2,'Исходные данные'!$E$14)-MAX(Расчет_БЕЗ_Фонда!J$1,$B366))/IF(MOD(Расчет_БЕЗ_Фонда!J$4,4)=0,366,365)))+MAX(0,J385-I385)/$B404*(MAX(0,1+MIN(Расчет_БЕЗ_Фонда!J$2,'Исходные данные'!$E$14)-MAX(Расчет_БЕЗ_Фонда!J$1,$B366))/IF(MOD(Расчет_БЕЗ_Фонда!J$4,4)=0,366,365)))*Расчет_БЕЗ_Фонда!J$36</f>
        <v>0</v>
      </c>
      <c r="K404" s="6">
        <f ca="1">(MIN(J423,J385/$B404*(MAX(0,1+MIN(Расчет_БЕЗ_Фонда!K$2,'Исходные данные'!$E$14)-MAX(Расчет_БЕЗ_Фонда!K$1,$B366))/IF(MOD(Расчет_БЕЗ_Фонда!K$4,4)=0,366,365)))+MAX(0,K385-J385)/$B404*(MAX(0,1+MIN(Расчет_БЕЗ_Фонда!K$2,'Исходные данные'!$E$14)-MAX(Расчет_БЕЗ_Фонда!K$1,$B366))/IF(MOD(Расчет_БЕЗ_Фонда!K$4,4)=0,366,365)))*Расчет_БЕЗ_Фонда!K$36</f>
        <v>0</v>
      </c>
      <c r="L404" s="6">
        <f ca="1">(MIN(K423,K385/$B404*(MAX(0,1+MIN(Расчет_БЕЗ_Фонда!L$2,'Исходные данные'!$E$14)-MAX(Расчет_БЕЗ_Фонда!L$1,$B366))/IF(MOD(Расчет_БЕЗ_Фонда!L$4,4)=0,366,365)))+MAX(0,L385-K385)/$B404*(MAX(0,1+MIN(Расчет_БЕЗ_Фонда!L$2,'Исходные данные'!$E$14)-MAX(Расчет_БЕЗ_Фонда!L$1,$B366))/IF(MOD(Расчет_БЕЗ_Фонда!L$4,4)=0,366,365)))*Расчет_БЕЗ_Фонда!L$36</f>
        <v>0</v>
      </c>
      <c r="M404" s="6">
        <f ca="1">(MIN(L423,L385/$B404*(MAX(0,1+MIN(Расчет_БЕЗ_Фонда!M$2,'Исходные данные'!$E$14)-MAX(Расчет_БЕЗ_Фонда!M$1,$B366))/IF(MOD(Расчет_БЕЗ_Фонда!M$4,4)=0,366,365)))+MAX(0,M385-L385)/$B404*(MAX(0,1+MIN(Расчет_БЕЗ_Фонда!M$2,'Исходные данные'!$E$14)-MAX(Расчет_БЕЗ_Фонда!M$1,$B366))/IF(MOD(Расчет_БЕЗ_Фонда!M$4,4)=0,366,365)))*Расчет_БЕЗ_Фонда!M$36</f>
        <v>0</v>
      </c>
      <c r="N404" s="6">
        <f ca="1">(MIN(M423,M385/$B404*(MAX(0,1+MIN(Расчет_БЕЗ_Фонда!N$2,'Исходные данные'!$E$14)-MAX(Расчет_БЕЗ_Фонда!N$1,$B366))/IF(MOD(Расчет_БЕЗ_Фонда!N$4,4)=0,366,365)))+MAX(0,N385-M385)/$B404*(MAX(0,1+MIN(Расчет_БЕЗ_Фонда!N$2,'Исходные данные'!$E$14)-MAX(Расчет_БЕЗ_Фонда!N$1,$B366))/IF(MOD(Расчет_БЕЗ_Фонда!N$4,4)=0,366,365)))*Расчет_БЕЗ_Фонда!N$36</f>
        <v>0</v>
      </c>
      <c r="O404" s="6">
        <f ca="1">(MIN(N423,N385/$B404*(MAX(0,1+MIN(Расчет_БЕЗ_Фонда!O$2,'Исходные данные'!$E$14)-MAX(Расчет_БЕЗ_Фонда!O$1,$B366))/IF(MOD(Расчет_БЕЗ_Фонда!O$4,4)=0,366,365)))+MAX(0,O385-N385)/$B404*(MAX(0,1+MIN(Расчет_БЕЗ_Фонда!O$2,'Исходные данные'!$E$14)-MAX(Расчет_БЕЗ_Фонда!O$1,$B366))/IF(MOD(Расчет_БЕЗ_Фонда!O$4,4)=0,366,365)))*Расчет_БЕЗ_Фонда!O$36</f>
        <v>0</v>
      </c>
      <c r="P404" s="6">
        <f ca="1">(MIN(O423,O385/$B404*(MAX(0,1+MIN(Расчет_БЕЗ_Фонда!P$2,'Исходные данные'!$E$14)-MAX(Расчет_БЕЗ_Фонда!P$1,$B366))/IF(MOD(Расчет_БЕЗ_Фонда!P$4,4)=0,366,365)))+MAX(0,P385-O385)/$B404*(MAX(0,1+MIN(Расчет_БЕЗ_Фонда!P$2,'Исходные данные'!$E$14)-MAX(Расчет_БЕЗ_Фонда!P$1,$B366))/IF(MOD(Расчет_БЕЗ_Фонда!P$4,4)=0,366,365)))*Расчет_БЕЗ_Фонда!P$36</f>
        <v>0</v>
      </c>
      <c r="Q404" s="6">
        <f ca="1">(MIN(P423,P385/$B404*(MAX(0,1+MIN(Расчет_БЕЗ_Фонда!Q$2,'Исходные данные'!$E$14)-MAX(Расчет_БЕЗ_Фонда!Q$1,$B366))/IF(MOD(Расчет_БЕЗ_Фонда!Q$4,4)=0,366,365)))+MAX(0,Q385-P385)/$B404*(MAX(0,1+MIN(Расчет_БЕЗ_Фонда!Q$2,'Исходные данные'!$E$14)-MAX(Расчет_БЕЗ_Фонда!Q$1,$B366))/IF(MOD(Расчет_БЕЗ_Фонда!Q$4,4)=0,366,365)))*Расчет_БЕЗ_Фонда!Q$36</f>
        <v>0</v>
      </c>
      <c r="R404" s="6">
        <f ca="1">(MIN(Q423,Q385/$B404*(MAX(0,1+MIN(Расчет_БЕЗ_Фонда!R$2,'Исходные данные'!$E$14)-MAX(Расчет_БЕЗ_Фонда!R$1,$B366))/IF(MOD(Расчет_БЕЗ_Фонда!R$4,4)=0,366,365)))+MAX(0,R385-Q385)/$B404*(MAX(0,1+MIN(Расчет_БЕЗ_Фонда!R$2,'Исходные данные'!$E$14)-MAX(Расчет_БЕЗ_Фонда!R$1,$B366))/IF(MOD(Расчет_БЕЗ_Фонда!R$4,4)=0,366,365)))*Расчет_БЕЗ_Фонда!R$36</f>
        <v>0</v>
      </c>
      <c r="S404" s="6">
        <f ca="1">(MIN(R423,R385/$B404*(MAX(0,1+MIN(Расчет_БЕЗ_Фонда!S$2,'Исходные данные'!$E$14)-MAX(Расчет_БЕЗ_Фонда!S$1,$B366))/IF(MOD(Расчет_БЕЗ_Фонда!S$4,4)=0,366,365)))+MAX(0,S385-R385)/$B404*(MAX(0,1+MIN(Расчет_БЕЗ_Фонда!S$2,'Исходные данные'!$E$14)-MAX(Расчет_БЕЗ_Фонда!S$1,$B366))/IF(MOD(Расчет_БЕЗ_Фонда!S$4,4)=0,366,365)))*Расчет_БЕЗ_Фонда!S$36</f>
        <v>0</v>
      </c>
      <c r="T404" s="6">
        <f ca="1">(MIN(S423,S385/$B404*(MAX(0,1+MIN(Расчет_БЕЗ_Фонда!T$2,'Исходные данные'!$E$14)-MAX(Расчет_БЕЗ_Фонда!T$1,$B366))/IF(MOD(Расчет_БЕЗ_Фонда!T$4,4)=0,366,365)))+MAX(0,T385-S385)/$B404*(MAX(0,1+MIN(Расчет_БЕЗ_Фонда!T$2,'Исходные данные'!$E$14)-MAX(Расчет_БЕЗ_Фонда!T$1,$B366))/IF(MOD(Расчет_БЕЗ_Фонда!T$4,4)=0,366,365)))*Расчет_БЕЗ_Фонда!T$36</f>
        <v>0</v>
      </c>
      <c r="U404" s="6">
        <f ca="1">(MIN(T423,T385/$B404*(MAX(0,1+MIN(Расчет_БЕЗ_Фонда!U$2,'Исходные данные'!$E$14)-MAX(Расчет_БЕЗ_Фонда!U$1,$B366))/IF(MOD(Расчет_БЕЗ_Фонда!U$4,4)=0,366,365)))+MAX(0,U385-T385)/$B404*(MAX(0,1+MIN(Расчет_БЕЗ_Фонда!U$2,'Исходные данные'!$E$14)-MAX(Расчет_БЕЗ_Фонда!U$1,$B366))/IF(MOD(Расчет_БЕЗ_Фонда!U$4,4)=0,366,365)))*Расчет_БЕЗ_Фонда!U$36</f>
        <v>0</v>
      </c>
      <c r="V404" s="6">
        <f ca="1">(MIN(U423,U385/$B404*(MAX(0,1+MIN(Расчет_БЕЗ_Фонда!V$2,'Исходные данные'!$E$14)-MAX(Расчет_БЕЗ_Фонда!V$1,$B366))/IF(MOD(Расчет_БЕЗ_Фонда!V$4,4)=0,366,365)))+MAX(0,V385-U385)/$B404*(MAX(0,1+MIN(Расчет_БЕЗ_Фонда!V$2,'Исходные данные'!$E$14)-MAX(Расчет_БЕЗ_Фонда!V$1,$B366))/IF(MOD(Расчет_БЕЗ_Фонда!V$4,4)=0,366,365)))*Расчет_БЕЗ_Фонда!V$36</f>
        <v>0</v>
      </c>
      <c r="W404" s="6">
        <f ca="1">(MIN(V423,V385/$B404*(MAX(0,1+MIN(Расчет_БЕЗ_Фонда!W$2,'Исходные данные'!$E$14)-MAX(Расчет_БЕЗ_Фонда!W$1,$B366))/IF(MOD(Расчет_БЕЗ_Фонда!W$4,4)=0,366,365)))+MAX(0,W385-V385)/$B404*(MAX(0,1+MIN(Расчет_БЕЗ_Фонда!W$2,'Исходные данные'!$E$14)-MAX(Расчет_БЕЗ_Фонда!W$1,$B366))/IF(MOD(Расчет_БЕЗ_Фонда!W$4,4)=0,366,365)))*Расчет_БЕЗ_Фонда!W$36</f>
        <v>0</v>
      </c>
      <c r="X404" s="6">
        <f ca="1">(MIN(W423,W385/$B404*(MAX(0,1+MIN(Расчет_БЕЗ_Фонда!X$2,'Исходные данные'!$E$14)-MAX(Расчет_БЕЗ_Фонда!X$1,$B366))/IF(MOD(Расчет_БЕЗ_Фонда!X$4,4)=0,366,365)))+MAX(0,X385-W385)/$B404*(MAX(0,1+MIN(Расчет_БЕЗ_Фонда!X$2,'Исходные данные'!$E$14)-MAX(Расчет_БЕЗ_Фонда!X$1,$B366))/IF(MOD(Расчет_БЕЗ_Фонда!X$4,4)=0,366,365)))*Расчет_БЕЗ_Фонда!X$36</f>
        <v>0</v>
      </c>
      <c r="Y404" s="6">
        <f ca="1">(MIN(X423,X385/$B404*(MAX(0,1+MIN(Расчет_БЕЗ_Фонда!Y$2,'Исходные данные'!$E$14)-MAX(Расчет_БЕЗ_Фонда!Y$1,$B366))/IF(MOD(Расчет_БЕЗ_Фонда!Y$4,4)=0,366,365)))+MAX(0,Y385-X385)/$B404*(MAX(0,1+MIN(Расчет_БЕЗ_Фонда!Y$2,'Исходные данные'!$E$14)-MAX(Расчет_БЕЗ_Фонда!Y$1,$B366))/IF(MOD(Расчет_БЕЗ_Фонда!Y$4,4)=0,366,365)))*Расчет_БЕЗ_Фонда!Y$36</f>
        <v>0</v>
      </c>
      <c r="Z404" s="6">
        <f ca="1">(MIN(Y423,Y385/$B404*(MAX(0,1+MIN(Расчет_БЕЗ_Фонда!Z$2,'Исходные данные'!$E$14)-MAX(Расчет_БЕЗ_Фонда!Z$1,$B366))/IF(MOD(Расчет_БЕЗ_Фонда!Z$4,4)=0,366,365)))+MAX(0,Z385-Y385)/$B404*(MAX(0,1+MIN(Расчет_БЕЗ_Фонда!Z$2,'Исходные данные'!$E$14)-MAX(Расчет_БЕЗ_Фонда!Z$1,$B366))/IF(MOD(Расчет_БЕЗ_Фонда!Z$4,4)=0,366,365)))*Расчет_БЕЗ_Фонда!Z$36</f>
        <v>0</v>
      </c>
      <c r="AA404" s="6">
        <f ca="1">(MIN(Z423,Z385/$B404*(MAX(0,1+MIN(Расчет_БЕЗ_Фонда!AA$2,'Исходные данные'!$E$14)-MAX(Расчет_БЕЗ_Фонда!AA$1,$B366))/IF(MOD(Расчет_БЕЗ_Фонда!AA$4,4)=0,366,365)))+MAX(0,AA385-Z385)/$B404*(MAX(0,1+MIN(Расчет_БЕЗ_Фонда!AA$2,'Исходные данные'!$E$14)-MAX(Расчет_БЕЗ_Фонда!AA$1,$B366))/IF(MOD(Расчет_БЕЗ_Фонда!AA$4,4)=0,366,365)))*Расчет_БЕЗ_Фонда!AA$36</f>
        <v>0</v>
      </c>
      <c r="AB404" s="6">
        <f ca="1">(MIN(AA423,AA385/$B404*(MAX(0,1+MIN(Расчет_БЕЗ_Фонда!AB$2,'Исходные данные'!$E$14)-MAX(Расчет_БЕЗ_Фонда!AB$1,$B366))/IF(MOD(Расчет_БЕЗ_Фонда!AB$4,4)=0,366,365)))+MAX(0,AB385-AA385)/$B404*(MAX(0,1+MIN(Расчет_БЕЗ_Фонда!AB$2,'Исходные данные'!$E$14)-MAX(Расчет_БЕЗ_Фонда!AB$1,$B366))/IF(MOD(Расчет_БЕЗ_Фонда!AB$4,4)=0,366,365)))*Расчет_БЕЗ_Фонда!AB$36</f>
        <v>0</v>
      </c>
      <c r="AC404" s="6">
        <f ca="1">(MIN(AB423,AB385/$B404*(MAX(0,1+MIN(Расчет_БЕЗ_Фонда!AC$2,'Исходные данные'!$E$14)-MAX(Расчет_БЕЗ_Фонда!AC$1,$B366))/IF(MOD(Расчет_БЕЗ_Фонда!AC$4,4)=0,366,365)))+MAX(0,AC385-AB385)/$B404*(MAX(0,1+MIN(Расчет_БЕЗ_Фонда!AC$2,'Исходные данные'!$E$14)-MAX(Расчет_БЕЗ_Фонда!AC$1,$B366))/IF(MOD(Расчет_БЕЗ_Фонда!AC$4,4)=0,366,365)))*Расчет_БЕЗ_Фонда!AC$36</f>
        <v>0</v>
      </c>
      <c r="AD404" s="6">
        <f ca="1">(MIN(AC423,AC385/$B404*(MAX(0,1+MIN(Расчет_БЕЗ_Фонда!AD$2,'Исходные данные'!$E$14)-MAX(Расчет_БЕЗ_Фонда!AD$1,$B366))/IF(MOD(Расчет_БЕЗ_Фонда!AD$4,4)=0,366,365)))+MAX(0,AD385-AC385)/$B404*(MAX(0,1+MIN(Расчет_БЕЗ_Фонда!AD$2,'Исходные данные'!$E$14)-MAX(Расчет_БЕЗ_Фонда!AD$1,$B366))/IF(MOD(Расчет_БЕЗ_Фонда!AD$4,4)=0,366,365)))*Расчет_БЕЗ_Фонда!AD$36</f>
        <v>0</v>
      </c>
      <c r="AE404" s="6">
        <f ca="1">(MIN(AD423,AD385/$B404*(MAX(0,1+MIN(Расчет_БЕЗ_Фонда!AE$2,'Исходные данные'!$E$14)-MAX(Расчет_БЕЗ_Фонда!AE$1,$B366))/IF(MOD(Расчет_БЕЗ_Фонда!AE$4,4)=0,366,365)))+MAX(0,AE385-AD385)/$B404*(MAX(0,1+MIN(Расчет_БЕЗ_Фонда!AE$2,'Исходные данные'!$E$14)-MAX(Расчет_БЕЗ_Фонда!AE$1,$B366))/IF(MOD(Расчет_БЕЗ_Фонда!AE$4,4)=0,366,365)))*Расчет_БЕЗ_Фонда!AE$36</f>
        <v>0</v>
      </c>
      <c r="AF404" s="6">
        <f ca="1">(MIN(AE423,AE385/$B404*(MAX(0,1+MIN(Расчет_БЕЗ_Фонда!AF$2,'Исходные данные'!$E$14)-MAX(Расчет_БЕЗ_Фонда!AF$1,$B366))/IF(MOD(Расчет_БЕЗ_Фонда!AF$4,4)=0,366,365)))+MAX(0,AF385-AE385)/$B404*(MAX(0,1+MIN(Расчет_БЕЗ_Фонда!AF$2,'Исходные данные'!$E$14)-MAX(Расчет_БЕЗ_Фонда!AF$1,$B366))/IF(MOD(Расчет_БЕЗ_Фонда!AF$4,4)=0,366,365)))*Расчет_БЕЗ_Фонда!AF$36</f>
        <v>0</v>
      </c>
      <c r="AG404" s="6">
        <f ca="1">(MIN(AF423,AF385/$B404*(MAX(0,1+MIN(Расчет_БЕЗ_Фонда!AG$2,'Исходные данные'!$E$14)-MAX(Расчет_БЕЗ_Фонда!AG$1,$B366))/IF(MOD(Расчет_БЕЗ_Фонда!AG$4,4)=0,366,365)))+MAX(0,AG385-AF385)/$B404*(MAX(0,1+MIN(Расчет_БЕЗ_Фонда!AG$2,'Исходные данные'!$E$14)-MAX(Расчет_БЕЗ_Фонда!AG$1,$B366))/IF(MOD(Расчет_БЕЗ_Фонда!AG$4,4)=0,366,365)))*Расчет_БЕЗ_Фонда!AG$36</f>
        <v>0</v>
      </c>
      <c r="AH404" s="6">
        <f ca="1">(MIN(AG423,AG385/$B404*(MAX(0,1+MIN(Расчет_БЕЗ_Фонда!AH$2,'Исходные данные'!$E$14)-MAX(Расчет_БЕЗ_Фонда!AH$1,$B366))/IF(MOD(Расчет_БЕЗ_Фонда!AH$4,4)=0,366,365)))+MAX(0,AH385-AG385)/$B404*(MAX(0,1+MIN(Расчет_БЕЗ_Фонда!AH$2,'Исходные данные'!$E$14)-MAX(Расчет_БЕЗ_Фонда!AH$1,$B366))/IF(MOD(Расчет_БЕЗ_Фонда!AH$4,4)=0,366,365)))*Расчет_БЕЗ_Фонда!AH$36</f>
        <v>0</v>
      </c>
      <c r="AI404" s="6">
        <f ca="1">(MIN(AH423,AH385/$B404*(MAX(0,1+MIN(Расчет_БЕЗ_Фонда!AI$2,'Исходные данные'!$E$14)-MAX(Расчет_БЕЗ_Фонда!AI$1,$B366))/IF(MOD(Расчет_БЕЗ_Фонда!AI$4,4)=0,366,365)))+MAX(0,AI385-AH385)/$B404*(MAX(0,1+MIN(Расчет_БЕЗ_Фонда!AI$2,'Исходные данные'!$E$14)-MAX(Расчет_БЕЗ_Фонда!AI$1,$B366))/IF(MOD(Расчет_БЕЗ_Фонда!AI$4,4)=0,366,365)))*Расчет_БЕЗ_Фонда!AI$36</f>
        <v>0</v>
      </c>
      <c r="AJ404" s="6">
        <f ca="1">(MIN(AI423,AI385/$B404*(MAX(0,1+MIN(Расчет_БЕЗ_Фонда!AJ$2,'Исходные данные'!$E$14)-MAX(Расчет_БЕЗ_Фонда!AJ$1,$B366))/IF(MOD(Расчет_БЕЗ_Фонда!AJ$4,4)=0,366,365)))+MAX(0,AJ385-AI385)/$B404*(MAX(0,1+MIN(Расчет_БЕЗ_Фонда!AJ$2,'Исходные данные'!$E$14)-MAX(Расчет_БЕЗ_Фонда!AJ$1,$B366))/IF(MOD(Расчет_БЕЗ_Фонда!AJ$4,4)=0,366,365)))*Расчет_БЕЗ_Фонда!AJ$36</f>
        <v>0</v>
      </c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</row>
    <row r="405" spans="1:124" s="1" customFormat="1" outlineLevel="2">
      <c r="A405" s="5" t="str">
        <f t="shared" si="103"/>
        <v>-</v>
      </c>
      <c r="B405" s="19">
        <f>Расчет_БЕЗ_Фонда!B265</f>
        <v>30</v>
      </c>
      <c r="C405" s="6"/>
      <c r="D405" s="6"/>
      <c r="E405" s="6">
        <f>(MIN(D424,D386/$B405*(MAX(0,1+MIN(Расчет_БЕЗ_Фонда!E$2,'Исходные данные'!$E$14)-MAX(Расчет_БЕЗ_Фонда!E$1,$B367))/IF(MOD(Расчет_БЕЗ_Фонда!E$4,4)=0,366,365)))+MAX(0,E386-D386)/$B405*(MAX(0,1+MIN(Расчет_БЕЗ_Фонда!E$2,'Исходные данные'!$E$14)-MAX(Расчет_БЕЗ_Фонда!E$1,$B367))/IF(MOD(Расчет_БЕЗ_Фонда!E$4,4)=0,366,365)))*Расчет_БЕЗ_Фонда!E$36</f>
        <v>0</v>
      </c>
      <c r="F405" s="6">
        <f>(MIN(E424,E386/$B405*(MAX(0,1+MIN(Расчет_БЕЗ_Фонда!F$2,'Исходные данные'!$E$14)-MAX(Расчет_БЕЗ_Фонда!F$1,$B367))/IF(MOD(Расчет_БЕЗ_Фонда!F$4,4)=0,366,365)))+MAX(0,F386-E386)/$B405*(MAX(0,1+MIN(Расчет_БЕЗ_Фонда!F$2,'Исходные данные'!$E$14)-MAX(Расчет_БЕЗ_Фонда!F$1,$B367))/IF(MOD(Расчет_БЕЗ_Фонда!F$4,4)=0,366,365)))*Расчет_БЕЗ_Фонда!F$36</f>
        <v>0</v>
      </c>
      <c r="G405" s="6">
        <f>(MIN(F424,F386/$B405*(MAX(0,1+MIN(Расчет_БЕЗ_Фонда!G$2,'Исходные данные'!$E$14)-MAX(Расчет_БЕЗ_Фонда!G$1,$B367))/IF(MOD(Расчет_БЕЗ_Фонда!G$4,4)=0,366,365)))+MAX(0,G386-F386)/$B405*(MAX(0,1+MIN(Расчет_БЕЗ_Фонда!G$2,'Исходные данные'!$E$14)-MAX(Расчет_БЕЗ_Фонда!G$1,$B367))/IF(MOD(Расчет_БЕЗ_Фонда!G$4,4)=0,366,365)))*Расчет_БЕЗ_Фонда!G$36</f>
        <v>0</v>
      </c>
      <c r="H405" s="6">
        <f>(MIN(G424,G386/$B405*(MAX(0,1+MIN(Расчет_БЕЗ_Фонда!H$2,'Исходные данные'!$E$14)-MAX(Расчет_БЕЗ_Фонда!H$1,$B367))/IF(MOD(Расчет_БЕЗ_Фонда!H$4,4)=0,366,365)))+MAX(0,H386-G386)/$B405*(MAX(0,1+MIN(Расчет_БЕЗ_Фонда!H$2,'Исходные данные'!$E$14)-MAX(Расчет_БЕЗ_Фонда!H$1,$B367))/IF(MOD(Расчет_БЕЗ_Фонда!H$4,4)=0,366,365)))*Расчет_БЕЗ_Фонда!H$36</f>
        <v>0</v>
      </c>
      <c r="I405" s="6">
        <f>(MIN(H424,H386/$B405*(MAX(0,1+MIN(Расчет_БЕЗ_Фонда!I$2,'Исходные данные'!$E$14)-MAX(Расчет_БЕЗ_Фонда!I$1,$B367))/IF(MOD(Расчет_БЕЗ_Фонда!I$4,4)=0,366,365)))+MAX(0,I386-H386)/$B405*(MAX(0,1+MIN(Расчет_БЕЗ_Фонда!I$2,'Исходные данные'!$E$14)-MAX(Расчет_БЕЗ_Фонда!I$1,$B367))/IF(MOD(Расчет_БЕЗ_Фонда!I$4,4)=0,366,365)))*Расчет_БЕЗ_Фонда!I$36</f>
        <v>0</v>
      </c>
      <c r="J405" s="6">
        <f>(MIN(I424,I386/$B405*(MAX(0,1+MIN(Расчет_БЕЗ_Фонда!J$2,'Исходные данные'!$E$14)-MAX(Расчет_БЕЗ_Фонда!J$1,$B367))/IF(MOD(Расчет_БЕЗ_Фонда!J$4,4)=0,366,365)))+MAX(0,J386-I386)/$B405*(MAX(0,1+MIN(Расчет_БЕЗ_Фонда!J$2,'Исходные данные'!$E$14)-MAX(Расчет_БЕЗ_Фонда!J$1,$B367))/IF(MOD(Расчет_БЕЗ_Фонда!J$4,4)=0,366,365)))*Расчет_БЕЗ_Фонда!J$36</f>
        <v>0</v>
      </c>
      <c r="K405" s="6">
        <f>(MIN(J424,J386/$B405*(MAX(0,1+MIN(Расчет_БЕЗ_Фонда!K$2,'Исходные данные'!$E$14)-MAX(Расчет_БЕЗ_Фонда!K$1,$B367))/IF(MOD(Расчет_БЕЗ_Фонда!K$4,4)=0,366,365)))+MAX(0,K386-J386)/$B405*(MAX(0,1+MIN(Расчет_БЕЗ_Фонда!K$2,'Исходные данные'!$E$14)-MAX(Расчет_БЕЗ_Фонда!K$1,$B367))/IF(MOD(Расчет_БЕЗ_Фонда!K$4,4)=0,366,365)))*Расчет_БЕЗ_Фонда!K$36</f>
        <v>0</v>
      </c>
      <c r="L405" s="6">
        <f>(MIN(K424,K386/$B405*(MAX(0,1+MIN(Расчет_БЕЗ_Фонда!L$2,'Исходные данные'!$E$14)-MAX(Расчет_БЕЗ_Фонда!L$1,$B367))/IF(MOD(Расчет_БЕЗ_Фонда!L$4,4)=0,366,365)))+MAX(0,L386-K386)/$B405*(MAX(0,1+MIN(Расчет_БЕЗ_Фонда!L$2,'Исходные данные'!$E$14)-MAX(Расчет_БЕЗ_Фонда!L$1,$B367))/IF(MOD(Расчет_БЕЗ_Фонда!L$4,4)=0,366,365)))*Расчет_БЕЗ_Фонда!L$36</f>
        <v>0</v>
      </c>
      <c r="M405" s="6">
        <f>(MIN(L424,L386/$B405*(MAX(0,1+MIN(Расчет_БЕЗ_Фонда!M$2,'Исходные данные'!$E$14)-MAX(Расчет_БЕЗ_Фонда!M$1,$B367))/IF(MOD(Расчет_БЕЗ_Фонда!M$4,4)=0,366,365)))+MAX(0,M386-L386)/$B405*(MAX(0,1+MIN(Расчет_БЕЗ_Фонда!M$2,'Исходные данные'!$E$14)-MAX(Расчет_БЕЗ_Фонда!M$1,$B367))/IF(MOD(Расчет_БЕЗ_Фонда!M$4,4)=0,366,365)))*Расчет_БЕЗ_Фонда!M$36</f>
        <v>0</v>
      </c>
      <c r="N405" s="6">
        <f>(MIN(M424,M386/$B405*(MAX(0,1+MIN(Расчет_БЕЗ_Фонда!N$2,'Исходные данные'!$E$14)-MAX(Расчет_БЕЗ_Фонда!N$1,$B367))/IF(MOD(Расчет_БЕЗ_Фонда!N$4,4)=0,366,365)))+MAX(0,N386-M386)/$B405*(MAX(0,1+MIN(Расчет_БЕЗ_Фонда!N$2,'Исходные данные'!$E$14)-MAX(Расчет_БЕЗ_Фонда!N$1,$B367))/IF(MOD(Расчет_БЕЗ_Фонда!N$4,4)=0,366,365)))*Расчет_БЕЗ_Фонда!N$36</f>
        <v>0</v>
      </c>
      <c r="O405" s="6">
        <f>(MIN(N424,N386/$B405*(MAX(0,1+MIN(Расчет_БЕЗ_Фонда!O$2,'Исходные данные'!$E$14)-MAX(Расчет_БЕЗ_Фонда!O$1,$B367))/IF(MOD(Расчет_БЕЗ_Фонда!O$4,4)=0,366,365)))+MAX(0,O386-N386)/$B405*(MAX(0,1+MIN(Расчет_БЕЗ_Фонда!O$2,'Исходные данные'!$E$14)-MAX(Расчет_БЕЗ_Фонда!O$1,$B367))/IF(MOD(Расчет_БЕЗ_Фонда!O$4,4)=0,366,365)))*Расчет_БЕЗ_Фонда!O$36</f>
        <v>0</v>
      </c>
      <c r="P405" s="6">
        <f>(MIN(O424,O386/$B405*(MAX(0,1+MIN(Расчет_БЕЗ_Фонда!P$2,'Исходные данные'!$E$14)-MAX(Расчет_БЕЗ_Фонда!P$1,$B367))/IF(MOD(Расчет_БЕЗ_Фонда!P$4,4)=0,366,365)))+MAX(0,P386-O386)/$B405*(MAX(0,1+MIN(Расчет_БЕЗ_Фонда!P$2,'Исходные данные'!$E$14)-MAX(Расчет_БЕЗ_Фонда!P$1,$B367))/IF(MOD(Расчет_БЕЗ_Фонда!P$4,4)=0,366,365)))*Расчет_БЕЗ_Фонда!P$36</f>
        <v>0</v>
      </c>
      <c r="Q405" s="6">
        <f>(MIN(P424,P386/$B405*(MAX(0,1+MIN(Расчет_БЕЗ_Фонда!Q$2,'Исходные данные'!$E$14)-MAX(Расчет_БЕЗ_Фонда!Q$1,$B367))/IF(MOD(Расчет_БЕЗ_Фонда!Q$4,4)=0,366,365)))+MAX(0,Q386-P386)/$B405*(MAX(0,1+MIN(Расчет_БЕЗ_Фонда!Q$2,'Исходные данные'!$E$14)-MAX(Расчет_БЕЗ_Фонда!Q$1,$B367))/IF(MOD(Расчет_БЕЗ_Фонда!Q$4,4)=0,366,365)))*Расчет_БЕЗ_Фонда!Q$36</f>
        <v>0</v>
      </c>
      <c r="R405" s="6">
        <f>(MIN(Q424,Q386/$B405*(MAX(0,1+MIN(Расчет_БЕЗ_Фонда!R$2,'Исходные данные'!$E$14)-MAX(Расчет_БЕЗ_Фонда!R$1,$B367))/IF(MOD(Расчет_БЕЗ_Фонда!R$4,4)=0,366,365)))+MAX(0,R386-Q386)/$B405*(MAX(0,1+MIN(Расчет_БЕЗ_Фонда!R$2,'Исходные данные'!$E$14)-MAX(Расчет_БЕЗ_Фонда!R$1,$B367))/IF(MOD(Расчет_БЕЗ_Фонда!R$4,4)=0,366,365)))*Расчет_БЕЗ_Фонда!R$36</f>
        <v>0</v>
      </c>
      <c r="S405" s="6">
        <f>(MIN(R424,R386/$B405*(MAX(0,1+MIN(Расчет_БЕЗ_Фонда!S$2,'Исходные данные'!$E$14)-MAX(Расчет_БЕЗ_Фонда!S$1,$B367))/IF(MOD(Расчет_БЕЗ_Фонда!S$4,4)=0,366,365)))+MAX(0,S386-R386)/$B405*(MAX(0,1+MIN(Расчет_БЕЗ_Фонда!S$2,'Исходные данные'!$E$14)-MAX(Расчет_БЕЗ_Фонда!S$1,$B367))/IF(MOD(Расчет_БЕЗ_Фонда!S$4,4)=0,366,365)))*Расчет_БЕЗ_Фонда!S$36</f>
        <v>0</v>
      </c>
      <c r="T405" s="6">
        <f>(MIN(S424,S386/$B405*(MAX(0,1+MIN(Расчет_БЕЗ_Фонда!T$2,'Исходные данные'!$E$14)-MAX(Расчет_БЕЗ_Фонда!T$1,$B367))/IF(MOD(Расчет_БЕЗ_Фонда!T$4,4)=0,366,365)))+MAX(0,T386-S386)/$B405*(MAX(0,1+MIN(Расчет_БЕЗ_Фонда!T$2,'Исходные данные'!$E$14)-MAX(Расчет_БЕЗ_Фонда!T$1,$B367))/IF(MOD(Расчет_БЕЗ_Фонда!T$4,4)=0,366,365)))*Расчет_БЕЗ_Фонда!T$36</f>
        <v>0</v>
      </c>
      <c r="U405" s="6">
        <f>(MIN(T424,T386/$B405*(MAX(0,1+MIN(Расчет_БЕЗ_Фонда!U$2,'Исходные данные'!$E$14)-MAX(Расчет_БЕЗ_Фонда!U$1,$B367))/IF(MOD(Расчет_БЕЗ_Фонда!U$4,4)=0,366,365)))+MAX(0,U386-T386)/$B405*(MAX(0,1+MIN(Расчет_БЕЗ_Фонда!U$2,'Исходные данные'!$E$14)-MAX(Расчет_БЕЗ_Фонда!U$1,$B367))/IF(MOD(Расчет_БЕЗ_Фонда!U$4,4)=0,366,365)))*Расчет_БЕЗ_Фонда!U$36</f>
        <v>0</v>
      </c>
      <c r="V405" s="6">
        <f>(MIN(U424,U386/$B405*(MAX(0,1+MIN(Расчет_БЕЗ_Фонда!V$2,'Исходные данные'!$E$14)-MAX(Расчет_БЕЗ_Фонда!V$1,$B367))/IF(MOD(Расчет_БЕЗ_Фонда!V$4,4)=0,366,365)))+MAX(0,V386-U386)/$B405*(MAX(0,1+MIN(Расчет_БЕЗ_Фонда!V$2,'Исходные данные'!$E$14)-MAX(Расчет_БЕЗ_Фонда!V$1,$B367))/IF(MOD(Расчет_БЕЗ_Фонда!V$4,4)=0,366,365)))*Расчет_БЕЗ_Фонда!V$36</f>
        <v>0</v>
      </c>
      <c r="W405" s="6">
        <f>(MIN(V424,V386/$B405*(MAX(0,1+MIN(Расчет_БЕЗ_Фонда!W$2,'Исходные данные'!$E$14)-MAX(Расчет_БЕЗ_Фонда!W$1,$B367))/IF(MOD(Расчет_БЕЗ_Фонда!W$4,4)=0,366,365)))+MAX(0,W386-V386)/$B405*(MAX(0,1+MIN(Расчет_БЕЗ_Фонда!W$2,'Исходные данные'!$E$14)-MAX(Расчет_БЕЗ_Фонда!W$1,$B367))/IF(MOD(Расчет_БЕЗ_Фонда!W$4,4)=0,366,365)))*Расчет_БЕЗ_Фонда!W$36</f>
        <v>0</v>
      </c>
      <c r="X405" s="6">
        <f>(MIN(W424,W386/$B405*(MAX(0,1+MIN(Расчет_БЕЗ_Фонда!X$2,'Исходные данные'!$E$14)-MAX(Расчет_БЕЗ_Фонда!X$1,$B367))/IF(MOD(Расчет_БЕЗ_Фонда!X$4,4)=0,366,365)))+MAX(0,X386-W386)/$B405*(MAX(0,1+MIN(Расчет_БЕЗ_Фонда!X$2,'Исходные данные'!$E$14)-MAX(Расчет_БЕЗ_Фонда!X$1,$B367))/IF(MOD(Расчет_БЕЗ_Фонда!X$4,4)=0,366,365)))*Расчет_БЕЗ_Фонда!X$36</f>
        <v>0</v>
      </c>
      <c r="Y405" s="6">
        <f>(MIN(X424,X386/$B405*(MAX(0,1+MIN(Расчет_БЕЗ_Фонда!Y$2,'Исходные данные'!$E$14)-MAX(Расчет_БЕЗ_Фонда!Y$1,$B367))/IF(MOD(Расчет_БЕЗ_Фонда!Y$4,4)=0,366,365)))+MAX(0,Y386-X386)/$B405*(MAX(0,1+MIN(Расчет_БЕЗ_Фонда!Y$2,'Исходные данные'!$E$14)-MAX(Расчет_БЕЗ_Фонда!Y$1,$B367))/IF(MOD(Расчет_БЕЗ_Фонда!Y$4,4)=0,366,365)))*Расчет_БЕЗ_Фонда!Y$36</f>
        <v>0</v>
      </c>
      <c r="Z405" s="6">
        <f>(MIN(Y424,Y386/$B405*(MAX(0,1+MIN(Расчет_БЕЗ_Фонда!Z$2,'Исходные данные'!$E$14)-MAX(Расчет_БЕЗ_Фонда!Z$1,$B367))/IF(MOD(Расчет_БЕЗ_Фонда!Z$4,4)=0,366,365)))+MAX(0,Z386-Y386)/$B405*(MAX(0,1+MIN(Расчет_БЕЗ_Фонда!Z$2,'Исходные данные'!$E$14)-MAX(Расчет_БЕЗ_Фонда!Z$1,$B367))/IF(MOD(Расчет_БЕЗ_Фонда!Z$4,4)=0,366,365)))*Расчет_БЕЗ_Фонда!Z$36</f>
        <v>0</v>
      </c>
      <c r="AA405" s="6">
        <f>(MIN(Z424,Z386/$B405*(MAX(0,1+MIN(Расчет_БЕЗ_Фонда!AA$2,'Исходные данные'!$E$14)-MAX(Расчет_БЕЗ_Фонда!AA$1,$B367))/IF(MOD(Расчет_БЕЗ_Фонда!AA$4,4)=0,366,365)))+MAX(0,AA386-Z386)/$B405*(MAX(0,1+MIN(Расчет_БЕЗ_Фонда!AA$2,'Исходные данные'!$E$14)-MAX(Расчет_БЕЗ_Фонда!AA$1,$B367))/IF(MOD(Расчет_БЕЗ_Фонда!AA$4,4)=0,366,365)))*Расчет_БЕЗ_Фонда!AA$36</f>
        <v>0</v>
      </c>
      <c r="AB405" s="6">
        <f>(MIN(AA424,AA386/$B405*(MAX(0,1+MIN(Расчет_БЕЗ_Фонда!AB$2,'Исходные данные'!$E$14)-MAX(Расчет_БЕЗ_Фонда!AB$1,$B367))/IF(MOD(Расчет_БЕЗ_Фонда!AB$4,4)=0,366,365)))+MAX(0,AB386-AA386)/$B405*(MAX(0,1+MIN(Расчет_БЕЗ_Фонда!AB$2,'Исходные данные'!$E$14)-MAX(Расчет_БЕЗ_Фонда!AB$1,$B367))/IF(MOD(Расчет_БЕЗ_Фонда!AB$4,4)=0,366,365)))*Расчет_БЕЗ_Фонда!AB$36</f>
        <v>0</v>
      </c>
      <c r="AC405" s="6">
        <f>(MIN(AB424,AB386/$B405*(MAX(0,1+MIN(Расчет_БЕЗ_Фонда!AC$2,'Исходные данные'!$E$14)-MAX(Расчет_БЕЗ_Фонда!AC$1,$B367))/IF(MOD(Расчет_БЕЗ_Фонда!AC$4,4)=0,366,365)))+MAX(0,AC386-AB386)/$B405*(MAX(0,1+MIN(Расчет_БЕЗ_Фонда!AC$2,'Исходные данные'!$E$14)-MAX(Расчет_БЕЗ_Фонда!AC$1,$B367))/IF(MOD(Расчет_БЕЗ_Фонда!AC$4,4)=0,366,365)))*Расчет_БЕЗ_Фонда!AC$36</f>
        <v>0</v>
      </c>
      <c r="AD405" s="6">
        <f>(MIN(AC424,AC386/$B405*(MAX(0,1+MIN(Расчет_БЕЗ_Фонда!AD$2,'Исходные данные'!$E$14)-MAX(Расчет_БЕЗ_Фонда!AD$1,$B367))/IF(MOD(Расчет_БЕЗ_Фонда!AD$4,4)=0,366,365)))+MAX(0,AD386-AC386)/$B405*(MAX(0,1+MIN(Расчет_БЕЗ_Фонда!AD$2,'Исходные данные'!$E$14)-MAX(Расчет_БЕЗ_Фонда!AD$1,$B367))/IF(MOD(Расчет_БЕЗ_Фонда!AD$4,4)=0,366,365)))*Расчет_БЕЗ_Фонда!AD$36</f>
        <v>0</v>
      </c>
      <c r="AE405" s="6">
        <f>(MIN(AD424,AD386/$B405*(MAX(0,1+MIN(Расчет_БЕЗ_Фонда!AE$2,'Исходные данные'!$E$14)-MAX(Расчет_БЕЗ_Фонда!AE$1,$B367))/IF(MOD(Расчет_БЕЗ_Фонда!AE$4,4)=0,366,365)))+MAX(0,AE386-AD386)/$B405*(MAX(0,1+MIN(Расчет_БЕЗ_Фонда!AE$2,'Исходные данные'!$E$14)-MAX(Расчет_БЕЗ_Фонда!AE$1,$B367))/IF(MOD(Расчет_БЕЗ_Фонда!AE$4,4)=0,366,365)))*Расчет_БЕЗ_Фонда!AE$36</f>
        <v>0</v>
      </c>
      <c r="AF405" s="6">
        <f>(MIN(AE424,AE386/$B405*(MAX(0,1+MIN(Расчет_БЕЗ_Фонда!AF$2,'Исходные данные'!$E$14)-MAX(Расчет_БЕЗ_Фонда!AF$1,$B367))/IF(MOD(Расчет_БЕЗ_Фонда!AF$4,4)=0,366,365)))+MAX(0,AF386-AE386)/$B405*(MAX(0,1+MIN(Расчет_БЕЗ_Фонда!AF$2,'Исходные данные'!$E$14)-MAX(Расчет_БЕЗ_Фонда!AF$1,$B367))/IF(MOD(Расчет_БЕЗ_Фонда!AF$4,4)=0,366,365)))*Расчет_БЕЗ_Фонда!AF$36</f>
        <v>0</v>
      </c>
      <c r="AG405" s="6">
        <f>(MIN(AF424,AF386/$B405*(MAX(0,1+MIN(Расчет_БЕЗ_Фонда!AG$2,'Исходные данные'!$E$14)-MAX(Расчет_БЕЗ_Фонда!AG$1,$B367))/IF(MOD(Расчет_БЕЗ_Фонда!AG$4,4)=0,366,365)))+MAX(0,AG386-AF386)/$B405*(MAX(0,1+MIN(Расчет_БЕЗ_Фонда!AG$2,'Исходные данные'!$E$14)-MAX(Расчет_БЕЗ_Фонда!AG$1,$B367))/IF(MOD(Расчет_БЕЗ_Фонда!AG$4,4)=0,366,365)))*Расчет_БЕЗ_Фонда!AG$36</f>
        <v>0</v>
      </c>
      <c r="AH405" s="6">
        <f>(MIN(AG424,AG386/$B405*(MAX(0,1+MIN(Расчет_БЕЗ_Фонда!AH$2,'Исходные данные'!$E$14)-MAX(Расчет_БЕЗ_Фонда!AH$1,$B367))/IF(MOD(Расчет_БЕЗ_Фонда!AH$4,4)=0,366,365)))+MAX(0,AH386-AG386)/$B405*(MAX(0,1+MIN(Расчет_БЕЗ_Фонда!AH$2,'Исходные данные'!$E$14)-MAX(Расчет_БЕЗ_Фонда!AH$1,$B367))/IF(MOD(Расчет_БЕЗ_Фонда!AH$4,4)=0,366,365)))*Расчет_БЕЗ_Фонда!AH$36</f>
        <v>0</v>
      </c>
      <c r="AI405" s="6">
        <f>(MIN(AH424,AH386/$B405*(MAX(0,1+MIN(Расчет_БЕЗ_Фонда!AI$2,'Исходные данные'!$E$14)-MAX(Расчет_БЕЗ_Фонда!AI$1,$B367))/IF(MOD(Расчет_БЕЗ_Фонда!AI$4,4)=0,366,365)))+MAX(0,AI386-AH386)/$B405*(MAX(0,1+MIN(Расчет_БЕЗ_Фонда!AI$2,'Исходные данные'!$E$14)-MAX(Расчет_БЕЗ_Фонда!AI$1,$B367))/IF(MOD(Расчет_БЕЗ_Фонда!AI$4,4)=0,366,365)))*Расчет_БЕЗ_Фонда!AI$36</f>
        <v>0</v>
      </c>
      <c r="AJ405" s="6">
        <f>(MIN(AI424,AI386/$B405*(MAX(0,1+MIN(Расчет_БЕЗ_Фонда!AJ$2,'Исходные данные'!$E$14)-MAX(Расчет_БЕЗ_Фонда!AJ$1,$B367))/IF(MOD(Расчет_БЕЗ_Фонда!AJ$4,4)=0,366,365)))+MAX(0,AJ386-AI386)/$B405*(MAX(0,1+MIN(Расчет_БЕЗ_Фонда!AJ$2,'Исходные данные'!$E$14)-MAX(Расчет_БЕЗ_Фонда!AJ$1,$B367))/IF(MOD(Расчет_БЕЗ_Фонда!AJ$4,4)=0,366,365)))*Расчет_БЕЗ_Фонда!AJ$36</f>
        <v>0</v>
      </c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</row>
    <row r="406" spans="1:124" s="1" customFormat="1" outlineLevel="2">
      <c r="A406" s="5" t="str">
        <f t="shared" si="103"/>
        <v>-</v>
      </c>
      <c r="B406" s="19">
        <f>Расчет_БЕЗ_Фонда!B266</f>
        <v>30</v>
      </c>
      <c r="C406" s="6"/>
      <c r="D406" s="6"/>
      <c r="E406" s="6">
        <f ca="1">(MIN(D425,D387/$B406*(MAX(0,1+MIN(Расчет_БЕЗ_Фонда!E$2,'Исходные данные'!$E$14)-MAX(Расчет_БЕЗ_Фонда!E$1,$B368))/IF(MOD(Расчет_БЕЗ_Фонда!E$4,4)=0,366,365)))+MAX(0,E387-D387)/$B406*(MAX(0,1+MIN(Расчет_БЕЗ_Фонда!E$2,'Исходные данные'!$E$14)-MAX(Расчет_БЕЗ_Фонда!E$1,$B368))/IF(MOD(Расчет_БЕЗ_Фонда!E$4,4)=0,366,365)))*Расчет_БЕЗ_Фонда!E$36</f>
        <v>0</v>
      </c>
      <c r="F406" s="6">
        <f ca="1">(MIN(E425,E387/$B406*(MAX(0,1+MIN(Расчет_БЕЗ_Фонда!F$2,'Исходные данные'!$E$14)-MAX(Расчет_БЕЗ_Фонда!F$1,$B368))/IF(MOD(Расчет_БЕЗ_Фонда!F$4,4)=0,366,365)))+MAX(0,F387-E387)/$B406*(MAX(0,1+MIN(Расчет_БЕЗ_Фонда!F$2,'Исходные данные'!$E$14)-MAX(Расчет_БЕЗ_Фонда!F$1,$B368))/IF(MOD(Расчет_БЕЗ_Фонда!F$4,4)=0,366,365)))*Расчет_БЕЗ_Фонда!F$36</f>
        <v>0</v>
      </c>
      <c r="G406" s="6">
        <f ca="1">(MIN(F425,F387/$B406*(MAX(0,1+MIN(Расчет_БЕЗ_Фонда!G$2,'Исходные данные'!$E$14)-MAX(Расчет_БЕЗ_Фонда!G$1,$B368))/IF(MOD(Расчет_БЕЗ_Фонда!G$4,4)=0,366,365)))+MAX(0,G387-F387)/$B406*(MAX(0,1+MIN(Расчет_БЕЗ_Фонда!G$2,'Исходные данные'!$E$14)-MAX(Расчет_БЕЗ_Фонда!G$1,$B368))/IF(MOD(Расчет_БЕЗ_Фонда!G$4,4)=0,366,365)))*Расчет_БЕЗ_Фонда!G$36</f>
        <v>0</v>
      </c>
      <c r="H406" s="6">
        <f ca="1">(MIN(G425,G387/$B406*(MAX(0,1+MIN(Расчет_БЕЗ_Фонда!H$2,'Исходные данные'!$E$14)-MAX(Расчет_БЕЗ_Фонда!H$1,$B368))/IF(MOD(Расчет_БЕЗ_Фонда!H$4,4)=0,366,365)))+MAX(0,H387-G387)/$B406*(MAX(0,1+MIN(Расчет_БЕЗ_Фонда!H$2,'Исходные данные'!$E$14)-MAX(Расчет_БЕЗ_Фонда!H$1,$B368))/IF(MOD(Расчет_БЕЗ_Фонда!H$4,4)=0,366,365)))*Расчет_БЕЗ_Фонда!H$36</f>
        <v>0</v>
      </c>
      <c r="I406" s="6">
        <f ca="1">(MIN(H425,H387/$B406*(MAX(0,1+MIN(Расчет_БЕЗ_Фонда!I$2,'Исходные данные'!$E$14)-MAX(Расчет_БЕЗ_Фонда!I$1,$B368))/IF(MOD(Расчет_БЕЗ_Фонда!I$4,4)=0,366,365)))+MAX(0,I387-H387)/$B406*(MAX(0,1+MIN(Расчет_БЕЗ_Фонда!I$2,'Исходные данные'!$E$14)-MAX(Расчет_БЕЗ_Фонда!I$1,$B368))/IF(MOD(Расчет_БЕЗ_Фонда!I$4,4)=0,366,365)))*Расчет_БЕЗ_Фонда!I$36</f>
        <v>0</v>
      </c>
      <c r="J406" s="6">
        <f ca="1">(MIN(I425,I387/$B406*(MAX(0,1+MIN(Расчет_БЕЗ_Фонда!J$2,'Исходные данные'!$E$14)-MAX(Расчет_БЕЗ_Фонда!J$1,$B368))/IF(MOD(Расчет_БЕЗ_Фонда!J$4,4)=0,366,365)))+MAX(0,J387-I387)/$B406*(MAX(0,1+MIN(Расчет_БЕЗ_Фонда!J$2,'Исходные данные'!$E$14)-MAX(Расчет_БЕЗ_Фонда!J$1,$B368))/IF(MOD(Расчет_БЕЗ_Фонда!J$4,4)=0,366,365)))*Расчет_БЕЗ_Фонда!J$36</f>
        <v>0</v>
      </c>
      <c r="K406" s="6">
        <f ca="1">(MIN(J425,J387/$B406*(MAX(0,1+MIN(Расчет_БЕЗ_Фонда!K$2,'Исходные данные'!$E$14)-MAX(Расчет_БЕЗ_Фонда!K$1,$B368))/IF(MOD(Расчет_БЕЗ_Фонда!K$4,4)=0,366,365)))+MAX(0,K387-J387)/$B406*(MAX(0,1+MIN(Расчет_БЕЗ_Фонда!K$2,'Исходные данные'!$E$14)-MAX(Расчет_БЕЗ_Фонда!K$1,$B368))/IF(MOD(Расчет_БЕЗ_Фонда!K$4,4)=0,366,365)))*Расчет_БЕЗ_Фонда!K$36</f>
        <v>0</v>
      </c>
      <c r="L406" s="6">
        <f ca="1">(MIN(K425,K387/$B406*(MAX(0,1+MIN(Расчет_БЕЗ_Фонда!L$2,'Исходные данные'!$E$14)-MAX(Расчет_БЕЗ_Фонда!L$1,$B368))/IF(MOD(Расчет_БЕЗ_Фонда!L$4,4)=0,366,365)))+MAX(0,L387-K387)/$B406*(MAX(0,1+MIN(Расчет_БЕЗ_Фонда!L$2,'Исходные данные'!$E$14)-MAX(Расчет_БЕЗ_Фонда!L$1,$B368))/IF(MOD(Расчет_БЕЗ_Фонда!L$4,4)=0,366,365)))*Расчет_БЕЗ_Фонда!L$36</f>
        <v>0</v>
      </c>
      <c r="M406" s="6">
        <f ca="1">(MIN(L425,L387/$B406*(MAX(0,1+MIN(Расчет_БЕЗ_Фонда!M$2,'Исходные данные'!$E$14)-MAX(Расчет_БЕЗ_Фонда!M$1,$B368))/IF(MOD(Расчет_БЕЗ_Фонда!M$4,4)=0,366,365)))+MAX(0,M387-L387)/$B406*(MAX(0,1+MIN(Расчет_БЕЗ_Фонда!M$2,'Исходные данные'!$E$14)-MAX(Расчет_БЕЗ_Фонда!M$1,$B368))/IF(MOD(Расчет_БЕЗ_Фонда!M$4,4)=0,366,365)))*Расчет_БЕЗ_Фонда!M$36</f>
        <v>0</v>
      </c>
      <c r="N406" s="6">
        <f ca="1">(MIN(M425,M387/$B406*(MAX(0,1+MIN(Расчет_БЕЗ_Фонда!N$2,'Исходные данные'!$E$14)-MAX(Расчет_БЕЗ_Фонда!N$1,$B368))/IF(MOD(Расчет_БЕЗ_Фонда!N$4,4)=0,366,365)))+MAX(0,N387-M387)/$B406*(MAX(0,1+MIN(Расчет_БЕЗ_Фонда!N$2,'Исходные данные'!$E$14)-MAX(Расчет_БЕЗ_Фонда!N$1,$B368))/IF(MOD(Расчет_БЕЗ_Фонда!N$4,4)=0,366,365)))*Расчет_БЕЗ_Фонда!N$36</f>
        <v>0</v>
      </c>
      <c r="O406" s="6">
        <f ca="1">(MIN(N425,N387/$B406*(MAX(0,1+MIN(Расчет_БЕЗ_Фонда!O$2,'Исходные данные'!$E$14)-MAX(Расчет_БЕЗ_Фонда!O$1,$B368))/IF(MOD(Расчет_БЕЗ_Фонда!O$4,4)=0,366,365)))+MAX(0,O387-N387)/$B406*(MAX(0,1+MIN(Расчет_БЕЗ_Фонда!O$2,'Исходные данные'!$E$14)-MAX(Расчет_БЕЗ_Фонда!O$1,$B368))/IF(MOD(Расчет_БЕЗ_Фонда!O$4,4)=0,366,365)))*Расчет_БЕЗ_Фонда!O$36</f>
        <v>0</v>
      </c>
      <c r="P406" s="6">
        <f ca="1">(MIN(O425,O387/$B406*(MAX(0,1+MIN(Расчет_БЕЗ_Фонда!P$2,'Исходные данные'!$E$14)-MAX(Расчет_БЕЗ_Фонда!P$1,$B368))/IF(MOD(Расчет_БЕЗ_Фонда!P$4,4)=0,366,365)))+MAX(0,P387-O387)/$B406*(MAX(0,1+MIN(Расчет_БЕЗ_Фонда!P$2,'Исходные данные'!$E$14)-MAX(Расчет_БЕЗ_Фонда!P$1,$B368))/IF(MOD(Расчет_БЕЗ_Фонда!P$4,4)=0,366,365)))*Расчет_БЕЗ_Фонда!P$36</f>
        <v>0</v>
      </c>
      <c r="Q406" s="6">
        <f ca="1">(MIN(P425,P387/$B406*(MAX(0,1+MIN(Расчет_БЕЗ_Фонда!Q$2,'Исходные данные'!$E$14)-MAX(Расчет_БЕЗ_Фонда!Q$1,$B368))/IF(MOD(Расчет_БЕЗ_Фонда!Q$4,4)=0,366,365)))+MAX(0,Q387-P387)/$B406*(MAX(0,1+MIN(Расчет_БЕЗ_Фонда!Q$2,'Исходные данные'!$E$14)-MAX(Расчет_БЕЗ_Фонда!Q$1,$B368))/IF(MOD(Расчет_БЕЗ_Фонда!Q$4,4)=0,366,365)))*Расчет_БЕЗ_Фонда!Q$36</f>
        <v>0</v>
      </c>
      <c r="R406" s="6">
        <f ca="1">(MIN(Q425,Q387/$B406*(MAX(0,1+MIN(Расчет_БЕЗ_Фонда!R$2,'Исходные данные'!$E$14)-MAX(Расчет_БЕЗ_Фонда!R$1,$B368))/IF(MOD(Расчет_БЕЗ_Фонда!R$4,4)=0,366,365)))+MAX(0,R387-Q387)/$B406*(MAX(0,1+MIN(Расчет_БЕЗ_Фонда!R$2,'Исходные данные'!$E$14)-MAX(Расчет_БЕЗ_Фонда!R$1,$B368))/IF(MOD(Расчет_БЕЗ_Фонда!R$4,4)=0,366,365)))*Расчет_БЕЗ_Фонда!R$36</f>
        <v>0</v>
      </c>
      <c r="S406" s="6">
        <f ca="1">(MIN(R425,R387/$B406*(MAX(0,1+MIN(Расчет_БЕЗ_Фонда!S$2,'Исходные данные'!$E$14)-MAX(Расчет_БЕЗ_Фонда!S$1,$B368))/IF(MOD(Расчет_БЕЗ_Фонда!S$4,4)=0,366,365)))+MAX(0,S387-R387)/$B406*(MAX(0,1+MIN(Расчет_БЕЗ_Фонда!S$2,'Исходные данные'!$E$14)-MAX(Расчет_БЕЗ_Фонда!S$1,$B368))/IF(MOD(Расчет_БЕЗ_Фонда!S$4,4)=0,366,365)))*Расчет_БЕЗ_Фонда!S$36</f>
        <v>0</v>
      </c>
      <c r="T406" s="6">
        <f ca="1">(MIN(S425,S387/$B406*(MAX(0,1+MIN(Расчет_БЕЗ_Фонда!T$2,'Исходные данные'!$E$14)-MAX(Расчет_БЕЗ_Фонда!T$1,$B368))/IF(MOD(Расчет_БЕЗ_Фонда!T$4,4)=0,366,365)))+MAX(0,T387-S387)/$B406*(MAX(0,1+MIN(Расчет_БЕЗ_Фонда!T$2,'Исходные данные'!$E$14)-MAX(Расчет_БЕЗ_Фонда!T$1,$B368))/IF(MOD(Расчет_БЕЗ_Фонда!T$4,4)=0,366,365)))*Расчет_БЕЗ_Фонда!T$36</f>
        <v>0</v>
      </c>
      <c r="U406" s="6">
        <f ca="1">(MIN(T425,T387/$B406*(MAX(0,1+MIN(Расчет_БЕЗ_Фонда!U$2,'Исходные данные'!$E$14)-MAX(Расчет_БЕЗ_Фонда!U$1,$B368))/IF(MOD(Расчет_БЕЗ_Фонда!U$4,4)=0,366,365)))+MAX(0,U387-T387)/$B406*(MAX(0,1+MIN(Расчет_БЕЗ_Фонда!U$2,'Исходные данные'!$E$14)-MAX(Расчет_БЕЗ_Фонда!U$1,$B368))/IF(MOD(Расчет_БЕЗ_Фонда!U$4,4)=0,366,365)))*Расчет_БЕЗ_Фонда!U$36</f>
        <v>0</v>
      </c>
      <c r="V406" s="6">
        <f ca="1">(MIN(U425,U387/$B406*(MAX(0,1+MIN(Расчет_БЕЗ_Фонда!V$2,'Исходные данные'!$E$14)-MAX(Расчет_БЕЗ_Фонда!V$1,$B368))/IF(MOD(Расчет_БЕЗ_Фонда!V$4,4)=0,366,365)))+MAX(0,V387-U387)/$B406*(MAX(0,1+MIN(Расчет_БЕЗ_Фонда!V$2,'Исходные данные'!$E$14)-MAX(Расчет_БЕЗ_Фонда!V$1,$B368))/IF(MOD(Расчет_БЕЗ_Фонда!V$4,4)=0,366,365)))*Расчет_БЕЗ_Фонда!V$36</f>
        <v>0</v>
      </c>
      <c r="W406" s="6">
        <f ca="1">(MIN(V425,V387/$B406*(MAX(0,1+MIN(Расчет_БЕЗ_Фонда!W$2,'Исходные данные'!$E$14)-MAX(Расчет_БЕЗ_Фонда!W$1,$B368))/IF(MOD(Расчет_БЕЗ_Фонда!W$4,4)=0,366,365)))+MAX(0,W387-V387)/$B406*(MAX(0,1+MIN(Расчет_БЕЗ_Фонда!W$2,'Исходные данные'!$E$14)-MAX(Расчет_БЕЗ_Фонда!W$1,$B368))/IF(MOD(Расчет_БЕЗ_Фонда!W$4,4)=0,366,365)))*Расчет_БЕЗ_Фонда!W$36</f>
        <v>0</v>
      </c>
      <c r="X406" s="6">
        <f ca="1">(MIN(W425,W387/$B406*(MAX(0,1+MIN(Расчет_БЕЗ_Фонда!X$2,'Исходные данные'!$E$14)-MAX(Расчет_БЕЗ_Фонда!X$1,$B368))/IF(MOD(Расчет_БЕЗ_Фонда!X$4,4)=0,366,365)))+MAX(0,X387-W387)/$B406*(MAX(0,1+MIN(Расчет_БЕЗ_Фонда!X$2,'Исходные данные'!$E$14)-MAX(Расчет_БЕЗ_Фонда!X$1,$B368))/IF(MOD(Расчет_БЕЗ_Фонда!X$4,4)=0,366,365)))*Расчет_БЕЗ_Фонда!X$36</f>
        <v>0</v>
      </c>
      <c r="Y406" s="6">
        <f ca="1">(MIN(X425,X387/$B406*(MAX(0,1+MIN(Расчет_БЕЗ_Фонда!Y$2,'Исходные данные'!$E$14)-MAX(Расчет_БЕЗ_Фонда!Y$1,$B368))/IF(MOD(Расчет_БЕЗ_Фонда!Y$4,4)=0,366,365)))+MAX(0,Y387-X387)/$B406*(MAX(0,1+MIN(Расчет_БЕЗ_Фонда!Y$2,'Исходные данные'!$E$14)-MAX(Расчет_БЕЗ_Фонда!Y$1,$B368))/IF(MOD(Расчет_БЕЗ_Фонда!Y$4,4)=0,366,365)))*Расчет_БЕЗ_Фонда!Y$36</f>
        <v>0</v>
      </c>
      <c r="Z406" s="6">
        <f ca="1">(MIN(Y425,Y387/$B406*(MAX(0,1+MIN(Расчет_БЕЗ_Фонда!Z$2,'Исходные данные'!$E$14)-MAX(Расчет_БЕЗ_Фонда!Z$1,$B368))/IF(MOD(Расчет_БЕЗ_Фонда!Z$4,4)=0,366,365)))+MAX(0,Z387-Y387)/$B406*(MAX(0,1+MIN(Расчет_БЕЗ_Фонда!Z$2,'Исходные данные'!$E$14)-MAX(Расчет_БЕЗ_Фонда!Z$1,$B368))/IF(MOD(Расчет_БЕЗ_Фонда!Z$4,4)=0,366,365)))*Расчет_БЕЗ_Фонда!Z$36</f>
        <v>0</v>
      </c>
      <c r="AA406" s="6">
        <f ca="1">(MIN(Z425,Z387/$B406*(MAX(0,1+MIN(Расчет_БЕЗ_Фонда!AA$2,'Исходные данные'!$E$14)-MAX(Расчет_БЕЗ_Фонда!AA$1,$B368))/IF(MOD(Расчет_БЕЗ_Фонда!AA$4,4)=0,366,365)))+MAX(0,AA387-Z387)/$B406*(MAX(0,1+MIN(Расчет_БЕЗ_Фонда!AA$2,'Исходные данные'!$E$14)-MAX(Расчет_БЕЗ_Фонда!AA$1,$B368))/IF(MOD(Расчет_БЕЗ_Фонда!AA$4,4)=0,366,365)))*Расчет_БЕЗ_Фонда!AA$36</f>
        <v>0</v>
      </c>
      <c r="AB406" s="6">
        <f ca="1">(MIN(AA425,AA387/$B406*(MAX(0,1+MIN(Расчет_БЕЗ_Фонда!AB$2,'Исходные данные'!$E$14)-MAX(Расчет_БЕЗ_Фонда!AB$1,$B368))/IF(MOD(Расчет_БЕЗ_Фонда!AB$4,4)=0,366,365)))+MAX(0,AB387-AA387)/$B406*(MAX(0,1+MIN(Расчет_БЕЗ_Фонда!AB$2,'Исходные данные'!$E$14)-MAX(Расчет_БЕЗ_Фонда!AB$1,$B368))/IF(MOD(Расчет_БЕЗ_Фонда!AB$4,4)=0,366,365)))*Расчет_БЕЗ_Фонда!AB$36</f>
        <v>0</v>
      </c>
      <c r="AC406" s="6">
        <f ca="1">(MIN(AB425,AB387/$B406*(MAX(0,1+MIN(Расчет_БЕЗ_Фонда!AC$2,'Исходные данные'!$E$14)-MAX(Расчет_БЕЗ_Фонда!AC$1,$B368))/IF(MOD(Расчет_БЕЗ_Фонда!AC$4,4)=0,366,365)))+MAX(0,AC387-AB387)/$B406*(MAX(0,1+MIN(Расчет_БЕЗ_Фонда!AC$2,'Исходные данные'!$E$14)-MAX(Расчет_БЕЗ_Фонда!AC$1,$B368))/IF(MOD(Расчет_БЕЗ_Фонда!AC$4,4)=0,366,365)))*Расчет_БЕЗ_Фонда!AC$36</f>
        <v>0</v>
      </c>
      <c r="AD406" s="6">
        <f ca="1">(MIN(AC425,AC387/$B406*(MAX(0,1+MIN(Расчет_БЕЗ_Фонда!AD$2,'Исходные данные'!$E$14)-MAX(Расчет_БЕЗ_Фонда!AD$1,$B368))/IF(MOD(Расчет_БЕЗ_Фонда!AD$4,4)=0,366,365)))+MAX(0,AD387-AC387)/$B406*(MAX(0,1+MIN(Расчет_БЕЗ_Фонда!AD$2,'Исходные данные'!$E$14)-MAX(Расчет_БЕЗ_Фонда!AD$1,$B368))/IF(MOD(Расчет_БЕЗ_Фонда!AD$4,4)=0,366,365)))*Расчет_БЕЗ_Фонда!AD$36</f>
        <v>0</v>
      </c>
      <c r="AE406" s="6">
        <f ca="1">(MIN(AD425,AD387/$B406*(MAX(0,1+MIN(Расчет_БЕЗ_Фонда!AE$2,'Исходные данные'!$E$14)-MAX(Расчет_БЕЗ_Фонда!AE$1,$B368))/IF(MOD(Расчет_БЕЗ_Фонда!AE$4,4)=0,366,365)))+MAX(0,AE387-AD387)/$B406*(MAX(0,1+MIN(Расчет_БЕЗ_Фонда!AE$2,'Исходные данные'!$E$14)-MAX(Расчет_БЕЗ_Фонда!AE$1,$B368))/IF(MOD(Расчет_БЕЗ_Фонда!AE$4,4)=0,366,365)))*Расчет_БЕЗ_Фонда!AE$36</f>
        <v>0</v>
      </c>
      <c r="AF406" s="6">
        <f ca="1">(MIN(AE425,AE387/$B406*(MAX(0,1+MIN(Расчет_БЕЗ_Фонда!AF$2,'Исходные данные'!$E$14)-MAX(Расчет_БЕЗ_Фонда!AF$1,$B368))/IF(MOD(Расчет_БЕЗ_Фонда!AF$4,4)=0,366,365)))+MAX(0,AF387-AE387)/$B406*(MAX(0,1+MIN(Расчет_БЕЗ_Фонда!AF$2,'Исходные данные'!$E$14)-MAX(Расчет_БЕЗ_Фонда!AF$1,$B368))/IF(MOD(Расчет_БЕЗ_Фонда!AF$4,4)=0,366,365)))*Расчет_БЕЗ_Фонда!AF$36</f>
        <v>0</v>
      </c>
      <c r="AG406" s="6">
        <f ca="1">(MIN(AF425,AF387/$B406*(MAX(0,1+MIN(Расчет_БЕЗ_Фонда!AG$2,'Исходные данные'!$E$14)-MAX(Расчет_БЕЗ_Фонда!AG$1,$B368))/IF(MOD(Расчет_БЕЗ_Фонда!AG$4,4)=0,366,365)))+MAX(0,AG387-AF387)/$B406*(MAX(0,1+MIN(Расчет_БЕЗ_Фонда!AG$2,'Исходные данные'!$E$14)-MAX(Расчет_БЕЗ_Фонда!AG$1,$B368))/IF(MOD(Расчет_БЕЗ_Фонда!AG$4,4)=0,366,365)))*Расчет_БЕЗ_Фонда!AG$36</f>
        <v>0</v>
      </c>
      <c r="AH406" s="6">
        <f ca="1">(MIN(AG425,AG387/$B406*(MAX(0,1+MIN(Расчет_БЕЗ_Фонда!AH$2,'Исходные данные'!$E$14)-MAX(Расчет_БЕЗ_Фонда!AH$1,$B368))/IF(MOD(Расчет_БЕЗ_Фонда!AH$4,4)=0,366,365)))+MAX(0,AH387-AG387)/$B406*(MAX(0,1+MIN(Расчет_БЕЗ_Фонда!AH$2,'Исходные данные'!$E$14)-MAX(Расчет_БЕЗ_Фонда!AH$1,$B368))/IF(MOD(Расчет_БЕЗ_Фонда!AH$4,4)=0,366,365)))*Расчет_БЕЗ_Фонда!AH$36</f>
        <v>0</v>
      </c>
      <c r="AI406" s="6">
        <f ca="1">(MIN(AH425,AH387/$B406*(MAX(0,1+MIN(Расчет_БЕЗ_Фонда!AI$2,'Исходные данные'!$E$14)-MAX(Расчет_БЕЗ_Фонда!AI$1,$B368))/IF(MOD(Расчет_БЕЗ_Фонда!AI$4,4)=0,366,365)))+MAX(0,AI387-AH387)/$B406*(MAX(0,1+MIN(Расчет_БЕЗ_Фонда!AI$2,'Исходные данные'!$E$14)-MAX(Расчет_БЕЗ_Фонда!AI$1,$B368))/IF(MOD(Расчет_БЕЗ_Фонда!AI$4,4)=0,366,365)))*Расчет_БЕЗ_Фонда!AI$36</f>
        <v>0</v>
      </c>
      <c r="AJ406" s="6">
        <f ca="1">(MIN(AI425,AI387/$B406*(MAX(0,1+MIN(Расчет_БЕЗ_Фонда!AJ$2,'Исходные данные'!$E$14)-MAX(Расчет_БЕЗ_Фонда!AJ$1,$B368))/IF(MOD(Расчет_БЕЗ_Фонда!AJ$4,4)=0,366,365)))+MAX(0,AJ387-AI387)/$B406*(MAX(0,1+MIN(Расчет_БЕЗ_Фонда!AJ$2,'Исходные данные'!$E$14)-MAX(Расчет_БЕЗ_Фонда!AJ$1,$B368))/IF(MOD(Расчет_БЕЗ_Фонда!AJ$4,4)=0,366,365)))*Расчет_БЕЗ_Фонда!AJ$36</f>
        <v>0</v>
      </c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</row>
    <row r="407" spans="1:124" s="1" customFormat="1" outlineLevel="2">
      <c r="A407" s="5" t="str">
        <f t="shared" si="103"/>
        <v>-</v>
      </c>
      <c r="B407" s="19">
        <f>Расчет_БЕЗ_Фонда!B267</f>
        <v>30</v>
      </c>
      <c r="C407" s="6"/>
      <c r="D407" s="6"/>
      <c r="E407" s="6">
        <f ca="1">(MIN(D426,D388/$B407*(MAX(0,1+MIN(Расчет_БЕЗ_Фонда!E$2,'Исходные данные'!$E$14)-MAX(Расчет_БЕЗ_Фонда!E$1,$B369))/IF(MOD(Расчет_БЕЗ_Фонда!E$4,4)=0,366,365)))+MAX(0,E388-D388)/$B407*(MAX(0,1+MIN(Расчет_БЕЗ_Фонда!E$2,'Исходные данные'!$E$14)-MAX(Расчет_БЕЗ_Фонда!E$1,$B369))/IF(MOD(Расчет_БЕЗ_Фонда!E$4,4)=0,366,365)))*Расчет_БЕЗ_Фонда!E$36</f>
        <v>0</v>
      </c>
      <c r="F407" s="6">
        <f ca="1">(MIN(E426,E388/$B407*(MAX(0,1+MIN(Расчет_БЕЗ_Фонда!F$2,'Исходные данные'!$E$14)-MAX(Расчет_БЕЗ_Фонда!F$1,$B369))/IF(MOD(Расчет_БЕЗ_Фонда!F$4,4)=0,366,365)))+MAX(0,F388-E388)/$B407*(MAX(0,1+MIN(Расчет_БЕЗ_Фонда!F$2,'Исходные данные'!$E$14)-MAX(Расчет_БЕЗ_Фонда!F$1,$B369))/IF(MOD(Расчет_БЕЗ_Фонда!F$4,4)=0,366,365)))*Расчет_БЕЗ_Фонда!F$36</f>
        <v>0</v>
      </c>
      <c r="G407" s="6">
        <f ca="1">(MIN(F426,F388/$B407*(MAX(0,1+MIN(Расчет_БЕЗ_Фонда!G$2,'Исходные данные'!$E$14)-MAX(Расчет_БЕЗ_Фонда!G$1,$B369))/IF(MOD(Расчет_БЕЗ_Фонда!G$4,4)=0,366,365)))+MAX(0,G388-F388)/$B407*(MAX(0,1+MIN(Расчет_БЕЗ_Фонда!G$2,'Исходные данные'!$E$14)-MAX(Расчет_БЕЗ_Фонда!G$1,$B369))/IF(MOD(Расчет_БЕЗ_Фонда!G$4,4)=0,366,365)))*Расчет_БЕЗ_Фонда!G$36</f>
        <v>0</v>
      </c>
      <c r="H407" s="6">
        <f ca="1">(MIN(G426,G388/$B407*(MAX(0,1+MIN(Расчет_БЕЗ_Фонда!H$2,'Исходные данные'!$E$14)-MAX(Расчет_БЕЗ_Фонда!H$1,$B369))/IF(MOD(Расчет_БЕЗ_Фонда!H$4,4)=0,366,365)))+MAX(0,H388-G388)/$B407*(MAX(0,1+MIN(Расчет_БЕЗ_Фонда!H$2,'Исходные данные'!$E$14)-MAX(Расчет_БЕЗ_Фонда!H$1,$B369))/IF(MOD(Расчет_БЕЗ_Фонда!H$4,4)=0,366,365)))*Расчет_БЕЗ_Фонда!H$36</f>
        <v>0</v>
      </c>
      <c r="I407" s="6">
        <f ca="1">(MIN(H426,H388/$B407*(MAX(0,1+MIN(Расчет_БЕЗ_Фонда!I$2,'Исходные данные'!$E$14)-MAX(Расчет_БЕЗ_Фонда!I$1,$B369))/IF(MOD(Расчет_БЕЗ_Фонда!I$4,4)=0,366,365)))+MAX(0,I388-H388)/$B407*(MAX(0,1+MIN(Расчет_БЕЗ_Фонда!I$2,'Исходные данные'!$E$14)-MAX(Расчет_БЕЗ_Фонда!I$1,$B369))/IF(MOD(Расчет_БЕЗ_Фонда!I$4,4)=0,366,365)))*Расчет_БЕЗ_Фонда!I$36</f>
        <v>0</v>
      </c>
      <c r="J407" s="6">
        <f ca="1">(MIN(I426,I388/$B407*(MAX(0,1+MIN(Расчет_БЕЗ_Фонда!J$2,'Исходные данные'!$E$14)-MAX(Расчет_БЕЗ_Фонда!J$1,$B369))/IF(MOD(Расчет_БЕЗ_Фонда!J$4,4)=0,366,365)))+MAX(0,J388-I388)/$B407*(MAX(0,1+MIN(Расчет_БЕЗ_Фонда!J$2,'Исходные данные'!$E$14)-MAX(Расчет_БЕЗ_Фонда!J$1,$B369))/IF(MOD(Расчет_БЕЗ_Фонда!J$4,4)=0,366,365)))*Расчет_БЕЗ_Фонда!J$36</f>
        <v>0</v>
      </c>
      <c r="K407" s="6">
        <f ca="1">(MIN(J426,J388/$B407*(MAX(0,1+MIN(Расчет_БЕЗ_Фонда!K$2,'Исходные данные'!$E$14)-MAX(Расчет_БЕЗ_Фонда!K$1,$B369))/IF(MOD(Расчет_БЕЗ_Фонда!K$4,4)=0,366,365)))+MAX(0,K388-J388)/$B407*(MAX(0,1+MIN(Расчет_БЕЗ_Фонда!K$2,'Исходные данные'!$E$14)-MAX(Расчет_БЕЗ_Фонда!K$1,$B369))/IF(MOD(Расчет_БЕЗ_Фонда!K$4,4)=0,366,365)))*Расчет_БЕЗ_Фонда!K$36</f>
        <v>0</v>
      </c>
      <c r="L407" s="6">
        <f ca="1">(MIN(K426,K388/$B407*(MAX(0,1+MIN(Расчет_БЕЗ_Фонда!L$2,'Исходные данные'!$E$14)-MAX(Расчет_БЕЗ_Фонда!L$1,$B369))/IF(MOD(Расчет_БЕЗ_Фонда!L$4,4)=0,366,365)))+MAX(0,L388-K388)/$B407*(MAX(0,1+MIN(Расчет_БЕЗ_Фонда!L$2,'Исходные данные'!$E$14)-MAX(Расчет_БЕЗ_Фонда!L$1,$B369))/IF(MOD(Расчет_БЕЗ_Фонда!L$4,4)=0,366,365)))*Расчет_БЕЗ_Фонда!L$36</f>
        <v>0</v>
      </c>
      <c r="M407" s="6">
        <f ca="1">(MIN(L426,L388/$B407*(MAX(0,1+MIN(Расчет_БЕЗ_Фонда!M$2,'Исходные данные'!$E$14)-MAX(Расчет_БЕЗ_Фонда!M$1,$B369))/IF(MOD(Расчет_БЕЗ_Фонда!M$4,4)=0,366,365)))+MAX(0,M388-L388)/$B407*(MAX(0,1+MIN(Расчет_БЕЗ_Фонда!M$2,'Исходные данные'!$E$14)-MAX(Расчет_БЕЗ_Фонда!M$1,$B369))/IF(MOD(Расчет_БЕЗ_Фонда!M$4,4)=0,366,365)))*Расчет_БЕЗ_Фонда!M$36</f>
        <v>0</v>
      </c>
      <c r="N407" s="6">
        <f ca="1">(MIN(M426,M388/$B407*(MAX(0,1+MIN(Расчет_БЕЗ_Фонда!N$2,'Исходные данные'!$E$14)-MAX(Расчет_БЕЗ_Фонда!N$1,$B369))/IF(MOD(Расчет_БЕЗ_Фонда!N$4,4)=0,366,365)))+MAX(0,N388-M388)/$B407*(MAX(0,1+MIN(Расчет_БЕЗ_Фонда!N$2,'Исходные данные'!$E$14)-MAX(Расчет_БЕЗ_Фонда!N$1,$B369))/IF(MOD(Расчет_БЕЗ_Фонда!N$4,4)=0,366,365)))*Расчет_БЕЗ_Фонда!N$36</f>
        <v>0</v>
      </c>
      <c r="O407" s="6">
        <f ca="1">(MIN(N426,N388/$B407*(MAX(0,1+MIN(Расчет_БЕЗ_Фонда!O$2,'Исходные данные'!$E$14)-MAX(Расчет_БЕЗ_Фонда!O$1,$B369))/IF(MOD(Расчет_БЕЗ_Фонда!O$4,4)=0,366,365)))+MAX(0,O388-N388)/$B407*(MAX(0,1+MIN(Расчет_БЕЗ_Фонда!O$2,'Исходные данные'!$E$14)-MAX(Расчет_БЕЗ_Фонда!O$1,$B369))/IF(MOD(Расчет_БЕЗ_Фонда!O$4,4)=0,366,365)))*Расчет_БЕЗ_Фонда!O$36</f>
        <v>0</v>
      </c>
      <c r="P407" s="6">
        <f ca="1">(MIN(O426,O388/$B407*(MAX(0,1+MIN(Расчет_БЕЗ_Фонда!P$2,'Исходные данные'!$E$14)-MAX(Расчет_БЕЗ_Фонда!P$1,$B369))/IF(MOD(Расчет_БЕЗ_Фонда!P$4,4)=0,366,365)))+MAX(0,P388-O388)/$B407*(MAX(0,1+MIN(Расчет_БЕЗ_Фонда!P$2,'Исходные данные'!$E$14)-MAX(Расчет_БЕЗ_Фонда!P$1,$B369))/IF(MOD(Расчет_БЕЗ_Фонда!P$4,4)=0,366,365)))*Расчет_БЕЗ_Фонда!P$36</f>
        <v>0</v>
      </c>
      <c r="Q407" s="6">
        <f ca="1">(MIN(P426,P388/$B407*(MAX(0,1+MIN(Расчет_БЕЗ_Фонда!Q$2,'Исходные данные'!$E$14)-MAX(Расчет_БЕЗ_Фонда!Q$1,$B369))/IF(MOD(Расчет_БЕЗ_Фонда!Q$4,4)=0,366,365)))+MAX(0,Q388-P388)/$B407*(MAX(0,1+MIN(Расчет_БЕЗ_Фонда!Q$2,'Исходные данные'!$E$14)-MAX(Расчет_БЕЗ_Фонда!Q$1,$B369))/IF(MOD(Расчет_БЕЗ_Фонда!Q$4,4)=0,366,365)))*Расчет_БЕЗ_Фонда!Q$36</f>
        <v>0</v>
      </c>
      <c r="R407" s="6">
        <f ca="1">(MIN(Q426,Q388/$B407*(MAX(0,1+MIN(Расчет_БЕЗ_Фонда!R$2,'Исходные данные'!$E$14)-MAX(Расчет_БЕЗ_Фонда!R$1,$B369))/IF(MOD(Расчет_БЕЗ_Фонда!R$4,4)=0,366,365)))+MAX(0,R388-Q388)/$B407*(MAX(0,1+MIN(Расчет_БЕЗ_Фонда!R$2,'Исходные данные'!$E$14)-MAX(Расчет_БЕЗ_Фонда!R$1,$B369))/IF(MOD(Расчет_БЕЗ_Фонда!R$4,4)=0,366,365)))*Расчет_БЕЗ_Фонда!R$36</f>
        <v>0</v>
      </c>
      <c r="S407" s="6">
        <f ca="1">(MIN(R426,R388/$B407*(MAX(0,1+MIN(Расчет_БЕЗ_Фонда!S$2,'Исходные данные'!$E$14)-MAX(Расчет_БЕЗ_Фонда!S$1,$B369))/IF(MOD(Расчет_БЕЗ_Фонда!S$4,4)=0,366,365)))+MAX(0,S388-R388)/$B407*(MAX(0,1+MIN(Расчет_БЕЗ_Фонда!S$2,'Исходные данные'!$E$14)-MAX(Расчет_БЕЗ_Фонда!S$1,$B369))/IF(MOD(Расчет_БЕЗ_Фонда!S$4,4)=0,366,365)))*Расчет_БЕЗ_Фонда!S$36</f>
        <v>0</v>
      </c>
      <c r="T407" s="6">
        <f ca="1">(MIN(S426,S388/$B407*(MAX(0,1+MIN(Расчет_БЕЗ_Фонда!T$2,'Исходные данные'!$E$14)-MAX(Расчет_БЕЗ_Фонда!T$1,$B369))/IF(MOD(Расчет_БЕЗ_Фонда!T$4,4)=0,366,365)))+MAX(0,T388-S388)/$B407*(MAX(0,1+MIN(Расчет_БЕЗ_Фонда!T$2,'Исходные данные'!$E$14)-MAX(Расчет_БЕЗ_Фонда!T$1,$B369))/IF(MOD(Расчет_БЕЗ_Фонда!T$4,4)=0,366,365)))*Расчет_БЕЗ_Фонда!T$36</f>
        <v>0</v>
      </c>
      <c r="U407" s="6">
        <f ca="1">(MIN(T426,T388/$B407*(MAX(0,1+MIN(Расчет_БЕЗ_Фонда!U$2,'Исходные данные'!$E$14)-MAX(Расчет_БЕЗ_Фонда!U$1,$B369))/IF(MOD(Расчет_БЕЗ_Фонда!U$4,4)=0,366,365)))+MAX(0,U388-T388)/$B407*(MAX(0,1+MIN(Расчет_БЕЗ_Фонда!U$2,'Исходные данные'!$E$14)-MAX(Расчет_БЕЗ_Фонда!U$1,$B369))/IF(MOD(Расчет_БЕЗ_Фонда!U$4,4)=0,366,365)))*Расчет_БЕЗ_Фонда!U$36</f>
        <v>0</v>
      </c>
      <c r="V407" s="6">
        <f ca="1">(MIN(U426,U388/$B407*(MAX(0,1+MIN(Расчет_БЕЗ_Фонда!V$2,'Исходные данные'!$E$14)-MAX(Расчет_БЕЗ_Фонда!V$1,$B369))/IF(MOD(Расчет_БЕЗ_Фонда!V$4,4)=0,366,365)))+MAX(0,V388-U388)/$B407*(MAX(0,1+MIN(Расчет_БЕЗ_Фонда!V$2,'Исходные данные'!$E$14)-MAX(Расчет_БЕЗ_Фонда!V$1,$B369))/IF(MOD(Расчет_БЕЗ_Фонда!V$4,4)=0,366,365)))*Расчет_БЕЗ_Фонда!V$36</f>
        <v>0</v>
      </c>
      <c r="W407" s="6">
        <f ca="1">(MIN(V426,V388/$B407*(MAX(0,1+MIN(Расчет_БЕЗ_Фонда!W$2,'Исходные данные'!$E$14)-MAX(Расчет_БЕЗ_Фонда!W$1,$B369))/IF(MOD(Расчет_БЕЗ_Фонда!W$4,4)=0,366,365)))+MAX(0,W388-V388)/$B407*(MAX(0,1+MIN(Расчет_БЕЗ_Фонда!W$2,'Исходные данные'!$E$14)-MAX(Расчет_БЕЗ_Фонда!W$1,$B369))/IF(MOD(Расчет_БЕЗ_Фонда!W$4,4)=0,366,365)))*Расчет_БЕЗ_Фонда!W$36</f>
        <v>0</v>
      </c>
      <c r="X407" s="6">
        <f ca="1">(MIN(W426,W388/$B407*(MAX(0,1+MIN(Расчет_БЕЗ_Фонда!X$2,'Исходные данные'!$E$14)-MAX(Расчет_БЕЗ_Фонда!X$1,$B369))/IF(MOD(Расчет_БЕЗ_Фонда!X$4,4)=0,366,365)))+MAX(0,X388-W388)/$B407*(MAX(0,1+MIN(Расчет_БЕЗ_Фонда!X$2,'Исходные данные'!$E$14)-MAX(Расчет_БЕЗ_Фонда!X$1,$B369))/IF(MOD(Расчет_БЕЗ_Фонда!X$4,4)=0,366,365)))*Расчет_БЕЗ_Фонда!X$36</f>
        <v>0</v>
      </c>
      <c r="Y407" s="6">
        <f ca="1">(MIN(X426,X388/$B407*(MAX(0,1+MIN(Расчет_БЕЗ_Фонда!Y$2,'Исходные данные'!$E$14)-MAX(Расчет_БЕЗ_Фонда!Y$1,$B369))/IF(MOD(Расчет_БЕЗ_Фонда!Y$4,4)=0,366,365)))+MAX(0,Y388-X388)/$B407*(MAX(0,1+MIN(Расчет_БЕЗ_Фонда!Y$2,'Исходные данные'!$E$14)-MAX(Расчет_БЕЗ_Фонда!Y$1,$B369))/IF(MOD(Расчет_БЕЗ_Фонда!Y$4,4)=0,366,365)))*Расчет_БЕЗ_Фонда!Y$36</f>
        <v>0</v>
      </c>
      <c r="Z407" s="6">
        <f ca="1">(MIN(Y426,Y388/$B407*(MAX(0,1+MIN(Расчет_БЕЗ_Фонда!Z$2,'Исходные данные'!$E$14)-MAX(Расчет_БЕЗ_Фонда!Z$1,$B369))/IF(MOD(Расчет_БЕЗ_Фонда!Z$4,4)=0,366,365)))+MAX(0,Z388-Y388)/$B407*(MAX(0,1+MIN(Расчет_БЕЗ_Фонда!Z$2,'Исходные данные'!$E$14)-MAX(Расчет_БЕЗ_Фонда!Z$1,$B369))/IF(MOD(Расчет_БЕЗ_Фонда!Z$4,4)=0,366,365)))*Расчет_БЕЗ_Фонда!Z$36</f>
        <v>0</v>
      </c>
      <c r="AA407" s="6">
        <f ca="1">(MIN(Z426,Z388/$B407*(MAX(0,1+MIN(Расчет_БЕЗ_Фонда!AA$2,'Исходные данные'!$E$14)-MAX(Расчет_БЕЗ_Фонда!AA$1,$B369))/IF(MOD(Расчет_БЕЗ_Фонда!AA$4,4)=0,366,365)))+MAX(0,AA388-Z388)/$B407*(MAX(0,1+MIN(Расчет_БЕЗ_Фонда!AA$2,'Исходные данные'!$E$14)-MAX(Расчет_БЕЗ_Фонда!AA$1,$B369))/IF(MOD(Расчет_БЕЗ_Фонда!AA$4,4)=0,366,365)))*Расчет_БЕЗ_Фонда!AA$36</f>
        <v>0</v>
      </c>
      <c r="AB407" s="6">
        <f ca="1">(MIN(AA426,AA388/$B407*(MAX(0,1+MIN(Расчет_БЕЗ_Фонда!AB$2,'Исходные данные'!$E$14)-MAX(Расчет_БЕЗ_Фонда!AB$1,$B369))/IF(MOD(Расчет_БЕЗ_Фонда!AB$4,4)=0,366,365)))+MAX(0,AB388-AA388)/$B407*(MAX(0,1+MIN(Расчет_БЕЗ_Фонда!AB$2,'Исходные данные'!$E$14)-MAX(Расчет_БЕЗ_Фонда!AB$1,$B369))/IF(MOD(Расчет_БЕЗ_Фонда!AB$4,4)=0,366,365)))*Расчет_БЕЗ_Фонда!AB$36</f>
        <v>0</v>
      </c>
      <c r="AC407" s="6">
        <f ca="1">(MIN(AB426,AB388/$B407*(MAX(0,1+MIN(Расчет_БЕЗ_Фонда!AC$2,'Исходные данные'!$E$14)-MAX(Расчет_БЕЗ_Фонда!AC$1,$B369))/IF(MOD(Расчет_БЕЗ_Фонда!AC$4,4)=0,366,365)))+MAX(0,AC388-AB388)/$B407*(MAX(0,1+MIN(Расчет_БЕЗ_Фонда!AC$2,'Исходные данные'!$E$14)-MAX(Расчет_БЕЗ_Фонда!AC$1,$B369))/IF(MOD(Расчет_БЕЗ_Фонда!AC$4,4)=0,366,365)))*Расчет_БЕЗ_Фонда!AC$36</f>
        <v>0</v>
      </c>
      <c r="AD407" s="6">
        <f ca="1">(MIN(AC426,AC388/$B407*(MAX(0,1+MIN(Расчет_БЕЗ_Фонда!AD$2,'Исходные данные'!$E$14)-MAX(Расчет_БЕЗ_Фонда!AD$1,$B369))/IF(MOD(Расчет_БЕЗ_Фонда!AD$4,4)=0,366,365)))+MAX(0,AD388-AC388)/$B407*(MAX(0,1+MIN(Расчет_БЕЗ_Фонда!AD$2,'Исходные данные'!$E$14)-MAX(Расчет_БЕЗ_Фонда!AD$1,$B369))/IF(MOD(Расчет_БЕЗ_Фонда!AD$4,4)=0,366,365)))*Расчет_БЕЗ_Фонда!AD$36</f>
        <v>0</v>
      </c>
      <c r="AE407" s="6">
        <f ca="1">(MIN(AD426,AD388/$B407*(MAX(0,1+MIN(Расчет_БЕЗ_Фонда!AE$2,'Исходные данные'!$E$14)-MAX(Расчет_БЕЗ_Фонда!AE$1,$B369))/IF(MOD(Расчет_БЕЗ_Фонда!AE$4,4)=0,366,365)))+MAX(0,AE388-AD388)/$B407*(MAX(0,1+MIN(Расчет_БЕЗ_Фонда!AE$2,'Исходные данные'!$E$14)-MAX(Расчет_БЕЗ_Фонда!AE$1,$B369))/IF(MOD(Расчет_БЕЗ_Фонда!AE$4,4)=0,366,365)))*Расчет_БЕЗ_Фонда!AE$36</f>
        <v>0</v>
      </c>
      <c r="AF407" s="6">
        <f ca="1">(MIN(AE426,AE388/$B407*(MAX(0,1+MIN(Расчет_БЕЗ_Фонда!AF$2,'Исходные данные'!$E$14)-MAX(Расчет_БЕЗ_Фонда!AF$1,$B369))/IF(MOD(Расчет_БЕЗ_Фонда!AF$4,4)=0,366,365)))+MAX(0,AF388-AE388)/$B407*(MAX(0,1+MIN(Расчет_БЕЗ_Фонда!AF$2,'Исходные данные'!$E$14)-MAX(Расчет_БЕЗ_Фонда!AF$1,$B369))/IF(MOD(Расчет_БЕЗ_Фонда!AF$4,4)=0,366,365)))*Расчет_БЕЗ_Фонда!AF$36</f>
        <v>0</v>
      </c>
      <c r="AG407" s="6">
        <f ca="1">(MIN(AF426,AF388/$B407*(MAX(0,1+MIN(Расчет_БЕЗ_Фонда!AG$2,'Исходные данные'!$E$14)-MAX(Расчет_БЕЗ_Фонда!AG$1,$B369))/IF(MOD(Расчет_БЕЗ_Фонда!AG$4,4)=0,366,365)))+MAX(0,AG388-AF388)/$B407*(MAX(0,1+MIN(Расчет_БЕЗ_Фонда!AG$2,'Исходные данные'!$E$14)-MAX(Расчет_БЕЗ_Фонда!AG$1,$B369))/IF(MOD(Расчет_БЕЗ_Фонда!AG$4,4)=0,366,365)))*Расчет_БЕЗ_Фонда!AG$36</f>
        <v>0</v>
      </c>
      <c r="AH407" s="6">
        <f ca="1">(MIN(AG426,AG388/$B407*(MAX(0,1+MIN(Расчет_БЕЗ_Фонда!AH$2,'Исходные данные'!$E$14)-MAX(Расчет_БЕЗ_Фонда!AH$1,$B369))/IF(MOD(Расчет_БЕЗ_Фонда!AH$4,4)=0,366,365)))+MAX(0,AH388-AG388)/$B407*(MAX(0,1+MIN(Расчет_БЕЗ_Фонда!AH$2,'Исходные данные'!$E$14)-MAX(Расчет_БЕЗ_Фонда!AH$1,$B369))/IF(MOD(Расчет_БЕЗ_Фонда!AH$4,4)=0,366,365)))*Расчет_БЕЗ_Фонда!AH$36</f>
        <v>0</v>
      </c>
      <c r="AI407" s="6">
        <f ca="1">(MIN(AH426,AH388/$B407*(MAX(0,1+MIN(Расчет_БЕЗ_Фонда!AI$2,'Исходные данные'!$E$14)-MAX(Расчет_БЕЗ_Фонда!AI$1,$B369))/IF(MOD(Расчет_БЕЗ_Фонда!AI$4,4)=0,366,365)))+MAX(0,AI388-AH388)/$B407*(MAX(0,1+MIN(Расчет_БЕЗ_Фонда!AI$2,'Исходные данные'!$E$14)-MAX(Расчет_БЕЗ_Фонда!AI$1,$B369))/IF(MOD(Расчет_БЕЗ_Фонда!AI$4,4)=0,366,365)))*Расчет_БЕЗ_Фонда!AI$36</f>
        <v>0</v>
      </c>
      <c r="AJ407" s="6">
        <f ca="1">(MIN(AI426,AI388/$B407*(MAX(0,1+MIN(Расчет_БЕЗ_Фонда!AJ$2,'Исходные данные'!$E$14)-MAX(Расчет_БЕЗ_Фонда!AJ$1,$B369))/IF(MOD(Расчет_БЕЗ_Фонда!AJ$4,4)=0,366,365)))+MAX(0,AJ388-AI388)/$B407*(MAX(0,1+MIN(Расчет_БЕЗ_Фонда!AJ$2,'Исходные данные'!$E$14)-MAX(Расчет_БЕЗ_Фонда!AJ$1,$B369))/IF(MOD(Расчет_БЕЗ_Фонда!AJ$4,4)=0,366,365)))*Расчет_БЕЗ_Фонда!AJ$36</f>
        <v>0</v>
      </c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</row>
    <row r="408" spans="1:124" s="1" customFormat="1" outlineLevel="2">
      <c r="A408" s="5" t="str">
        <f t="shared" si="103"/>
        <v>-</v>
      </c>
      <c r="B408" s="19">
        <f>Расчет_БЕЗ_Фонда!B268</f>
        <v>30</v>
      </c>
      <c r="C408" s="6"/>
      <c r="D408" s="6"/>
      <c r="E408" s="6">
        <f ca="1">(MIN(D427,D389/$B408*(MAX(0,1+MIN(Расчет_БЕЗ_Фонда!E$2,'Исходные данные'!$E$14)-MAX(Расчет_БЕЗ_Фонда!E$1,$B370))/IF(MOD(Расчет_БЕЗ_Фонда!E$4,4)=0,366,365)))+MAX(0,E389-D389)/$B408*(MAX(0,1+MIN(Расчет_БЕЗ_Фонда!E$2,'Исходные данные'!$E$14)-MAX(Расчет_БЕЗ_Фонда!E$1,$B370))/IF(MOD(Расчет_БЕЗ_Фонда!E$4,4)=0,366,365)))*Расчет_БЕЗ_Фонда!E$36</f>
        <v>0</v>
      </c>
      <c r="F408" s="6">
        <f ca="1">(MIN(E427,E389/$B408*(MAX(0,1+MIN(Расчет_БЕЗ_Фонда!F$2,'Исходные данные'!$E$14)-MAX(Расчет_БЕЗ_Фонда!F$1,$B370))/IF(MOD(Расчет_БЕЗ_Фонда!F$4,4)=0,366,365)))+MAX(0,F389-E389)/$B408*(MAX(0,1+MIN(Расчет_БЕЗ_Фонда!F$2,'Исходные данные'!$E$14)-MAX(Расчет_БЕЗ_Фонда!F$1,$B370))/IF(MOD(Расчет_БЕЗ_Фонда!F$4,4)=0,366,365)))*Расчет_БЕЗ_Фонда!F$36</f>
        <v>0</v>
      </c>
      <c r="G408" s="6">
        <f ca="1">(MIN(F427,F389/$B408*(MAX(0,1+MIN(Расчет_БЕЗ_Фонда!G$2,'Исходные данные'!$E$14)-MAX(Расчет_БЕЗ_Фонда!G$1,$B370))/IF(MOD(Расчет_БЕЗ_Фонда!G$4,4)=0,366,365)))+MAX(0,G389-F389)/$B408*(MAX(0,1+MIN(Расчет_БЕЗ_Фонда!G$2,'Исходные данные'!$E$14)-MAX(Расчет_БЕЗ_Фонда!G$1,$B370))/IF(MOD(Расчет_БЕЗ_Фонда!G$4,4)=0,366,365)))*Расчет_БЕЗ_Фонда!G$36</f>
        <v>0</v>
      </c>
      <c r="H408" s="6">
        <f ca="1">(MIN(G427,G389/$B408*(MAX(0,1+MIN(Расчет_БЕЗ_Фонда!H$2,'Исходные данные'!$E$14)-MAX(Расчет_БЕЗ_Фонда!H$1,$B370))/IF(MOD(Расчет_БЕЗ_Фонда!H$4,4)=0,366,365)))+MAX(0,H389-G389)/$B408*(MAX(0,1+MIN(Расчет_БЕЗ_Фонда!H$2,'Исходные данные'!$E$14)-MAX(Расчет_БЕЗ_Фонда!H$1,$B370))/IF(MOD(Расчет_БЕЗ_Фонда!H$4,4)=0,366,365)))*Расчет_БЕЗ_Фонда!H$36</f>
        <v>0</v>
      </c>
      <c r="I408" s="6">
        <f ca="1">(MIN(H427,H389/$B408*(MAX(0,1+MIN(Расчет_БЕЗ_Фонда!I$2,'Исходные данные'!$E$14)-MAX(Расчет_БЕЗ_Фонда!I$1,$B370))/IF(MOD(Расчет_БЕЗ_Фонда!I$4,4)=0,366,365)))+MAX(0,I389-H389)/$B408*(MAX(0,1+MIN(Расчет_БЕЗ_Фонда!I$2,'Исходные данные'!$E$14)-MAX(Расчет_БЕЗ_Фонда!I$1,$B370))/IF(MOD(Расчет_БЕЗ_Фонда!I$4,4)=0,366,365)))*Расчет_БЕЗ_Фонда!I$36</f>
        <v>0</v>
      </c>
      <c r="J408" s="6">
        <f ca="1">(MIN(I427,I389/$B408*(MAX(0,1+MIN(Расчет_БЕЗ_Фонда!J$2,'Исходные данные'!$E$14)-MAX(Расчет_БЕЗ_Фонда!J$1,$B370))/IF(MOD(Расчет_БЕЗ_Фонда!J$4,4)=0,366,365)))+MAX(0,J389-I389)/$B408*(MAX(0,1+MIN(Расчет_БЕЗ_Фонда!J$2,'Исходные данные'!$E$14)-MAX(Расчет_БЕЗ_Фонда!J$1,$B370))/IF(MOD(Расчет_БЕЗ_Фонда!J$4,4)=0,366,365)))*Расчет_БЕЗ_Фонда!J$36</f>
        <v>0</v>
      </c>
      <c r="K408" s="6">
        <f ca="1">(MIN(J427,J389/$B408*(MAX(0,1+MIN(Расчет_БЕЗ_Фонда!K$2,'Исходные данные'!$E$14)-MAX(Расчет_БЕЗ_Фонда!K$1,$B370))/IF(MOD(Расчет_БЕЗ_Фонда!K$4,4)=0,366,365)))+MAX(0,K389-J389)/$B408*(MAX(0,1+MIN(Расчет_БЕЗ_Фонда!K$2,'Исходные данные'!$E$14)-MAX(Расчет_БЕЗ_Фонда!K$1,$B370))/IF(MOD(Расчет_БЕЗ_Фонда!K$4,4)=0,366,365)))*Расчет_БЕЗ_Фонда!K$36</f>
        <v>0</v>
      </c>
      <c r="L408" s="6">
        <f ca="1">(MIN(K427,K389/$B408*(MAX(0,1+MIN(Расчет_БЕЗ_Фонда!L$2,'Исходные данные'!$E$14)-MAX(Расчет_БЕЗ_Фонда!L$1,$B370))/IF(MOD(Расчет_БЕЗ_Фонда!L$4,4)=0,366,365)))+MAX(0,L389-K389)/$B408*(MAX(0,1+MIN(Расчет_БЕЗ_Фонда!L$2,'Исходные данные'!$E$14)-MAX(Расчет_БЕЗ_Фонда!L$1,$B370))/IF(MOD(Расчет_БЕЗ_Фонда!L$4,4)=0,366,365)))*Расчет_БЕЗ_Фонда!L$36</f>
        <v>0</v>
      </c>
      <c r="M408" s="6">
        <f ca="1">(MIN(L427,L389/$B408*(MAX(0,1+MIN(Расчет_БЕЗ_Фонда!M$2,'Исходные данные'!$E$14)-MAX(Расчет_БЕЗ_Фонда!M$1,$B370))/IF(MOD(Расчет_БЕЗ_Фонда!M$4,4)=0,366,365)))+MAX(0,M389-L389)/$B408*(MAX(0,1+MIN(Расчет_БЕЗ_Фонда!M$2,'Исходные данные'!$E$14)-MAX(Расчет_БЕЗ_Фонда!M$1,$B370))/IF(MOD(Расчет_БЕЗ_Фонда!M$4,4)=0,366,365)))*Расчет_БЕЗ_Фонда!M$36</f>
        <v>0</v>
      </c>
      <c r="N408" s="6">
        <f ca="1">(MIN(M427,M389/$B408*(MAX(0,1+MIN(Расчет_БЕЗ_Фонда!N$2,'Исходные данные'!$E$14)-MAX(Расчет_БЕЗ_Фонда!N$1,$B370))/IF(MOD(Расчет_БЕЗ_Фонда!N$4,4)=0,366,365)))+MAX(0,N389-M389)/$B408*(MAX(0,1+MIN(Расчет_БЕЗ_Фонда!N$2,'Исходные данные'!$E$14)-MAX(Расчет_БЕЗ_Фонда!N$1,$B370))/IF(MOD(Расчет_БЕЗ_Фонда!N$4,4)=0,366,365)))*Расчет_БЕЗ_Фонда!N$36</f>
        <v>0</v>
      </c>
      <c r="O408" s="6">
        <f ca="1">(MIN(N427,N389/$B408*(MAX(0,1+MIN(Расчет_БЕЗ_Фонда!O$2,'Исходные данные'!$E$14)-MAX(Расчет_БЕЗ_Фонда!O$1,$B370))/IF(MOD(Расчет_БЕЗ_Фонда!O$4,4)=0,366,365)))+MAX(0,O389-N389)/$B408*(MAX(0,1+MIN(Расчет_БЕЗ_Фонда!O$2,'Исходные данные'!$E$14)-MAX(Расчет_БЕЗ_Фонда!O$1,$B370))/IF(MOD(Расчет_БЕЗ_Фонда!O$4,4)=0,366,365)))*Расчет_БЕЗ_Фонда!O$36</f>
        <v>0</v>
      </c>
      <c r="P408" s="6">
        <f ca="1">(MIN(O427,O389/$B408*(MAX(0,1+MIN(Расчет_БЕЗ_Фонда!P$2,'Исходные данные'!$E$14)-MAX(Расчет_БЕЗ_Фонда!P$1,$B370))/IF(MOD(Расчет_БЕЗ_Фонда!P$4,4)=0,366,365)))+MAX(0,P389-O389)/$B408*(MAX(0,1+MIN(Расчет_БЕЗ_Фонда!P$2,'Исходные данные'!$E$14)-MAX(Расчет_БЕЗ_Фонда!P$1,$B370))/IF(MOD(Расчет_БЕЗ_Фонда!P$4,4)=0,366,365)))*Расчет_БЕЗ_Фонда!P$36</f>
        <v>0</v>
      </c>
      <c r="Q408" s="6">
        <f ca="1">(MIN(P427,P389/$B408*(MAX(0,1+MIN(Расчет_БЕЗ_Фонда!Q$2,'Исходные данные'!$E$14)-MAX(Расчет_БЕЗ_Фонда!Q$1,$B370))/IF(MOD(Расчет_БЕЗ_Фонда!Q$4,4)=0,366,365)))+MAX(0,Q389-P389)/$B408*(MAX(0,1+MIN(Расчет_БЕЗ_Фонда!Q$2,'Исходные данные'!$E$14)-MAX(Расчет_БЕЗ_Фонда!Q$1,$B370))/IF(MOD(Расчет_БЕЗ_Фонда!Q$4,4)=0,366,365)))*Расчет_БЕЗ_Фонда!Q$36</f>
        <v>0</v>
      </c>
      <c r="R408" s="6">
        <f ca="1">(MIN(Q427,Q389/$B408*(MAX(0,1+MIN(Расчет_БЕЗ_Фонда!R$2,'Исходные данные'!$E$14)-MAX(Расчет_БЕЗ_Фонда!R$1,$B370))/IF(MOD(Расчет_БЕЗ_Фонда!R$4,4)=0,366,365)))+MAX(0,R389-Q389)/$B408*(MAX(0,1+MIN(Расчет_БЕЗ_Фонда!R$2,'Исходные данные'!$E$14)-MAX(Расчет_БЕЗ_Фонда!R$1,$B370))/IF(MOD(Расчет_БЕЗ_Фонда!R$4,4)=0,366,365)))*Расчет_БЕЗ_Фонда!R$36</f>
        <v>0</v>
      </c>
      <c r="S408" s="6">
        <f ca="1">(MIN(R427,R389/$B408*(MAX(0,1+MIN(Расчет_БЕЗ_Фонда!S$2,'Исходные данные'!$E$14)-MAX(Расчет_БЕЗ_Фонда!S$1,$B370))/IF(MOD(Расчет_БЕЗ_Фонда!S$4,4)=0,366,365)))+MAX(0,S389-R389)/$B408*(MAX(0,1+MIN(Расчет_БЕЗ_Фонда!S$2,'Исходные данные'!$E$14)-MAX(Расчет_БЕЗ_Фонда!S$1,$B370))/IF(MOD(Расчет_БЕЗ_Фонда!S$4,4)=0,366,365)))*Расчет_БЕЗ_Фонда!S$36</f>
        <v>0</v>
      </c>
      <c r="T408" s="6">
        <f ca="1">(MIN(S427,S389/$B408*(MAX(0,1+MIN(Расчет_БЕЗ_Фонда!T$2,'Исходные данные'!$E$14)-MAX(Расчет_БЕЗ_Фонда!T$1,$B370))/IF(MOD(Расчет_БЕЗ_Фонда!T$4,4)=0,366,365)))+MAX(0,T389-S389)/$B408*(MAX(0,1+MIN(Расчет_БЕЗ_Фонда!T$2,'Исходные данные'!$E$14)-MAX(Расчет_БЕЗ_Фонда!T$1,$B370))/IF(MOD(Расчет_БЕЗ_Фонда!T$4,4)=0,366,365)))*Расчет_БЕЗ_Фонда!T$36</f>
        <v>0</v>
      </c>
      <c r="U408" s="6">
        <f ca="1">(MIN(T427,T389/$B408*(MAX(0,1+MIN(Расчет_БЕЗ_Фонда!U$2,'Исходные данные'!$E$14)-MAX(Расчет_БЕЗ_Фонда!U$1,$B370))/IF(MOD(Расчет_БЕЗ_Фонда!U$4,4)=0,366,365)))+MAX(0,U389-T389)/$B408*(MAX(0,1+MIN(Расчет_БЕЗ_Фонда!U$2,'Исходные данные'!$E$14)-MAX(Расчет_БЕЗ_Фонда!U$1,$B370))/IF(MOD(Расчет_БЕЗ_Фонда!U$4,4)=0,366,365)))*Расчет_БЕЗ_Фонда!U$36</f>
        <v>0</v>
      </c>
      <c r="V408" s="6">
        <f ca="1">(MIN(U427,U389/$B408*(MAX(0,1+MIN(Расчет_БЕЗ_Фонда!V$2,'Исходные данные'!$E$14)-MAX(Расчет_БЕЗ_Фонда!V$1,$B370))/IF(MOD(Расчет_БЕЗ_Фонда!V$4,4)=0,366,365)))+MAX(0,V389-U389)/$B408*(MAX(0,1+MIN(Расчет_БЕЗ_Фонда!V$2,'Исходные данные'!$E$14)-MAX(Расчет_БЕЗ_Фонда!V$1,$B370))/IF(MOD(Расчет_БЕЗ_Фонда!V$4,4)=0,366,365)))*Расчет_БЕЗ_Фонда!V$36</f>
        <v>0</v>
      </c>
      <c r="W408" s="6">
        <f ca="1">(MIN(V427,V389/$B408*(MAX(0,1+MIN(Расчет_БЕЗ_Фонда!W$2,'Исходные данные'!$E$14)-MAX(Расчет_БЕЗ_Фонда!W$1,$B370))/IF(MOD(Расчет_БЕЗ_Фонда!W$4,4)=0,366,365)))+MAX(0,W389-V389)/$B408*(MAX(0,1+MIN(Расчет_БЕЗ_Фонда!W$2,'Исходные данные'!$E$14)-MAX(Расчет_БЕЗ_Фонда!W$1,$B370))/IF(MOD(Расчет_БЕЗ_Фонда!W$4,4)=0,366,365)))*Расчет_БЕЗ_Фонда!W$36</f>
        <v>0</v>
      </c>
      <c r="X408" s="6">
        <f ca="1">(MIN(W427,W389/$B408*(MAX(0,1+MIN(Расчет_БЕЗ_Фонда!X$2,'Исходные данные'!$E$14)-MAX(Расчет_БЕЗ_Фонда!X$1,$B370))/IF(MOD(Расчет_БЕЗ_Фонда!X$4,4)=0,366,365)))+MAX(0,X389-W389)/$B408*(MAX(0,1+MIN(Расчет_БЕЗ_Фонда!X$2,'Исходные данные'!$E$14)-MAX(Расчет_БЕЗ_Фонда!X$1,$B370))/IF(MOD(Расчет_БЕЗ_Фонда!X$4,4)=0,366,365)))*Расчет_БЕЗ_Фонда!X$36</f>
        <v>0</v>
      </c>
      <c r="Y408" s="6">
        <f ca="1">(MIN(X427,X389/$B408*(MAX(0,1+MIN(Расчет_БЕЗ_Фонда!Y$2,'Исходные данные'!$E$14)-MAX(Расчет_БЕЗ_Фонда!Y$1,$B370))/IF(MOD(Расчет_БЕЗ_Фонда!Y$4,4)=0,366,365)))+MAX(0,Y389-X389)/$B408*(MAX(0,1+MIN(Расчет_БЕЗ_Фонда!Y$2,'Исходные данные'!$E$14)-MAX(Расчет_БЕЗ_Фонда!Y$1,$B370))/IF(MOD(Расчет_БЕЗ_Фонда!Y$4,4)=0,366,365)))*Расчет_БЕЗ_Фонда!Y$36</f>
        <v>0</v>
      </c>
      <c r="Z408" s="6">
        <f ca="1">(MIN(Y427,Y389/$B408*(MAX(0,1+MIN(Расчет_БЕЗ_Фонда!Z$2,'Исходные данные'!$E$14)-MAX(Расчет_БЕЗ_Фонда!Z$1,$B370))/IF(MOD(Расчет_БЕЗ_Фонда!Z$4,4)=0,366,365)))+MAX(0,Z389-Y389)/$B408*(MAX(0,1+MIN(Расчет_БЕЗ_Фонда!Z$2,'Исходные данные'!$E$14)-MAX(Расчет_БЕЗ_Фонда!Z$1,$B370))/IF(MOD(Расчет_БЕЗ_Фонда!Z$4,4)=0,366,365)))*Расчет_БЕЗ_Фонда!Z$36</f>
        <v>0</v>
      </c>
      <c r="AA408" s="6">
        <f ca="1">(MIN(Z427,Z389/$B408*(MAX(0,1+MIN(Расчет_БЕЗ_Фонда!AA$2,'Исходные данные'!$E$14)-MAX(Расчет_БЕЗ_Фонда!AA$1,$B370))/IF(MOD(Расчет_БЕЗ_Фонда!AA$4,4)=0,366,365)))+MAX(0,AA389-Z389)/$B408*(MAX(0,1+MIN(Расчет_БЕЗ_Фонда!AA$2,'Исходные данные'!$E$14)-MAX(Расчет_БЕЗ_Фонда!AA$1,$B370))/IF(MOD(Расчет_БЕЗ_Фонда!AA$4,4)=0,366,365)))*Расчет_БЕЗ_Фонда!AA$36</f>
        <v>0</v>
      </c>
      <c r="AB408" s="6">
        <f ca="1">(MIN(AA427,AA389/$B408*(MAX(0,1+MIN(Расчет_БЕЗ_Фонда!AB$2,'Исходные данные'!$E$14)-MAX(Расчет_БЕЗ_Фонда!AB$1,$B370))/IF(MOD(Расчет_БЕЗ_Фонда!AB$4,4)=0,366,365)))+MAX(0,AB389-AA389)/$B408*(MAX(0,1+MIN(Расчет_БЕЗ_Фонда!AB$2,'Исходные данные'!$E$14)-MAX(Расчет_БЕЗ_Фонда!AB$1,$B370))/IF(MOD(Расчет_БЕЗ_Фонда!AB$4,4)=0,366,365)))*Расчет_БЕЗ_Фонда!AB$36</f>
        <v>0</v>
      </c>
      <c r="AC408" s="6">
        <f ca="1">(MIN(AB427,AB389/$B408*(MAX(0,1+MIN(Расчет_БЕЗ_Фонда!AC$2,'Исходные данные'!$E$14)-MAX(Расчет_БЕЗ_Фонда!AC$1,$B370))/IF(MOD(Расчет_БЕЗ_Фонда!AC$4,4)=0,366,365)))+MAX(0,AC389-AB389)/$B408*(MAX(0,1+MIN(Расчет_БЕЗ_Фонда!AC$2,'Исходные данные'!$E$14)-MAX(Расчет_БЕЗ_Фонда!AC$1,$B370))/IF(MOD(Расчет_БЕЗ_Фонда!AC$4,4)=0,366,365)))*Расчет_БЕЗ_Фонда!AC$36</f>
        <v>0</v>
      </c>
      <c r="AD408" s="6">
        <f ca="1">(MIN(AC427,AC389/$B408*(MAX(0,1+MIN(Расчет_БЕЗ_Фонда!AD$2,'Исходные данные'!$E$14)-MAX(Расчет_БЕЗ_Фонда!AD$1,$B370))/IF(MOD(Расчет_БЕЗ_Фонда!AD$4,4)=0,366,365)))+MAX(0,AD389-AC389)/$B408*(MAX(0,1+MIN(Расчет_БЕЗ_Фонда!AD$2,'Исходные данные'!$E$14)-MAX(Расчет_БЕЗ_Фонда!AD$1,$B370))/IF(MOD(Расчет_БЕЗ_Фонда!AD$4,4)=0,366,365)))*Расчет_БЕЗ_Фонда!AD$36</f>
        <v>0</v>
      </c>
      <c r="AE408" s="6">
        <f ca="1">(MIN(AD427,AD389/$B408*(MAX(0,1+MIN(Расчет_БЕЗ_Фонда!AE$2,'Исходные данные'!$E$14)-MAX(Расчет_БЕЗ_Фонда!AE$1,$B370))/IF(MOD(Расчет_БЕЗ_Фонда!AE$4,4)=0,366,365)))+MAX(0,AE389-AD389)/$B408*(MAX(0,1+MIN(Расчет_БЕЗ_Фонда!AE$2,'Исходные данные'!$E$14)-MAX(Расчет_БЕЗ_Фонда!AE$1,$B370))/IF(MOD(Расчет_БЕЗ_Фонда!AE$4,4)=0,366,365)))*Расчет_БЕЗ_Фонда!AE$36</f>
        <v>0</v>
      </c>
      <c r="AF408" s="6">
        <f ca="1">(MIN(AE427,AE389/$B408*(MAX(0,1+MIN(Расчет_БЕЗ_Фонда!AF$2,'Исходные данные'!$E$14)-MAX(Расчет_БЕЗ_Фонда!AF$1,$B370))/IF(MOD(Расчет_БЕЗ_Фонда!AF$4,4)=0,366,365)))+MAX(0,AF389-AE389)/$B408*(MAX(0,1+MIN(Расчет_БЕЗ_Фонда!AF$2,'Исходные данные'!$E$14)-MAX(Расчет_БЕЗ_Фонда!AF$1,$B370))/IF(MOD(Расчет_БЕЗ_Фонда!AF$4,4)=0,366,365)))*Расчет_БЕЗ_Фонда!AF$36</f>
        <v>0</v>
      </c>
      <c r="AG408" s="6">
        <f ca="1">(MIN(AF427,AF389/$B408*(MAX(0,1+MIN(Расчет_БЕЗ_Фонда!AG$2,'Исходные данные'!$E$14)-MAX(Расчет_БЕЗ_Фонда!AG$1,$B370))/IF(MOD(Расчет_БЕЗ_Фонда!AG$4,4)=0,366,365)))+MAX(0,AG389-AF389)/$B408*(MAX(0,1+MIN(Расчет_БЕЗ_Фонда!AG$2,'Исходные данные'!$E$14)-MAX(Расчет_БЕЗ_Фонда!AG$1,$B370))/IF(MOD(Расчет_БЕЗ_Фонда!AG$4,4)=0,366,365)))*Расчет_БЕЗ_Фонда!AG$36</f>
        <v>0</v>
      </c>
      <c r="AH408" s="6">
        <f ca="1">(MIN(AG427,AG389/$B408*(MAX(0,1+MIN(Расчет_БЕЗ_Фонда!AH$2,'Исходные данные'!$E$14)-MAX(Расчет_БЕЗ_Фонда!AH$1,$B370))/IF(MOD(Расчет_БЕЗ_Фонда!AH$4,4)=0,366,365)))+MAX(0,AH389-AG389)/$B408*(MAX(0,1+MIN(Расчет_БЕЗ_Фонда!AH$2,'Исходные данные'!$E$14)-MAX(Расчет_БЕЗ_Фонда!AH$1,$B370))/IF(MOD(Расчет_БЕЗ_Фонда!AH$4,4)=0,366,365)))*Расчет_БЕЗ_Фонда!AH$36</f>
        <v>0</v>
      </c>
      <c r="AI408" s="6">
        <f ca="1">(MIN(AH427,AH389/$B408*(MAX(0,1+MIN(Расчет_БЕЗ_Фонда!AI$2,'Исходные данные'!$E$14)-MAX(Расчет_БЕЗ_Фонда!AI$1,$B370))/IF(MOD(Расчет_БЕЗ_Фонда!AI$4,4)=0,366,365)))+MAX(0,AI389-AH389)/$B408*(MAX(0,1+MIN(Расчет_БЕЗ_Фонда!AI$2,'Исходные данные'!$E$14)-MAX(Расчет_БЕЗ_Фонда!AI$1,$B370))/IF(MOD(Расчет_БЕЗ_Фонда!AI$4,4)=0,366,365)))*Расчет_БЕЗ_Фонда!AI$36</f>
        <v>0</v>
      </c>
      <c r="AJ408" s="6">
        <f ca="1">(MIN(AI427,AI389/$B408*(MAX(0,1+MIN(Расчет_БЕЗ_Фонда!AJ$2,'Исходные данные'!$E$14)-MAX(Расчет_БЕЗ_Фонда!AJ$1,$B370))/IF(MOD(Расчет_БЕЗ_Фонда!AJ$4,4)=0,366,365)))+MAX(0,AJ389-AI389)/$B408*(MAX(0,1+MIN(Расчет_БЕЗ_Фонда!AJ$2,'Исходные данные'!$E$14)-MAX(Расчет_БЕЗ_Фонда!AJ$1,$B370))/IF(MOD(Расчет_БЕЗ_Фонда!AJ$4,4)=0,366,365)))*Расчет_БЕЗ_Фонда!AJ$36</f>
        <v>0</v>
      </c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</row>
    <row r="409" spans="1:124" s="1" customFormat="1" outlineLevel="2">
      <c r="A409" s="5" t="str">
        <f t="shared" si="103"/>
        <v>-</v>
      </c>
      <c r="B409" s="19">
        <f>Расчет_БЕЗ_Фонда!B269</f>
        <v>30</v>
      </c>
      <c r="C409" s="6"/>
      <c r="D409" s="6"/>
      <c r="E409" s="6">
        <f ca="1">(MIN(D428,D390/$B409*(MAX(0,1+MIN(Расчет_БЕЗ_Фонда!E$2,'Исходные данные'!$E$14)-MAX(Расчет_БЕЗ_Фонда!E$1,$B371))/IF(MOD(Расчет_БЕЗ_Фонда!E$4,4)=0,366,365)))+MAX(0,E390-D390)/$B409*(MAX(0,1+MIN(Расчет_БЕЗ_Фонда!E$2,'Исходные данные'!$E$14)-MAX(Расчет_БЕЗ_Фонда!E$1,$B371))/IF(MOD(Расчет_БЕЗ_Фонда!E$4,4)=0,366,365)))*Расчет_БЕЗ_Фонда!E$36</f>
        <v>0</v>
      </c>
      <c r="F409" s="6">
        <f ca="1">(MIN(E428,E390/$B409*(MAX(0,1+MIN(Расчет_БЕЗ_Фонда!F$2,'Исходные данные'!$E$14)-MAX(Расчет_БЕЗ_Фонда!F$1,$B371))/IF(MOD(Расчет_БЕЗ_Фонда!F$4,4)=0,366,365)))+MAX(0,F390-E390)/$B409*(MAX(0,1+MIN(Расчет_БЕЗ_Фонда!F$2,'Исходные данные'!$E$14)-MAX(Расчет_БЕЗ_Фонда!F$1,$B371))/IF(MOD(Расчет_БЕЗ_Фонда!F$4,4)=0,366,365)))*Расчет_БЕЗ_Фонда!F$36</f>
        <v>0</v>
      </c>
      <c r="G409" s="6">
        <f ca="1">(MIN(F428,F390/$B409*(MAX(0,1+MIN(Расчет_БЕЗ_Фонда!G$2,'Исходные данные'!$E$14)-MAX(Расчет_БЕЗ_Фонда!G$1,$B371))/IF(MOD(Расчет_БЕЗ_Фонда!G$4,4)=0,366,365)))+MAX(0,G390-F390)/$B409*(MAX(0,1+MIN(Расчет_БЕЗ_Фонда!G$2,'Исходные данные'!$E$14)-MAX(Расчет_БЕЗ_Фонда!G$1,$B371))/IF(MOD(Расчет_БЕЗ_Фонда!G$4,4)=0,366,365)))*Расчет_БЕЗ_Фонда!G$36</f>
        <v>0</v>
      </c>
      <c r="H409" s="6">
        <f ca="1">(MIN(G428,G390/$B409*(MAX(0,1+MIN(Расчет_БЕЗ_Фонда!H$2,'Исходные данные'!$E$14)-MAX(Расчет_БЕЗ_Фонда!H$1,$B371))/IF(MOD(Расчет_БЕЗ_Фонда!H$4,4)=0,366,365)))+MAX(0,H390-G390)/$B409*(MAX(0,1+MIN(Расчет_БЕЗ_Фонда!H$2,'Исходные данные'!$E$14)-MAX(Расчет_БЕЗ_Фонда!H$1,$B371))/IF(MOD(Расчет_БЕЗ_Фонда!H$4,4)=0,366,365)))*Расчет_БЕЗ_Фонда!H$36</f>
        <v>0</v>
      </c>
      <c r="I409" s="6">
        <f ca="1">(MIN(H428,H390/$B409*(MAX(0,1+MIN(Расчет_БЕЗ_Фонда!I$2,'Исходные данные'!$E$14)-MAX(Расчет_БЕЗ_Фонда!I$1,$B371))/IF(MOD(Расчет_БЕЗ_Фонда!I$4,4)=0,366,365)))+MAX(0,I390-H390)/$B409*(MAX(0,1+MIN(Расчет_БЕЗ_Фонда!I$2,'Исходные данные'!$E$14)-MAX(Расчет_БЕЗ_Фонда!I$1,$B371))/IF(MOD(Расчет_БЕЗ_Фонда!I$4,4)=0,366,365)))*Расчет_БЕЗ_Фонда!I$36</f>
        <v>0</v>
      </c>
      <c r="J409" s="6">
        <f ca="1">(MIN(I428,I390/$B409*(MAX(0,1+MIN(Расчет_БЕЗ_Фонда!J$2,'Исходные данные'!$E$14)-MAX(Расчет_БЕЗ_Фонда!J$1,$B371))/IF(MOD(Расчет_БЕЗ_Фонда!J$4,4)=0,366,365)))+MAX(0,J390-I390)/$B409*(MAX(0,1+MIN(Расчет_БЕЗ_Фонда!J$2,'Исходные данные'!$E$14)-MAX(Расчет_БЕЗ_Фонда!J$1,$B371))/IF(MOD(Расчет_БЕЗ_Фонда!J$4,4)=0,366,365)))*Расчет_БЕЗ_Фонда!J$36</f>
        <v>0</v>
      </c>
      <c r="K409" s="6">
        <f ca="1">(MIN(J428,J390/$B409*(MAX(0,1+MIN(Расчет_БЕЗ_Фонда!K$2,'Исходные данные'!$E$14)-MAX(Расчет_БЕЗ_Фонда!K$1,$B371))/IF(MOD(Расчет_БЕЗ_Фонда!K$4,4)=0,366,365)))+MAX(0,K390-J390)/$B409*(MAX(0,1+MIN(Расчет_БЕЗ_Фонда!K$2,'Исходные данные'!$E$14)-MAX(Расчет_БЕЗ_Фонда!K$1,$B371))/IF(MOD(Расчет_БЕЗ_Фонда!K$4,4)=0,366,365)))*Расчет_БЕЗ_Фонда!K$36</f>
        <v>0</v>
      </c>
      <c r="L409" s="6">
        <f ca="1">(MIN(K428,K390/$B409*(MAX(0,1+MIN(Расчет_БЕЗ_Фонда!L$2,'Исходные данные'!$E$14)-MAX(Расчет_БЕЗ_Фонда!L$1,$B371))/IF(MOD(Расчет_БЕЗ_Фонда!L$4,4)=0,366,365)))+MAX(0,L390-K390)/$B409*(MAX(0,1+MIN(Расчет_БЕЗ_Фонда!L$2,'Исходные данные'!$E$14)-MAX(Расчет_БЕЗ_Фонда!L$1,$B371))/IF(MOD(Расчет_БЕЗ_Фонда!L$4,4)=0,366,365)))*Расчет_БЕЗ_Фонда!L$36</f>
        <v>0</v>
      </c>
      <c r="M409" s="6">
        <f ca="1">(MIN(L428,L390/$B409*(MAX(0,1+MIN(Расчет_БЕЗ_Фонда!M$2,'Исходные данные'!$E$14)-MAX(Расчет_БЕЗ_Фонда!M$1,$B371))/IF(MOD(Расчет_БЕЗ_Фонда!M$4,4)=0,366,365)))+MAX(0,M390-L390)/$B409*(MAX(0,1+MIN(Расчет_БЕЗ_Фонда!M$2,'Исходные данные'!$E$14)-MAX(Расчет_БЕЗ_Фонда!M$1,$B371))/IF(MOD(Расчет_БЕЗ_Фонда!M$4,4)=0,366,365)))*Расчет_БЕЗ_Фонда!M$36</f>
        <v>0</v>
      </c>
      <c r="N409" s="6">
        <f ca="1">(MIN(M428,M390/$B409*(MAX(0,1+MIN(Расчет_БЕЗ_Фонда!N$2,'Исходные данные'!$E$14)-MAX(Расчет_БЕЗ_Фонда!N$1,$B371))/IF(MOD(Расчет_БЕЗ_Фонда!N$4,4)=0,366,365)))+MAX(0,N390-M390)/$B409*(MAX(0,1+MIN(Расчет_БЕЗ_Фонда!N$2,'Исходные данные'!$E$14)-MAX(Расчет_БЕЗ_Фонда!N$1,$B371))/IF(MOD(Расчет_БЕЗ_Фонда!N$4,4)=0,366,365)))*Расчет_БЕЗ_Фонда!N$36</f>
        <v>0</v>
      </c>
      <c r="O409" s="6">
        <f ca="1">(MIN(N428,N390/$B409*(MAX(0,1+MIN(Расчет_БЕЗ_Фонда!O$2,'Исходные данные'!$E$14)-MAX(Расчет_БЕЗ_Фонда!O$1,$B371))/IF(MOD(Расчет_БЕЗ_Фонда!O$4,4)=0,366,365)))+MAX(0,O390-N390)/$B409*(MAX(0,1+MIN(Расчет_БЕЗ_Фонда!O$2,'Исходные данные'!$E$14)-MAX(Расчет_БЕЗ_Фонда!O$1,$B371))/IF(MOD(Расчет_БЕЗ_Фонда!O$4,4)=0,366,365)))*Расчет_БЕЗ_Фонда!O$36</f>
        <v>0</v>
      </c>
      <c r="P409" s="6">
        <f ca="1">(MIN(O428,O390/$B409*(MAX(0,1+MIN(Расчет_БЕЗ_Фонда!P$2,'Исходные данные'!$E$14)-MAX(Расчет_БЕЗ_Фонда!P$1,$B371))/IF(MOD(Расчет_БЕЗ_Фонда!P$4,4)=0,366,365)))+MAX(0,P390-O390)/$B409*(MAX(0,1+MIN(Расчет_БЕЗ_Фонда!P$2,'Исходные данные'!$E$14)-MAX(Расчет_БЕЗ_Фонда!P$1,$B371))/IF(MOD(Расчет_БЕЗ_Фонда!P$4,4)=0,366,365)))*Расчет_БЕЗ_Фонда!P$36</f>
        <v>0</v>
      </c>
      <c r="Q409" s="6">
        <f ca="1">(MIN(P428,P390/$B409*(MAX(0,1+MIN(Расчет_БЕЗ_Фонда!Q$2,'Исходные данные'!$E$14)-MAX(Расчет_БЕЗ_Фонда!Q$1,$B371))/IF(MOD(Расчет_БЕЗ_Фонда!Q$4,4)=0,366,365)))+MAX(0,Q390-P390)/$B409*(MAX(0,1+MIN(Расчет_БЕЗ_Фонда!Q$2,'Исходные данные'!$E$14)-MAX(Расчет_БЕЗ_Фонда!Q$1,$B371))/IF(MOD(Расчет_БЕЗ_Фонда!Q$4,4)=0,366,365)))*Расчет_БЕЗ_Фонда!Q$36</f>
        <v>0</v>
      </c>
      <c r="R409" s="6">
        <f ca="1">(MIN(Q428,Q390/$B409*(MAX(0,1+MIN(Расчет_БЕЗ_Фонда!R$2,'Исходные данные'!$E$14)-MAX(Расчет_БЕЗ_Фонда!R$1,$B371))/IF(MOD(Расчет_БЕЗ_Фонда!R$4,4)=0,366,365)))+MAX(0,R390-Q390)/$B409*(MAX(0,1+MIN(Расчет_БЕЗ_Фонда!R$2,'Исходные данные'!$E$14)-MAX(Расчет_БЕЗ_Фонда!R$1,$B371))/IF(MOD(Расчет_БЕЗ_Фонда!R$4,4)=0,366,365)))*Расчет_БЕЗ_Фонда!R$36</f>
        <v>0</v>
      </c>
      <c r="S409" s="6">
        <f ca="1">(MIN(R428,R390/$B409*(MAX(0,1+MIN(Расчет_БЕЗ_Фонда!S$2,'Исходные данные'!$E$14)-MAX(Расчет_БЕЗ_Фонда!S$1,$B371))/IF(MOD(Расчет_БЕЗ_Фонда!S$4,4)=0,366,365)))+MAX(0,S390-R390)/$B409*(MAX(0,1+MIN(Расчет_БЕЗ_Фонда!S$2,'Исходные данные'!$E$14)-MAX(Расчет_БЕЗ_Фонда!S$1,$B371))/IF(MOD(Расчет_БЕЗ_Фонда!S$4,4)=0,366,365)))*Расчет_БЕЗ_Фонда!S$36</f>
        <v>0</v>
      </c>
      <c r="T409" s="6">
        <f ca="1">(MIN(S428,S390/$B409*(MAX(0,1+MIN(Расчет_БЕЗ_Фонда!T$2,'Исходные данные'!$E$14)-MAX(Расчет_БЕЗ_Фонда!T$1,$B371))/IF(MOD(Расчет_БЕЗ_Фонда!T$4,4)=0,366,365)))+MAX(0,T390-S390)/$B409*(MAX(0,1+MIN(Расчет_БЕЗ_Фонда!T$2,'Исходные данные'!$E$14)-MAX(Расчет_БЕЗ_Фонда!T$1,$B371))/IF(MOD(Расчет_БЕЗ_Фонда!T$4,4)=0,366,365)))*Расчет_БЕЗ_Фонда!T$36</f>
        <v>0</v>
      </c>
      <c r="U409" s="6">
        <f ca="1">(MIN(T428,T390/$B409*(MAX(0,1+MIN(Расчет_БЕЗ_Фонда!U$2,'Исходные данные'!$E$14)-MAX(Расчет_БЕЗ_Фонда!U$1,$B371))/IF(MOD(Расчет_БЕЗ_Фонда!U$4,4)=0,366,365)))+MAX(0,U390-T390)/$B409*(MAX(0,1+MIN(Расчет_БЕЗ_Фонда!U$2,'Исходные данные'!$E$14)-MAX(Расчет_БЕЗ_Фонда!U$1,$B371))/IF(MOD(Расчет_БЕЗ_Фонда!U$4,4)=0,366,365)))*Расчет_БЕЗ_Фонда!U$36</f>
        <v>0</v>
      </c>
      <c r="V409" s="6">
        <f ca="1">(MIN(U428,U390/$B409*(MAX(0,1+MIN(Расчет_БЕЗ_Фонда!V$2,'Исходные данные'!$E$14)-MAX(Расчет_БЕЗ_Фонда!V$1,$B371))/IF(MOD(Расчет_БЕЗ_Фонда!V$4,4)=0,366,365)))+MAX(0,V390-U390)/$B409*(MAX(0,1+MIN(Расчет_БЕЗ_Фонда!V$2,'Исходные данные'!$E$14)-MAX(Расчет_БЕЗ_Фонда!V$1,$B371))/IF(MOD(Расчет_БЕЗ_Фонда!V$4,4)=0,366,365)))*Расчет_БЕЗ_Фонда!V$36</f>
        <v>0</v>
      </c>
      <c r="W409" s="6">
        <f ca="1">(MIN(V428,V390/$B409*(MAX(0,1+MIN(Расчет_БЕЗ_Фонда!W$2,'Исходные данные'!$E$14)-MAX(Расчет_БЕЗ_Фонда!W$1,$B371))/IF(MOD(Расчет_БЕЗ_Фонда!W$4,4)=0,366,365)))+MAX(0,W390-V390)/$B409*(MAX(0,1+MIN(Расчет_БЕЗ_Фонда!W$2,'Исходные данные'!$E$14)-MAX(Расчет_БЕЗ_Фонда!W$1,$B371))/IF(MOD(Расчет_БЕЗ_Фонда!W$4,4)=0,366,365)))*Расчет_БЕЗ_Фонда!W$36</f>
        <v>0</v>
      </c>
      <c r="X409" s="6">
        <f ca="1">(MIN(W428,W390/$B409*(MAX(0,1+MIN(Расчет_БЕЗ_Фонда!X$2,'Исходные данные'!$E$14)-MAX(Расчет_БЕЗ_Фонда!X$1,$B371))/IF(MOD(Расчет_БЕЗ_Фонда!X$4,4)=0,366,365)))+MAX(0,X390-W390)/$B409*(MAX(0,1+MIN(Расчет_БЕЗ_Фонда!X$2,'Исходные данные'!$E$14)-MAX(Расчет_БЕЗ_Фонда!X$1,$B371))/IF(MOD(Расчет_БЕЗ_Фонда!X$4,4)=0,366,365)))*Расчет_БЕЗ_Фонда!X$36</f>
        <v>0</v>
      </c>
      <c r="Y409" s="6">
        <f ca="1">(MIN(X428,X390/$B409*(MAX(0,1+MIN(Расчет_БЕЗ_Фонда!Y$2,'Исходные данные'!$E$14)-MAX(Расчет_БЕЗ_Фонда!Y$1,$B371))/IF(MOD(Расчет_БЕЗ_Фонда!Y$4,4)=0,366,365)))+MAX(0,Y390-X390)/$B409*(MAX(0,1+MIN(Расчет_БЕЗ_Фонда!Y$2,'Исходные данные'!$E$14)-MAX(Расчет_БЕЗ_Фонда!Y$1,$B371))/IF(MOD(Расчет_БЕЗ_Фонда!Y$4,4)=0,366,365)))*Расчет_БЕЗ_Фонда!Y$36</f>
        <v>0</v>
      </c>
      <c r="Z409" s="6">
        <f ca="1">(MIN(Y428,Y390/$B409*(MAX(0,1+MIN(Расчет_БЕЗ_Фонда!Z$2,'Исходные данные'!$E$14)-MAX(Расчет_БЕЗ_Фонда!Z$1,$B371))/IF(MOD(Расчет_БЕЗ_Фонда!Z$4,4)=0,366,365)))+MAX(0,Z390-Y390)/$B409*(MAX(0,1+MIN(Расчет_БЕЗ_Фонда!Z$2,'Исходные данные'!$E$14)-MAX(Расчет_БЕЗ_Фонда!Z$1,$B371))/IF(MOD(Расчет_БЕЗ_Фонда!Z$4,4)=0,366,365)))*Расчет_БЕЗ_Фонда!Z$36</f>
        <v>0</v>
      </c>
      <c r="AA409" s="6">
        <f ca="1">(MIN(Z428,Z390/$B409*(MAX(0,1+MIN(Расчет_БЕЗ_Фонда!AA$2,'Исходные данные'!$E$14)-MAX(Расчет_БЕЗ_Фонда!AA$1,$B371))/IF(MOD(Расчет_БЕЗ_Фонда!AA$4,4)=0,366,365)))+MAX(0,AA390-Z390)/$B409*(MAX(0,1+MIN(Расчет_БЕЗ_Фонда!AA$2,'Исходные данные'!$E$14)-MAX(Расчет_БЕЗ_Фонда!AA$1,$B371))/IF(MOD(Расчет_БЕЗ_Фонда!AA$4,4)=0,366,365)))*Расчет_БЕЗ_Фонда!AA$36</f>
        <v>0</v>
      </c>
      <c r="AB409" s="6">
        <f ca="1">(MIN(AA428,AA390/$B409*(MAX(0,1+MIN(Расчет_БЕЗ_Фонда!AB$2,'Исходные данные'!$E$14)-MAX(Расчет_БЕЗ_Фонда!AB$1,$B371))/IF(MOD(Расчет_БЕЗ_Фонда!AB$4,4)=0,366,365)))+MAX(0,AB390-AA390)/$B409*(MAX(0,1+MIN(Расчет_БЕЗ_Фонда!AB$2,'Исходные данные'!$E$14)-MAX(Расчет_БЕЗ_Фонда!AB$1,$B371))/IF(MOD(Расчет_БЕЗ_Фонда!AB$4,4)=0,366,365)))*Расчет_БЕЗ_Фонда!AB$36</f>
        <v>0</v>
      </c>
      <c r="AC409" s="6">
        <f ca="1">(MIN(AB428,AB390/$B409*(MAX(0,1+MIN(Расчет_БЕЗ_Фонда!AC$2,'Исходные данные'!$E$14)-MAX(Расчет_БЕЗ_Фонда!AC$1,$B371))/IF(MOD(Расчет_БЕЗ_Фонда!AC$4,4)=0,366,365)))+MAX(0,AC390-AB390)/$B409*(MAX(0,1+MIN(Расчет_БЕЗ_Фонда!AC$2,'Исходные данные'!$E$14)-MAX(Расчет_БЕЗ_Фонда!AC$1,$B371))/IF(MOD(Расчет_БЕЗ_Фонда!AC$4,4)=0,366,365)))*Расчет_БЕЗ_Фонда!AC$36</f>
        <v>0</v>
      </c>
      <c r="AD409" s="6">
        <f ca="1">(MIN(AC428,AC390/$B409*(MAX(0,1+MIN(Расчет_БЕЗ_Фонда!AD$2,'Исходные данные'!$E$14)-MAX(Расчет_БЕЗ_Фонда!AD$1,$B371))/IF(MOD(Расчет_БЕЗ_Фонда!AD$4,4)=0,366,365)))+MAX(0,AD390-AC390)/$B409*(MAX(0,1+MIN(Расчет_БЕЗ_Фонда!AD$2,'Исходные данные'!$E$14)-MAX(Расчет_БЕЗ_Фонда!AD$1,$B371))/IF(MOD(Расчет_БЕЗ_Фонда!AD$4,4)=0,366,365)))*Расчет_БЕЗ_Фонда!AD$36</f>
        <v>0</v>
      </c>
      <c r="AE409" s="6">
        <f ca="1">(MIN(AD428,AD390/$B409*(MAX(0,1+MIN(Расчет_БЕЗ_Фонда!AE$2,'Исходные данные'!$E$14)-MAX(Расчет_БЕЗ_Фонда!AE$1,$B371))/IF(MOD(Расчет_БЕЗ_Фонда!AE$4,4)=0,366,365)))+MAX(0,AE390-AD390)/$B409*(MAX(0,1+MIN(Расчет_БЕЗ_Фонда!AE$2,'Исходные данные'!$E$14)-MAX(Расчет_БЕЗ_Фонда!AE$1,$B371))/IF(MOD(Расчет_БЕЗ_Фонда!AE$4,4)=0,366,365)))*Расчет_БЕЗ_Фонда!AE$36</f>
        <v>0</v>
      </c>
      <c r="AF409" s="6">
        <f ca="1">(MIN(AE428,AE390/$B409*(MAX(0,1+MIN(Расчет_БЕЗ_Фонда!AF$2,'Исходные данные'!$E$14)-MAX(Расчет_БЕЗ_Фонда!AF$1,$B371))/IF(MOD(Расчет_БЕЗ_Фонда!AF$4,4)=0,366,365)))+MAX(0,AF390-AE390)/$B409*(MAX(0,1+MIN(Расчет_БЕЗ_Фонда!AF$2,'Исходные данные'!$E$14)-MAX(Расчет_БЕЗ_Фонда!AF$1,$B371))/IF(MOD(Расчет_БЕЗ_Фонда!AF$4,4)=0,366,365)))*Расчет_БЕЗ_Фонда!AF$36</f>
        <v>0</v>
      </c>
      <c r="AG409" s="6">
        <f ca="1">(MIN(AF428,AF390/$B409*(MAX(0,1+MIN(Расчет_БЕЗ_Фонда!AG$2,'Исходные данные'!$E$14)-MAX(Расчет_БЕЗ_Фонда!AG$1,$B371))/IF(MOD(Расчет_БЕЗ_Фонда!AG$4,4)=0,366,365)))+MAX(0,AG390-AF390)/$B409*(MAX(0,1+MIN(Расчет_БЕЗ_Фонда!AG$2,'Исходные данные'!$E$14)-MAX(Расчет_БЕЗ_Фонда!AG$1,$B371))/IF(MOD(Расчет_БЕЗ_Фонда!AG$4,4)=0,366,365)))*Расчет_БЕЗ_Фонда!AG$36</f>
        <v>0</v>
      </c>
      <c r="AH409" s="6">
        <f ca="1">(MIN(AG428,AG390/$B409*(MAX(0,1+MIN(Расчет_БЕЗ_Фонда!AH$2,'Исходные данные'!$E$14)-MAX(Расчет_БЕЗ_Фонда!AH$1,$B371))/IF(MOD(Расчет_БЕЗ_Фонда!AH$4,4)=0,366,365)))+MAX(0,AH390-AG390)/$B409*(MAX(0,1+MIN(Расчет_БЕЗ_Фонда!AH$2,'Исходные данные'!$E$14)-MAX(Расчет_БЕЗ_Фонда!AH$1,$B371))/IF(MOD(Расчет_БЕЗ_Фонда!AH$4,4)=0,366,365)))*Расчет_БЕЗ_Фонда!AH$36</f>
        <v>0</v>
      </c>
      <c r="AI409" s="6">
        <f ca="1">(MIN(AH428,AH390/$B409*(MAX(0,1+MIN(Расчет_БЕЗ_Фонда!AI$2,'Исходные данные'!$E$14)-MAX(Расчет_БЕЗ_Фонда!AI$1,$B371))/IF(MOD(Расчет_БЕЗ_Фонда!AI$4,4)=0,366,365)))+MAX(0,AI390-AH390)/$B409*(MAX(0,1+MIN(Расчет_БЕЗ_Фонда!AI$2,'Исходные данные'!$E$14)-MAX(Расчет_БЕЗ_Фонда!AI$1,$B371))/IF(MOD(Расчет_БЕЗ_Фонда!AI$4,4)=0,366,365)))*Расчет_БЕЗ_Фонда!AI$36</f>
        <v>0</v>
      </c>
      <c r="AJ409" s="6">
        <f ca="1">(MIN(AI428,AI390/$B409*(MAX(0,1+MIN(Расчет_БЕЗ_Фонда!AJ$2,'Исходные данные'!$E$14)-MAX(Расчет_БЕЗ_Фонда!AJ$1,$B371))/IF(MOD(Расчет_БЕЗ_Фонда!AJ$4,4)=0,366,365)))+MAX(0,AJ390-AI390)/$B409*(MAX(0,1+MIN(Расчет_БЕЗ_Фонда!AJ$2,'Исходные данные'!$E$14)-MAX(Расчет_БЕЗ_Фонда!AJ$1,$B371))/IF(MOD(Расчет_БЕЗ_Фонда!AJ$4,4)=0,366,365)))*Расчет_БЕЗ_Фонда!AJ$36</f>
        <v>0</v>
      </c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</row>
    <row r="410" spans="1:124" s="1" customFormat="1" outlineLevel="2">
      <c r="A410" s="5" t="str">
        <f t="shared" si="103"/>
        <v>-</v>
      </c>
      <c r="B410" s="19">
        <f>Расчет_БЕЗ_Фонда!B270</f>
        <v>30</v>
      </c>
      <c r="C410" s="6"/>
      <c r="D410" s="6"/>
      <c r="E410" s="6">
        <f>(MIN(D429,D391/$B410*(MAX(0,1+MIN(Расчет_БЕЗ_Фонда!E$2,'Исходные данные'!$E$14)-MAX(Расчет_БЕЗ_Фонда!E$1,$B372))/IF(MOD(Расчет_БЕЗ_Фонда!E$4,4)=0,366,365)))+MAX(0,E391-D391)/$B410*(MAX(0,1+MIN(Расчет_БЕЗ_Фонда!E$2,'Исходные данные'!$E$14)-MAX(Расчет_БЕЗ_Фонда!E$1,$B372))/IF(MOD(Расчет_БЕЗ_Фонда!E$4,4)=0,366,365)))*Расчет_БЕЗ_Фонда!E$36</f>
        <v>0</v>
      </c>
      <c r="F410" s="6">
        <f>(MIN(E429,E391/$B410*(MAX(0,1+MIN(Расчет_БЕЗ_Фонда!F$2,'Исходные данные'!$E$14)-MAX(Расчет_БЕЗ_Фонда!F$1,$B372))/IF(MOD(Расчет_БЕЗ_Фонда!F$4,4)=0,366,365)))+MAX(0,F391-E391)/$B410*(MAX(0,1+MIN(Расчет_БЕЗ_Фонда!F$2,'Исходные данные'!$E$14)-MAX(Расчет_БЕЗ_Фонда!F$1,$B372))/IF(MOD(Расчет_БЕЗ_Фонда!F$4,4)=0,366,365)))*Расчет_БЕЗ_Фонда!F$36</f>
        <v>0</v>
      </c>
      <c r="G410" s="6">
        <f>(MIN(F429,F391/$B410*(MAX(0,1+MIN(Расчет_БЕЗ_Фонда!G$2,'Исходные данные'!$E$14)-MAX(Расчет_БЕЗ_Фонда!G$1,$B372))/IF(MOD(Расчет_БЕЗ_Фонда!G$4,4)=0,366,365)))+MAX(0,G391-F391)/$B410*(MAX(0,1+MIN(Расчет_БЕЗ_Фонда!G$2,'Исходные данные'!$E$14)-MAX(Расчет_БЕЗ_Фонда!G$1,$B372))/IF(MOD(Расчет_БЕЗ_Фонда!G$4,4)=0,366,365)))*Расчет_БЕЗ_Фонда!G$36</f>
        <v>0</v>
      </c>
      <c r="H410" s="6">
        <f>(MIN(G429,G391/$B410*(MAX(0,1+MIN(Расчет_БЕЗ_Фонда!H$2,'Исходные данные'!$E$14)-MAX(Расчет_БЕЗ_Фонда!H$1,$B372))/IF(MOD(Расчет_БЕЗ_Фонда!H$4,4)=0,366,365)))+MAX(0,H391-G391)/$B410*(MAX(0,1+MIN(Расчет_БЕЗ_Фонда!H$2,'Исходные данные'!$E$14)-MAX(Расчет_БЕЗ_Фонда!H$1,$B372))/IF(MOD(Расчет_БЕЗ_Фонда!H$4,4)=0,366,365)))*Расчет_БЕЗ_Фонда!H$36</f>
        <v>0</v>
      </c>
      <c r="I410" s="6">
        <f>(MIN(H429,H391/$B410*(MAX(0,1+MIN(Расчет_БЕЗ_Фонда!I$2,'Исходные данные'!$E$14)-MAX(Расчет_БЕЗ_Фонда!I$1,$B372))/IF(MOD(Расчет_БЕЗ_Фонда!I$4,4)=0,366,365)))+MAX(0,I391-H391)/$B410*(MAX(0,1+MIN(Расчет_БЕЗ_Фонда!I$2,'Исходные данные'!$E$14)-MAX(Расчет_БЕЗ_Фонда!I$1,$B372))/IF(MOD(Расчет_БЕЗ_Фонда!I$4,4)=0,366,365)))*Расчет_БЕЗ_Фонда!I$36</f>
        <v>0</v>
      </c>
      <c r="J410" s="6">
        <f>(MIN(I429,I391/$B410*(MAX(0,1+MIN(Расчет_БЕЗ_Фонда!J$2,'Исходные данные'!$E$14)-MAX(Расчет_БЕЗ_Фонда!J$1,$B372))/IF(MOD(Расчет_БЕЗ_Фонда!J$4,4)=0,366,365)))+MAX(0,J391-I391)/$B410*(MAX(0,1+MIN(Расчет_БЕЗ_Фонда!J$2,'Исходные данные'!$E$14)-MAX(Расчет_БЕЗ_Фонда!J$1,$B372))/IF(MOD(Расчет_БЕЗ_Фонда!J$4,4)=0,366,365)))*Расчет_БЕЗ_Фонда!J$36</f>
        <v>0</v>
      </c>
      <c r="K410" s="6">
        <f>(MIN(J429,J391/$B410*(MAX(0,1+MIN(Расчет_БЕЗ_Фонда!K$2,'Исходные данные'!$E$14)-MAX(Расчет_БЕЗ_Фонда!K$1,$B372))/IF(MOD(Расчет_БЕЗ_Фонда!K$4,4)=0,366,365)))+MAX(0,K391-J391)/$B410*(MAX(0,1+MIN(Расчет_БЕЗ_Фонда!K$2,'Исходные данные'!$E$14)-MAX(Расчет_БЕЗ_Фонда!K$1,$B372))/IF(MOD(Расчет_БЕЗ_Фонда!K$4,4)=0,366,365)))*Расчет_БЕЗ_Фонда!K$36</f>
        <v>0</v>
      </c>
      <c r="L410" s="6">
        <f>(MIN(K429,K391/$B410*(MAX(0,1+MIN(Расчет_БЕЗ_Фонда!L$2,'Исходные данные'!$E$14)-MAX(Расчет_БЕЗ_Фонда!L$1,$B372))/IF(MOD(Расчет_БЕЗ_Фонда!L$4,4)=0,366,365)))+MAX(0,L391-K391)/$B410*(MAX(0,1+MIN(Расчет_БЕЗ_Фонда!L$2,'Исходные данные'!$E$14)-MAX(Расчет_БЕЗ_Фонда!L$1,$B372))/IF(MOD(Расчет_БЕЗ_Фонда!L$4,4)=0,366,365)))*Расчет_БЕЗ_Фонда!L$36</f>
        <v>0</v>
      </c>
      <c r="M410" s="6">
        <f>(MIN(L429,L391/$B410*(MAX(0,1+MIN(Расчет_БЕЗ_Фонда!M$2,'Исходные данные'!$E$14)-MAX(Расчет_БЕЗ_Фонда!M$1,$B372))/IF(MOD(Расчет_БЕЗ_Фонда!M$4,4)=0,366,365)))+MAX(0,M391-L391)/$B410*(MAX(0,1+MIN(Расчет_БЕЗ_Фонда!M$2,'Исходные данные'!$E$14)-MAX(Расчет_БЕЗ_Фонда!M$1,$B372))/IF(MOD(Расчет_БЕЗ_Фонда!M$4,4)=0,366,365)))*Расчет_БЕЗ_Фонда!M$36</f>
        <v>0</v>
      </c>
      <c r="N410" s="6">
        <f>(MIN(M429,M391/$B410*(MAX(0,1+MIN(Расчет_БЕЗ_Фонда!N$2,'Исходные данные'!$E$14)-MAX(Расчет_БЕЗ_Фонда!N$1,$B372))/IF(MOD(Расчет_БЕЗ_Фонда!N$4,4)=0,366,365)))+MAX(0,N391-M391)/$B410*(MAX(0,1+MIN(Расчет_БЕЗ_Фонда!N$2,'Исходные данные'!$E$14)-MAX(Расчет_БЕЗ_Фонда!N$1,$B372))/IF(MOD(Расчет_БЕЗ_Фонда!N$4,4)=0,366,365)))*Расчет_БЕЗ_Фонда!N$36</f>
        <v>0</v>
      </c>
      <c r="O410" s="6">
        <f>(MIN(N429,N391/$B410*(MAX(0,1+MIN(Расчет_БЕЗ_Фонда!O$2,'Исходные данные'!$E$14)-MAX(Расчет_БЕЗ_Фонда!O$1,$B372))/IF(MOD(Расчет_БЕЗ_Фонда!O$4,4)=0,366,365)))+MAX(0,O391-N391)/$B410*(MAX(0,1+MIN(Расчет_БЕЗ_Фонда!O$2,'Исходные данные'!$E$14)-MAX(Расчет_БЕЗ_Фонда!O$1,$B372))/IF(MOD(Расчет_БЕЗ_Фонда!O$4,4)=0,366,365)))*Расчет_БЕЗ_Фонда!O$36</f>
        <v>0</v>
      </c>
      <c r="P410" s="6">
        <f>(MIN(O429,O391/$B410*(MAX(0,1+MIN(Расчет_БЕЗ_Фонда!P$2,'Исходные данные'!$E$14)-MAX(Расчет_БЕЗ_Фонда!P$1,$B372))/IF(MOD(Расчет_БЕЗ_Фонда!P$4,4)=0,366,365)))+MAX(0,P391-O391)/$B410*(MAX(0,1+MIN(Расчет_БЕЗ_Фонда!P$2,'Исходные данные'!$E$14)-MAX(Расчет_БЕЗ_Фонда!P$1,$B372))/IF(MOD(Расчет_БЕЗ_Фонда!P$4,4)=0,366,365)))*Расчет_БЕЗ_Фонда!P$36</f>
        <v>0</v>
      </c>
      <c r="Q410" s="6">
        <f>(MIN(P429,P391/$B410*(MAX(0,1+MIN(Расчет_БЕЗ_Фонда!Q$2,'Исходные данные'!$E$14)-MAX(Расчет_БЕЗ_Фонда!Q$1,$B372))/IF(MOD(Расчет_БЕЗ_Фонда!Q$4,4)=0,366,365)))+MAX(0,Q391-P391)/$B410*(MAX(0,1+MIN(Расчет_БЕЗ_Фонда!Q$2,'Исходные данные'!$E$14)-MAX(Расчет_БЕЗ_Фонда!Q$1,$B372))/IF(MOD(Расчет_БЕЗ_Фонда!Q$4,4)=0,366,365)))*Расчет_БЕЗ_Фонда!Q$36</f>
        <v>0</v>
      </c>
      <c r="R410" s="6">
        <f>(MIN(Q429,Q391/$B410*(MAX(0,1+MIN(Расчет_БЕЗ_Фонда!R$2,'Исходные данные'!$E$14)-MAX(Расчет_БЕЗ_Фонда!R$1,$B372))/IF(MOD(Расчет_БЕЗ_Фонда!R$4,4)=0,366,365)))+MAX(0,R391-Q391)/$B410*(MAX(0,1+MIN(Расчет_БЕЗ_Фонда!R$2,'Исходные данные'!$E$14)-MAX(Расчет_БЕЗ_Фонда!R$1,$B372))/IF(MOD(Расчет_БЕЗ_Фонда!R$4,4)=0,366,365)))*Расчет_БЕЗ_Фонда!R$36</f>
        <v>0</v>
      </c>
      <c r="S410" s="6">
        <f>(MIN(R429,R391/$B410*(MAX(0,1+MIN(Расчет_БЕЗ_Фонда!S$2,'Исходные данные'!$E$14)-MAX(Расчет_БЕЗ_Фонда!S$1,$B372))/IF(MOD(Расчет_БЕЗ_Фонда!S$4,4)=0,366,365)))+MAX(0,S391-R391)/$B410*(MAX(0,1+MIN(Расчет_БЕЗ_Фонда!S$2,'Исходные данные'!$E$14)-MAX(Расчет_БЕЗ_Фонда!S$1,$B372))/IF(MOD(Расчет_БЕЗ_Фонда!S$4,4)=0,366,365)))*Расчет_БЕЗ_Фонда!S$36</f>
        <v>0</v>
      </c>
      <c r="T410" s="6">
        <f>(MIN(S429,S391/$B410*(MAX(0,1+MIN(Расчет_БЕЗ_Фонда!T$2,'Исходные данные'!$E$14)-MAX(Расчет_БЕЗ_Фонда!T$1,$B372))/IF(MOD(Расчет_БЕЗ_Фонда!T$4,4)=0,366,365)))+MAX(0,T391-S391)/$B410*(MAX(0,1+MIN(Расчет_БЕЗ_Фонда!T$2,'Исходные данные'!$E$14)-MAX(Расчет_БЕЗ_Фонда!T$1,$B372))/IF(MOD(Расчет_БЕЗ_Фонда!T$4,4)=0,366,365)))*Расчет_БЕЗ_Фонда!T$36</f>
        <v>0</v>
      </c>
      <c r="U410" s="6">
        <f>(MIN(T429,T391/$B410*(MAX(0,1+MIN(Расчет_БЕЗ_Фонда!U$2,'Исходные данные'!$E$14)-MAX(Расчет_БЕЗ_Фонда!U$1,$B372))/IF(MOD(Расчет_БЕЗ_Фонда!U$4,4)=0,366,365)))+MAX(0,U391-T391)/$B410*(MAX(0,1+MIN(Расчет_БЕЗ_Фонда!U$2,'Исходные данные'!$E$14)-MAX(Расчет_БЕЗ_Фонда!U$1,$B372))/IF(MOD(Расчет_БЕЗ_Фонда!U$4,4)=0,366,365)))*Расчет_БЕЗ_Фонда!U$36</f>
        <v>0</v>
      </c>
      <c r="V410" s="6">
        <f>(MIN(U429,U391/$B410*(MAX(0,1+MIN(Расчет_БЕЗ_Фонда!V$2,'Исходные данные'!$E$14)-MAX(Расчет_БЕЗ_Фонда!V$1,$B372))/IF(MOD(Расчет_БЕЗ_Фонда!V$4,4)=0,366,365)))+MAX(0,V391-U391)/$B410*(MAX(0,1+MIN(Расчет_БЕЗ_Фонда!V$2,'Исходные данные'!$E$14)-MAX(Расчет_БЕЗ_Фонда!V$1,$B372))/IF(MOD(Расчет_БЕЗ_Фонда!V$4,4)=0,366,365)))*Расчет_БЕЗ_Фонда!V$36</f>
        <v>0</v>
      </c>
      <c r="W410" s="6">
        <f>(MIN(V429,V391/$B410*(MAX(0,1+MIN(Расчет_БЕЗ_Фонда!W$2,'Исходные данные'!$E$14)-MAX(Расчет_БЕЗ_Фонда!W$1,$B372))/IF(MOD(Расчет_БЕЗ_Фонда!W$4,4)=0,366,365)))+MAX(0,W391-V391)/$B410*(MAX(0,1+MIN(Расчет_БЕЗ_Фонда!W$2,'Исходные данные'!$E$14)-MAX(Расчет_БЕЗ_Фонда!W$1,$B372))/IF(MOD(Расчет_БЕЗ_Фонда!W$4,4)=0,366,365)))*Расчет_БЕЗ_Фонда!W$36</f>
        <v>0</v>
      </c>
      <c r="X410" s="6">
        <f>(MIN(W429,W391/$B410*(MAX(0,1+MIN(Расчет_БЕЗ_Фонда!X$2,'Исходные данные'!$E$14)-MAX(Расчет_БЕЗ_Фонда!X$1,$B372))/IF(MOD(Расчет_БЕЗ_Фонда!X$4,4)=0,366,365)))+MAX(0,X391-W391)/$B410*(MAX(0,1+MIN(Расчет_БЕЗ_Фонда!X$2,'Исходные данные'!$E$14)-MAX(Расчет_БЕЗ_Фонда!X$1,$B372))/IF(MOD(Расчет_БЕЗ_Фонда!X$4,4)=0,366,365)))*Расчет_БЕЗ_Фонда!X$36</f>
        <v>0</v>
      </c>
      <c r="Y410" s="6">
        <f>(MIN(X429,X391/$B410*(MAX(0,1+MIN(Расчет_БЕЗ_Фонда!Y$2,'Исходные данные'!$E$14)-MAX(Расчет_БЕЗ_Фонда!Y$1,$B372))/IF(MOD(Расчет_БЕЗ_Фонда!Y$4,4)=0,366,365)))+MAX(0,Y391-X391)/$B410*(MAX(0,1+MIN(Расчет_БЕЗ_Фонда!Y$2,'Исходные данные'!$E$14)-MAX(Расчет_БЕЗ_Фонда!Y$1,$B372))/IF(MOD(Расчет_БЕЗ_Фонда!Y$4,4)=0,366,365)))*Расчет_БЕЗ_Фонда!Y$36</f>
        <v>0</v>
      </c>
      <c r="Z410" s="6">
        <f>(MIN(Y429,Y391/$B410*(MAX(0,1+MIN(Расчет_БЕЗ_Фонда!Z$2,'Исходные данные'!$E$14)-MAX(Расчет_БЕЗ_Фонда!Z$1,$B372))/IF(MOD(Расчет_БЕЗ_Фонда!Z$4,4)=0,366,365)))+MAX(0,Z391-Y391)/$B410*(MAX(0,1+MIN(Расчет_БЕЗ_Фонда!Z$2,'Исходные данные'!$E$14)-MAX(Расчет_БЕЗ_Фонда!Z$1,$B372))/IF(MOD(Расчет_БЕЗ_Фонда!Z$4,4)=0,366,365)))*Расчет_БЕЗ_Фонда!Z$36</f>
        <v>0</v>
      </c>
      <c r="AA410" s="6">
        <f>(MIN(Z429,Z391/$B410*(MAX(0,1+MIN(Расчет_БЕЗ_Фонда!AA$2,'Исходные данные'!$E$14)-MAX(Расчет_БЕЗ_Фонда!AA$1,$B372))/IF(MOD(Расчет_БЕЗ_Фонда!AA$4,4)=0,366,365)))+MAX(0,AA391-Z391)/$B410*(MAX(0,1+MIN(Расчет_БЕЗ_Фонда!AA$2,'Исходные данные'!$E$14)-MAX(Расчет_БЕЗ_Фонда!AA$1,$B372))/IF(MOD(Расчет_БЕЗ_Фонда!AA$4,4)=0,366,365)))*Расчет_БЕЗ_Фонда!AA$36</f>
        <v>0</v>
      </c>
      <c r="AB410" s="6">
        <f>(MIN(AA429,AA391/$B410*(MAX(0,1+MIN(Расчет_БЕЗ_Фонда!AB$2,'Исходные данные'!$E$14)-MAX(Расчет_БЕЗ_Фонда!AB$1,$B372))/IF(MOD(Расчет_БЕЗ_Фонда!AB$4,4)=0,366,365)))+MAX(0,AB391-AA391)/$B410*(MAX(0,1+MIN(Расчет_БЕЗ_Фонда!AB$2,'Исходные данные'!$E$14)-MAX(Расчет_БЕЗ_Фонда!AB$1,$B372))/IF(MOD(Расчет_БЕЗ_Фонда!AB$4,4)=0,366,365)))*Расчет_БЕЗ_Фонда!AB$36</f>
        <v>0</v>
      </c>
      <c r="AC410" s="6">
        <f>(MIN(AB429,AB391/$B410*(MAX(0,1+MIN(Расчет_БЕЗ_Фонда!AC$2,'Исходные данные'!$E$14)-MAX(Расчет_БЕЗ_Фонда!AC$1,$B372))/IF(MOD(Расчет_БЕЗ_Фонда!AC$4,4)=0,366,365)))+MAX(0,AC391-AB391)/$B410*(MAX(0,1+MIN(Расчет_БЕЗ_Фонда!AC$2,'Исходные данные'!$E$14)-MAX(Расчет_БЕЗ_Фонда!AC$1,$B372))/IF(MOD(Расчет_БЕЗ_Фонда!AC$4,4)=0,366,365)))*Расчет_БЕЗ_Фонда!AC$36</f>
        <v>0</v>
      </c>
      <c r="AD410" s="6">
        <f>(MIN(AC429,AC391/$B410*(MAX(0,1+MIN(Расчет_БЕЗ_Фонда!AD$2,'Исходные данные'!$E$14)-MAX(Расчет_БЕЗ_Фонда!AD$1,$B372))/IF(MOD(Расчет_БЕЗ_Фонда!AD$4,4)=0,366,365)))+MAX(0,AD391-AC391)/$B410*(MAX(0,1+MIN(Расчет_БЕЗ_Фонда!AD$2,'Исходные данные'!$E$14)-MAX(Расчет_БЕЗ_Фонда!AD$1,$B372))/IF(MOD(Расчет_БЕЗ_Фонда!AD$4,4)=0,366,365)))*Расчет_БЕЗ_Фонда!AD$36</f>
        <v>0</v>
      </c>
      <c r="AE410" s="6">
        <f>(MIN(AD429,AD391/$B410*(MAX(0,1+MIN(Расчет_БЕЗ_Фонда!AE$2,'Исходные данные'!$E$14)-MAX(Расчет_БЕЗ_Фонда!AE$1,$B372))/IF(MOD(Расчет_БЕЗ_Фонда!AE$4,4)=0,366,365)))+MAX(0,AE391-AD391)/$B410*(MAX(0,1+MIN(Расчет_БЕЗ_Фонда!AE$2,'Исходные данные'!$E$14)-MAX(Расчет_БЕЗ_Фонда!AE$1,$B372))/IF(MOD(Расчет_БЕЗ_Фонда!AE$4,4)=0,366,365)))*Расчет_БЕЗ_Фонда!AE$36</f>
        <v>0</v>
      </c>
      <c r="AF410" s="6">
        <f>(MIN(AE429,AE391/$B410*(MAX(0,1+MIN(Расчет_БЕЗ_Фонда!AF$2,'Исходные данные'!$E$14)-MAX(Расчет_БЕЗ_Фонда!AF$1,$B372))/IF(MOD(Расчет_БЕЗ_Фонда!AF$4,4)=0,366,365)))+MAX(0,AF391-AE391)/$B410*(MAX(0,1+MIN(Расчет_БЕЗ_Фонда!AF$2,'Исходные данные'!$E$14)-MAX(Расчет_БЕЗ_Фонда!AF$1,$B372))/IF(MOD(Расчет_БЕЗ_Фонда!AF$4,4)=0,366,365)))*Расчет_БЕЗ_Фонда!AF$36</f>
        <v>0</v>
      </c>
      <c r="AG410" s="6">
        <f>(MIN(AF429,AF391/$B410*(MAX(0,1+MIN(Расчет_БЕЗ_Фонда!AG$2,'Исходные данные'!$E$14)-MAX(Расчет_БЕЗ_Фонда!AG$1,$B372))/IF(MOD(Расчет_БЕЗ_Фонда!AG$4,4)=0,366,365)))+MAX(0,AG391-AF391)/$B410*(MAX(0,1+MIN(Расчет_БЕЗ_Фонда!AG$2,'Исходные данные'!$E$14)-MAX(Расчет_БЕЗ_Фонда!AG$1,$B372))/IF(MOD(Расчет_БЕЗ_Фонда!AG$4,4)=0,366,365)))*Расчет_БЕЗ_Фонда!AG$36</f>
        <v>0</v>
      </c>
      <c r="AH410" s="6">
        <f>(MIN(AG429,AG391/$B410*(MAX(0,1+MIN(Расчет_БЕЗ_Фонда!AH$2,'Исходные данные'!$E$14)-MAX(Расчет_БЕЗ_Фонда!AH$1,$B372))/IF(MOD(Расчет_БЕЗ_Фонда!AH$4,4)=0,366,365)))+MAX(0,AH391-AG391)/$B410*(MAX(0,1+MIN(Расчет_БЕЗ_Фонда!AH$2,'Исходные данные'!$E$14)-MAX(Расчет_БЕЗ_Фонда!AH$1,$B372))/IF(MOD(Расчет_БЕЗ_Фонда!AH$4,4)=0,366,365)))*Расчет_БЕЗ_Фонда!AH$36</f>
        <v>0</v>
      </c>
      <c r="AI410" s="6">
        <f>(MIN(AH429,AH391/$B410*(MAX(0,1+MIN(Расчет_БЕЗ_Фонда!AI$2,'Исходные данные'!$E$14)-MAX(Расчет_БЕЗ_Фонда!AI$1,$B372))/IF(MOD(Расчет_БЕЗ_Фонда!AI$4,4)=0,366,365)))+MAX(0,AI391-AH391)/$B410*(MAX(0,1+MIN(Расчет_БЕЗ_Фонда!AI$2,'Исходные данные'!$E$14)-MAX(Расчет_БЕЗ_Фонда!AI$1,$B372))/IF(MOD(Расчет_БЕЗ_Фонда!AI$4,4)=0,366,365)))*Расчет_БЕЗ_Фонда!AI$36</f>
        <v>0</v>
      </c>
      <c r="AJ410" s="6">
        <f>(MIN(AI429,AI391/$B410*(MAX(0,1+MIN(Расчет_БЕЗ_Фонда!AJ$2,'Исходные данные'!$E$14)-MAX(Расчет_БЕЗ_Фонда!AJ$1,$B372))/IF(MOD(Расчет_БЕЗ_Фонда!AJ$4,4)=0,366,365)))+MAX(0,AJ391-AI391)/$B410*(MAX(0,1+MIN(Расчет_БЕЗ_Фонда!AJ$2,'Исходные данные'!$E$14)-MAX(Расчет_БЕЗ_Фонда!AJ$1,$B372))/IF(MOD(Расчет_БЕЗ_Фонда!AJ$4,4)=0,366,365)))*Расчет_БЕЗ_Фонда!AJ$36</f>
        <v>0</v>
      </c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</row>
    <row r="411" spans="1:124" s="1" customFormat="1" outlineLevel="2">
      <c r="A411" s="5" t="str">
        <f t="shared" si="103"/>
        <v>-</v>
      </c>
      <c r="B411" s="19">
        <f>Расчет_БЕЗ_Фонда!B271</f>
        <v>30</v>
      </c>
      <c r="C411" s="6"/>
      <c r="D411" s="6"/>
      <c r="E411" s="6">
        <f ca="1">(MIN(D430,D392/$B411*(MAX(0,1+MIN(Расчет_БЕЗ_Фонда!E$2,'Исходные данные'!$E$14)-MAX(Расчет_БЕЗ_Фонда!E$1,$B373))/IF(MOD(Расчет_БЕЗ_Фонда!E$4,4)=0,366,365)))+MAX(0,E392-D392)/$B411*(MAX(0,1+MIN(Расчет_БЕЗ_Фонда!E$2,'Исходные данные'!$E$14)-MAX(Расчет_БЕЗ_Фонда!E$1,$B373))/IF(MOD(Расчет_БЕЗ_Фонда!E$4,4)=0,366,365)))*Расчет_БЕЗ_Фонда!E$36</f>
        <v>0</v>
      </c>
      <c r="F411" s="6">
        <f ca="1">(MIN(E430,E392/$B411*(MAX(0,1+MIN(Расчет_БЕЗ_Фонда!F$2,'Исходные данные'!$E$14)-MAX(Расчет_БЕЗ_Фонда!F$1,$B373))/IF(MOD(Расчет_БЕЗ_Фонда!F$4,4)=0,366,365)))+MAX(0,F392-E392)/$B411*(MAX(0,1+MIN(Расчет_БЕЗ_Фонда!F$2,'Исходные данные'!$E$14)-MAX(Расчет_БЕЗ_Фонда!F$1,$B373))/IF(MOD(Расчет_БЕЗ_Фонда!F$4,4)=0,366,365)))*Расчет_БЕЗ_Фонда!F$36</f>
        <v>0</v>
      </c>
      <c r="G411" s="6">
        <f ca="1">(MIN(F430,F392/$B411*(MAX(0,1+MIN(Расчет_БЕЗ_Фонда!G$2,'Исходные данные'!$E$14)-MAX(Расчет_БЕЗ_Фонда!G$1,$B373))/IF(MOD(Расчет_БЕЗ_Фонда!G$4,4)=0,366,365)))+MAX(0,G392-F392)/$B411*(MAX(0,1+MIN(Расчет_БЕЗ_Фонда!G$2,'Исходные данные'!$E$14)-MAX(Расчет_БЕЗ_Фонда!G$1,$B373))/IF(MOD(Расчет_БЕЗ_Фонда!G$4,4)=0,366,365)))*Расчет_БЕЗ_Фонда!G$36</f>
        <v>0</v>
      </c>
      <c r="H411" s="6">
        <f ca="1">(MIN(G430,G392/$B411*(MAX(0,1+MIN(Расчет_БЕЗ_Фонда!H$2,'Исходные данные'!$E$14)-MAX(Расчет_БЕЗ_Фонда!H$1,$B373))/IF(MOD(Расчет_БЕЗ_Фонда!H$4,4)=0,366,365)))+MAX(0,H392-G392)/$B411*(MAX(0,1+MIN(Расчет_БЕЗ_Фонда!H$2,'Исходные данные'!$E$14)-MAX(Расчет_БЕЗ_Фонда!H$1,$B373))/IF(MOD(Расчет_БЕЗ_Фонда!H$4,4)=0,366,365)))*Расчет_БЕЗ_Фонда!H$36</f>
        <v>0</v>
      </c>
      <c r="I411" s="6">
        <f ca="1">(MIN(H430,H392/$B411*(MAX(0,1+MIN(Расчет_БЕЗ_Фонда!I$2,'Исходные данные'!$E$14)-MAX(Расчет_БЕЗ_Фонда!I$1,$B373))/IF(MOD(Расчет_БЕЗ_Фонда!I$4,4)=0,366,365)))+MAX(0,I392-H392)/$B411*(MAX(0,1+MIN(Расчет_БЕЗ_Фонда!I$2,'Исходные данные'!$E$14)-MAX(Расчет_БЕЗ_Фонда!I$1,$B373))/IF(MOD(Расчет_БЕЗ_Фонда!I$4,4)=0,366,365)))*Расчет_БЕЗ_Фонда!I$36</f>
        <v>0</v>
      </c>
      <c r="J411" s="6">
        <f ca="1">(MIN(I430,I392/$B411*(MAX(0,1+MIN(Расчет_БЕЗ_Фонда!J$2,'Исходные данные'!$E$14)-MAX(Расчет_БЕЗ_Фонда!J$1,$B373))/IF(MOD(Расчет_БЕЗ_Фонда!J$4,4)=0,366,365)))+MAX(0,J392-I392)/$B411*(MAX(0,1+MIN(Расчет_БЕЗ_Фонда!J$2,'Исходные данные'!$E$14)-MAX(Расчет_БЕЗ_Фонда!J$1,$B373))/IF(MOD(Расчет_БЕЗ_Фонда!J$4,4)=0,366,365)))*Расчет_БЕЗ_Фонда!J$36</f>
        <v>0</v>
      </c>
      <c r="K411" s="6">
        <f ca="1">(MIN(J430,J392/$B411*(MAX(0,1+MIN(Расчет_БЕЗ_Фонда!K$2,'Исходные данные'!$E$14)-MAX(Расчет_БЕЗ_Фонда!K$1,$B373))/IF(MOD(Расчет_БЕЗ_Фонда!K$4,4)=0,366,365)))+MAX(0,K392-J392)/$B411*(MAX(0,1+MIN(Расчет_БЕЗ_Фонда!K$2,'Исходные данные'!$E$14)-MAX(Расчет_БЕЗ_Фонда!K$1,$B373))/IF(MOD(Расчет_БЕЗ_Фонда!K$4,4)=0,366,365)))*Расчет_БЕЗ_Фонда!K$36</f>
        <v>0</v>
      </c>
      <c r="L411" s="6">
        <f ca="1">(MIN(K430,K392/$B411*(MAX(0,1+MIN(Расчет_БЕЗ_Фонда!L$2,'Исходные данные'!$E$14)-MAX(Расчет_БЕЗ_Фонда!L$1,$B373))/IF(MOD(Расчет_БЕЗ_Фонда!L$4,4)=0,366,365)))+MAX(0,L392-K392)/$B411*(MAX(0,1+MIN(Расчет_БЕЗ_Фонда!L$2,'Исходные данные'!$E$14)-MAX(Расчет_БЕЗ_Фонда!L$1,$B373))/IF(MOD(Расчет_БЕЗ_Фонда!L$4,4)=0,366,365)))*Расчет_БЕЗ_Фонда!L$36</f>
        <v>0</v>
      </c>
      <c r="M411" s="6">
        <f ca="1">(MIN(L430,L392/$B411*(MAX(0,1+MIN(Расчет_БЕЗ_Фонда!M$2,'Исходные данные'!$E$14)-MAX(Расчет_БЕЗ_Фонда!M$1,$B373))/IF(MOD(Расчет_БЕЗ_Фонда!M$4,4)=0,366,365)))+MAX(0,M392-L392)/$B411*(MAX(0,1+MIN(Расчет_БЕЗ_Фонда!M$2,'Исходные данные'!$E$14)-MAX(Расчет_БЕЗ_Фонда!M$1,$B373))/IF(MOD(Расчет_БЕЗ_Фонда!M$4,4)=0,366,365)))*Расчет_БЕЗ_Фонда!M$36</f>
        <v>0</v>
      </c>
      <c r="N411" s="6">
        <f ca="1">(MIN(M430,M392/$B411*(MAX(0,1+MIN(Расчет_БЕЗ_Фонда!N$2,'Исходные данные'!$E$14)-MAX(Расчет_БЕЗ_Фонда!N$1,$B373))/IF(MOD(Расчет_БЕЗ_Фонда!N$4,4)=0,366,365)))+MAX(0,N392-M392)/$B411*(MAX(0,1+MIN(Расчет_БЕЗ_Фонда!N$2,'Исходные данные'!$E$14)-MAX(Расчет_БЕЗ_Фонда!N$1,$B373))/IF(MOD(Расчет_БЕЗ_Фонда!N$4,4)=0,366,365)))*Расчет_БЕЗ_Фонда!N$36</f>
        <v>0</v>
      </c>
      <c r="O411" s="6">
        <f ca="1">(MIN(N430,N392/$B411*(MAX(0,1+MIN(Расчет_БЕЗ_Фонда!O$2,'Исходные данные'!$E$14)-MAX(Расчет_БЕЗ_Фонда!O$1,$B373))/IF(MOD(Расчет_БЕЗ_Фонда!O$4,4)=0,366,365)))+MAX(0,O392-N392)/$B411*(MAX(0,1+MIN(Расчет_БЕЗ_Фонда!O$2,'Исходные данные'!$E$14)-MAX(Расчет_БЕЗ_Фонда!O$1,$B373))/IF(MOD(Расчет_БЕЗ_Фонда!O$4,4)=0,366,365)))*Расчет_БЕЗ_Фонда!O$36</f>
        <v>0</v>
      </c>
      <c r="P411" s="6">
        <f ca="1">(MIN(O430,O392/$B411*(MAX(0,1+MIN(Расчет_БЕЗ_Фонда!P$2,'Исходные данные'!$E$14)-MAX(Расчет_БЕЗ_Фонда!P$1,$B373))/IF(MOD(Расчет_БЕЗ_Фонда!P$4,4)=0,366,365)))+MAX(0,P392-O392)/$B411*(MAX(0,1+MIN(Расчет_БЕЗ_Фонда!P$2,'Исходные данные'!$E$14)-MAX(Расчет_БЕЗ_Фонда!P$1,$B373))/IF(MOD(Расчет_БЕЗ_Фонда!P$4,4)=0,366,365)))*Расчет_БЕЗ_Фонда!P$36</f>
        <v>0</v>
      </c>
      <c r="Q411" s="6">
        <f ca="1">(MIN(P430,P392/$B411*(MAX(0,1+MIN(Расчет_БЕЗ_Фонда!Q$2,'Исходные данные'!$E$14)-MAX(Расчет_БЕЗ_Фонда!Q$1,$B373))/IF(MOD(Расчет_БЕЗ_Фонда!Q$4,4)=0,366,365)))+MAX(0,Q392-P392)/$B411*(MAX(0,1+MIN(Расчет_БЕЗ_Фонда!Q$2,'Исходные данные'!$E$14)-MAX(Расчет_БЕЗ_Фонда!Q$1,$B373))/IF(MOD(Расчет_БЕЗ_Фонда!Q$4,4)=0,366,365)))*Расчет_БЕЗ_Фонда!Q$36</f>
        <v>0</v>
      </c>
      <c r="R411" s="6">
        <f ca="1">(MIN(Q430,Q392/$B411*(MAX(0,1+MIN(Расчет_БЕЗ_Фонда!R$2,'Исходные данные'!$E$14)-MAX(Расчет_БЕЗ_Фонда!R$1,$B373))/IF(MOD(Расчет_БЕЗ_Фонда!R$4,4)=0,366,365)))+MAX(0,R392-Q392)/$B411*(MAX(0,1+MIN(Расчет_БЕЗ_Фонда!R$2,'Исходные данные'!$E$14)-MAX(Расчет_БЕЗ_Фонда!R$1,$B373))/IF(MOD(Расчет_БЕЗ_Фонда!R$4,4)=0,366,365)))*Расчет_БЕЗ_Фонда!R$36</f>
        <v>0</v>
      </c>
      <c r="S411" s="6">
        <f ca="1">(MIN(R430,R392/$B411*(MAX(0,1+MIN(Расчет_БЕЗ_Фонда!S$2,'Исходные данные'!$E$14)-MAX(Расчет_БЕЗ_Фонда!S$1,$B373))/IF(MOD(Расчет_БЕЗ_Фонда!S$4,4)=0,366,365)))+MAX(0,S392-R392)/$B411*(MAX(0,1+MIN(Расчет_БЕЗ_Фонда!S$2,'Исходные данные'!$E$14)-MAX(Расчет_БЕЗ_Фонда!S$1,$B373))/IF(MOD(Расчет_БЕЗ_Фонда!S$4,4)=0,366,365)))*Расчет_БЕЗ_Фонда!S$36</f>
        <v>0</v>
      </c>
      <c r="T411" s="6">
        <f ca="1">(MIN(S430,S392/$B411*(MAX(0,1+MIN(Расчет_БЕЗ_Фонда!T$2,'Исходные данные'!$E$14)-MAX(Расчет_БЕЗ_Фонда!T$1,$B373))/IF(MOD(Расчет_БЕЗ_Фонда!T$4,4)=0,366,365)))+MAX(0,T392-S392)/$B411*(MAX(0,1+MIN(Расчет_БЕЗ_Фонда!T$2,'Исходные данные'!$E$14)-MAX(Расчет_БЕЗ_Фонда!T$1,$B373))/IF(MOD(Расчет_БЕЗ_Фонда!T$4,4)=0,366,365)))*Расчет_БЕЗ_Фонда!T$36</f>
        <v>0</v>
      </c>
      <c r="U411" s="6">
        <f ca="1">(MIN(T430,T392/$B411*(MAX(0,1+MIN(Расчет_БЕЗ_Фонда!U$2,'Исходные данные'!$E$14)-MAX(Расчет_БЕЗ_Фонда!U$1,$B373))/IF(MOD(Расчет_БЕЗ_Фонда!U$4,4)=0,366,365)))+MAX(0,U392-T392)/$B411*(MAX(0,1+MIN(Расчет_БЕЗ_Фонда!U$2,'Исходные данные'!$E$14)-MAX(Расчет_БЕЗ_Фонда!U$1,$B373))/IF(MOD(Расчет_БЕЗ_Фонда!U$4,4)=0,366,365)))*Расчет_БЕЗ_Фонда!U$36</f>
        <v>0</v>
      </c>
      <c r="V411" s="6">
        <f ca="1">(MIN(U430,U392/$B411*(MAX(0,1+MIN(Расчет_БЕЗ_Фонда!V$2,'Исходные данные'!$E$14)-MAX(Расчет_БЕЗ_Фонда!V$1,$B373))/IF(MOD(Расчет_БЕЗ_Фонда!V$4,4)=0,366,365)))+MAX(0,V392-U392)/$B411*(MAX(0,1+MIN(Расчет_БЕЗ_Фонда!V$2,'Исходные данные'!$E$14)-MAX(Расчет_БЕЗ_Фонда!V$1,$B373))/IF(MOD(Расчет_БЕЗ_Фонда!V$4,4)=0,366,365)))*Расчет_БЕЗ_Фонда!V$36</f>
        <v>0</v>
      </c>
      <c r="W411" s="6">
        <f ca="1">(MIN(V430,V392/$B411*(MAX(0,1+MIN(Расчет_БЕЗ_Фонда!W$2,'Исходные данные'!$E$14)-MAX(Расчет_БЕЗ_Фонда!W$1,$B373))/IF(MOD(Расчет_БЕЗ_Фонда!W$4,4)=0,366,365)))+MAX(0,W392-V392)/$B411*(MAX(0,1+MIN(Расчет_БЕЗ_Фонда!W$2,'Исходные данные'!$E$14)-MAX(Расчет_БЕЗ_Фонда!W$1,$B373))/IF(MOD(Расчет_БЕЗ_Фонда!W$4,4)=0,366,365)))*Расчет_БЕЗ_Фонда!W$36</f>
        <v>0</v>
      </c>
      <c r="X411" s="6">
        <f ca="1">(MIN(W430,W392/$B411*(MAX(0,1+MIN(Расчет_БЕЗ_Фонда!X$2,'Исходные данные'!$E$14)-MAX(Расчет_БЕЗ_Фонда!X$1,$B373))/IF(MOD(Расчет_БЕЗ_Фонда!X$4,4)=0,366,365)))+MAX(0,X392-W392)/$B411*(MAX(0,1+MIN(Расчет_БЕЗ_Фонда!X$2,'Исходные данные'!$E$14)-MAX(Расчет_БЕЗ_Фонда!X$1,$B373))/IF(MOD(Расчет_БЕЗ_Фонда!X$4,4)=0,366,365)))*Расчет_БЕЗ_Фонда!X$36</f>
        <v>0</v>
      </c>
      <c r="Y411" s="6">
        <f ca="1">(MIN(X430,X392/$B411*(MAX(0,1+MIN(Расчет_БЕЗ_Фонда!Y$2,'Исходные данные'!$E$14)-MAX(Расчет_БЕЗ_Фонда!Y$1,$B373))/IF(MOD(Расчет_БЕЗ_Фонда!Y$4,4)=0,366,365)))+MAX(0,Y392-X392)/$B411*(MAX(0,1+MIN(Расчет_БЕЗ_Фонда!Y$2,'Исходные данные'!$E$14)-MAX(Расчет_БЕЗ_Фонда!Y$1,$B373))/IF(MOD(Расчет_БЕЗ_Фонда!Y$4,4)=0,366,365)))*Расчет_БЕЗ_Фонда!Y$36</f>
        <v>0</v>
      </c>
      <c r="Z411" s="6">
        <f ca="1">(MIN(Y430,Y392/$B411*(MAX(0,1+MIN(Расчет_БЕЗ_Фонда!Z$2,'Исходные данные'!$E$14)-MAX(Расчет_БЕЗ_Фонда!Z$1,$B373))/IF(MOD(Расчет_БЕЗ_Фонда!Z$4,4)=0,366,365)))+MAX(0,Z392-Y392)/$B411*(MAX(0,1+MIN(Расчет_БЕЗ_Фонда!Z$2,'Исходные данные'!$E$14)-MAX(Расчет_БЕЗ_Фонда!Z$1,$B373))/IF(MOD(Расчет_БЕЗ_Фонда!Z$4,4)=0,366,365)))*Расчет_БЕЗ_Фонда!Z$36</f>
        <v>0</v>
      </c>
      <c r="AA411" s="6">
        <f ca="1">(MIN(Z430,Z392/$B411*(MAX(0,1+MIN(Расчет_БЕЗ_Фонда!AA$2,'Исходные данные'!$E$14)-MAX(Расчет_БЕЗ_Фонда!AA$1,$B373))/IF(MOD(Расчет_БЕЗ_Фонда!AA$4,4)=0,366,365)))+MAX(0,AA392-Z392)/$B411*(MAX(0,1+MIN(Расчет_БЕЗ_Фонда!AA$2,'Исходные данные'!$E$14)-MAX(Расчет_БЕЗ_Фонда!AA$1,$B373))/IF(MOD(Расчет_БЕЗ_Фонда!AA$4,4)=0,366,365)))*Расчет_БЕЗ_Фонда!AA$36</f>
        <v>0</v>
      </c>
      <c r="AB411" s="6">
        <f ca="1">(MIN(AA430,AA392/$B411*(MAX(0,1+MIN(Расчет_БЕЗ_Фонда!AB$2,'Исходные данные'!$E$14)-MAX(Расчет_БЕЗ_Фонда!AB$1,$B373))/IF(MOD(Расчет_БЕЗ_Фонда!AB$4,4)=0,366,365)))+MAX(0,AB392-AA392)/$B411*(MAX(0,1+MIN(Расчет_БЕЗ_Фонда!AB$2,'Исходные данные'!$E$14)-MAX(Расчет_БЕЗ_Фонда!AB$1,$B373))/IF(MOD(Расчет_БЕЗ_Фонда!AB$4,4)=0,366,365)))*Расчет_БЕЗ_Фонда!AB$36</f>
        <v>0</v>
      </c>
      <c r="AC411" s="6">
        <f ca="1">(MIN(AB430,AB392/$B411*(MAX(0,1+MIN(Расчет_БЕЗ_Фонда!AC$2,'Исходные данные'!$E$14)-MAX(Расчет_БЕЗ_Фонда!AC$1,$B373))/IF(MOD(Расчет_БЕЗ_Фонда!AC$4,4)=0,366,365)))+MAX(0,AC392-AB392)/$B411*(MAX(0,1+MIN(Расчет_БЕЗ_Фонда!AC$2,'Исходные данные'!$E$14)-MAX(Расчет_БЕЗ_Фонда!AC$1,$B373))/IF(MOD(Расчет_БЕЗ_Фонда!AC$4,4)=0,366,365)))*Расчет_БЕЗ_Фонда!AC$36</f>
        <v>0</v>
      </c>
      <c r="AD411" s="6">
        <f ca="1">(MIN(AC430,AC392/$B411*(MAX(0,1+MIN(Расчет_БЕЗ_Фонда!AD$2,'Исходные данные'!$E$14)-MAX(Расчет_БЕЗ_Фонда!AD$1,$B373))/IF(MOD(Расчет_БЕЗ_Фонда!AD$4,4)=0,366,365)))+MAX(0,AD392-AC392)/$B411*(MAX(0,1+MIN(Расчет_БЕЗ_Фонда!AD$2,'Исходные данные'!$E$14)-MAX(Расчет_БЕЗ_Фонда!AD$1,$B373))/IF(MOD(Расчет_БЕЗ_Фонда!AD$4,4)=0,366,365)))*Расчет_БЕЗ_Фонда!AD$36</f>
        <v>0</v>
      </c>
      <c r="AE411" s="6">
        <f ca="1">(MIN(AD430,AD392/$B411*(MAX(0,1+MIN(Расчет_БЕЗ_Фонда!AE$2,'Исходные данные'!$E$14)-MAX(Расчет_БЕЗ_Фонда!AE$1,$B373))/IF(MOD(Расчет_БЕЗ_Фонда!AE$4,4)=0,366,365)))+MAX(0,AE392-AD392)/$B411*(MAX(0,1+MIN(Расчет_БЕЗ_Фонда!AE$2,'Исходные данные'!$E$14)-MAX(Расчет_БЕЗ_Фонда!AE$1,$B373))/IF(MOD(Расчет_БЕЗ_Фонда!AE$4,4)=0,366,365)))*Расчет_БЕЗ_Фонда!AE$36</f>
        <v>0</v>
      </c>
      <c r="AF411" s="6">
        <f ca="1">(MIN(AE430,AE392/$B411*(MAX(0,1+MIN(Расчет_БЕЗ_Фонда!AF$2,'Исходные данные'!$E$14)-MAX(Расчет_БЕЗ_Фонда!AF$1,$B373))/IF(MOD(Расчет_БЕЗ_Фонда!AF$4,4)=0,366,365)))+MAX(0,AF392-AE392)/$B411*(MAX(0,1+MIN(Расчет_БЕЗ_Фонда!AF$2,'Исходные данные'!$E$14)-MAX(Расчет_БЕЗ_Фонда!AF$1,$B373))/IF(MOD(Расчет_БЕЗ_Фонда!AF$4,4)=0,366,365)))*Расчет_БЕЗ_Фонда!AF$36</f>
        <v>0</v>
      </c>
      <c r="AG411" s="6">
        <f ca="1">(MIN(AF430,AF392/$B411*(MAX(0,1+MIN(Расчет_БЕЗ_Фонда!AG$2,'Исходные данные'!$E$14)-MAX(Расчет_БЕЗ_Фонда!AG$1,$B373))/IF(MOD(Расчет_БЕЗ_Фонда!AG$4,4)=0,366,365)))+MAX(0,AG392-AF392)/$B411*(MAX(0,1+MIN(Расчет_БЕЗ_Фонда!AG$2,'Исходные данные'!$E$14)-MAX(Расчет_БЕЗ_Фонда!AG$1,$B373))/IF(MOD(Расчет_БЕЗ_Фонда!AG$4,4)=0,366,365)))*Расчет_БЕЗ_Фонда!AG$36</f>
        <v>0</v>
      </c>
      <c r="AH411" s="6">
        <f ca="1">(MIN(AG430,AG392/$B411*(MAX(0,1+MIN(Расчет_БЕЗ_Фонда!AH$2,'Исходные данные'!$E$14)-MAX(Расчет_БЕЗ_Фонда!AH$1,$B373))/IF(MOD(Расчет_БЕЗ_Фонда!AH$4,4)=0,366,365)))+MAX(0,AH392-AG392)/$B411*(MAX(0,1+MIN(Расчет_БЕЗ_Фонда!AH$2,'Исходные данные'!$E$14)-MAX(Расчет_БЕЗ_Фонда!AH$1,$B373))/IF(MOD(Расчет_БЕЗ_Фонда!AH$4,4)=0,366,365)))*Расчет_БЕЗ_Фонда!AH$36</f>
        <v>0</v>
      </c>
      <c r="AI411" s="6">
        <f ca="1">(MIN(AH430,AH392/$B411*(MAX(0,1+MIN(Расчет_БЕЗ_Фонда!AI$2,'Исходные данные'!$E$14)-MAX(Расчет_БЕЗ_Фонда!AI$1,$B373))/IF(MOD(Расчет_БЕЗ_Фонда!AI$4,4)=0,366,365)))+MAX(0,AI392-AH392)/$B411*(MAX(0,1+MIN(Расчет_БЕЗ_Фонда!AI$2,'Исходные данные'!$E$14)-MAX(Расчет_БЕЗ_Фонда!AI$1,$B373))/IF(MOD(Расчет_БЕЗ_Фонда!AI$4,4)=0,366,365)))*Расчет_БЕЗ_Фонда!AI$36</f>
        <v>0</v>
      </c>
      <c r="AJ411" s="6">
        <f ca="1">(MIN(AI430,AI392/$B411*(MAX(0,1+MIN(Расчет_БЕЗ_Фонда!AJ$2,'Исходные данные'!$E$14)-MAX(Расчет_БЕЗ_Фонда!AJ$1,$B373))/IF(MOD(Расчет_БЕЗ_Фонда!AJ$4,4)=0,366,365)))+MAX(0,AJ392-AI392)/$B411*(MAX(0,1+MIN(Расчет_БЕЗ_Фонда!AJ$2,'Исходные данные'!$E$14)-MAX(Расчет_БЕЗ_Фонда!AJ$1,$B373))/IF(MOD(Расчет_БЕЗ_Фонда!AJ$4,4)=0,366,365)))*Расчет_БЕЗ_Фонда!AJ$36</f>
        <v>0</v>
      </c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</row>
    <row r="412" spans="1:124" s="1" customFormat="1" outlineLevel="2">
      <c r="A412" s="5" t="str">
        <f t="shared" si="103"/>
        <v>-</v>
      </c>
      <c r="B412" s="19">
        <f>Расчет_БЕЗ_Фонда!B272</f>
        <v>30</v>
      </c>
      <c r="C412" s="6"/>
      <c r="D412" s="6"/>
      <c r="E412" s="6">
        <f>(MIN(D431,D393/$B412*(MAX(0,1+MIN(Расчет_БЕЗ_Фонда!E$2,'Исходные данные'!$E$14)-MAX(Расчет_БЕЗ_Фонда!E$1,$B374))/IF(MOD(Расчет_БЕЗ_Фонда!E$4,4)=0,366,365)))+MAX(0,E393-D393)/$B412*(MAX(0,1+MIN(Расчет_БЕЗ_Фонда!E$2,'Исходные данные'!$E$14)-MAX(Расчет_БЕЗ_Фонда!E$1,$B374))/IF(MOD(Расчет_БЕЗ_Фонда!E$4,4)=0,366,365)))*Расчет_БЕЗ_Фонда!E$36</f>
        <v>0</v>
      </c>
      <c r="F412" s="6">
        <f>(MIN(E431,E393/$B412*(MAX(0,1+MIN(Расчет_БЕЗ_Фонда!F$2,'Исходные данные'!$E$14)-MAX(Расчет_БЕЗ_Фонда!F$1,$B374))/IF(MOD(Расчет_БЕЗ_Фонда!F$4,4)=0,366,365)))+MAX(0,F393-E393)/$B412*(MAX(0,1+MIN(Расчет_БЕЗ_Фонда!F$2,'Исходные данные'!$E$14)-MAX(Расчет_БЕЗ_Фонда!F$1,$B374))/IF(MOD(Расчет_БЕЗ_Фонда!F$4,4)=0,366,365)))*Расчет_БЕЗ_Фонда!F$36</f>
        <v>0</v>
      </c>
      <c r="G412" s="6">
        <f>(MIN(F431,F393/$B412*(MAX(0,1+MIN(Расчет_БЕЗ_Фонда!G$2,'Исходные данные'!$E$14)-MAX(Расчет_БЕЗ_Фонда!G$1,$B374))/IF(MOD(Расчет_БЕЗ_Фонда!G$4,4)=0,366,365)))+MAX(0,G393-F393)/$B412*(MAX(0,1+MIN(Расчет_БЕЗ_Фонда!G$2,'Исходные данные'!$E$14)-MAX(Расчет_БЕЗ_Фонда!G$1,$B374))/IF(MOD(Расчет_БЕЗ_Фонда!G$4,4)=0,366,365)))*Расчет_БЕЗ_Фонда!G$36</f>
        <v>0</v>
      </c>
      <c r="H412" s="6">
        <f>(MIN(G431,G393/$B412*(MAX(0,1+MIN(Расчет_БЕЗ_Фонда!H$2,'Исходные данные'!$E$14)-MAX(Расчет_БЕЗ_Фонда!H$1,$B374))/IF(MOD(Расчет_БЕЗ_Фонда!H$4,4)=0,366,365)))+MAX(0,H393-G393)/$B412*(MAX(0,1+MIN(Расчет_БЕЗ_Фонда!H$2,'Исходные данные'!$E$14)-MAX(Расчет_БЕЗ_Фонда!H$1,$B374))/IF(MOD(Расчет_БЕЗ_Фонда!H$4,4)=0,366,365)))*Расчет_БЕЗ_Фонда!H$36</f>
        <v>0</v>
      </c>
      <c r="I412" s="6">
        <f>(MIN(H431,H393/$B412*(MAX(0,1+MIN(Расчет_БЕЗ_Фонда!I$2,'Исходные данные'!$E$14)-MAX(Расчет_БЕЗ_Фонда!I$1,$B374))/IF(MOD(Расчет_БЕЗ_Фонда!I$4,4)=0,366,365)))+MAX(0,I393-H393)/$B412*(MAX(0,1+MIN(Расчет_БЕЗ_Фонда!I$2,'Исходные данные'!$E$14)-MAX(Расчет_БЕЗ_Фонда!I$1,$B374))/IF(MOD(Расчет_БЕЗ_Фонда!I$4,4)=0,366,365)))*Расчет_БЕЗ_Фонда!I$36</f>
        <v>0</v>
      </c>
      <c r="J412" s="6">
        <f>(MIN(I431,I393/$B412*(MAX(0,1+MIN(Расчет_БЕЗ_Фонда!J$2,'Исходные данные'!$E$14)-MAX(Расчет_БЕЗ_Фонда!J$1,$B374))/IF(MOD(Расчет_БЕЗ_Фонда!J$4,4)=0,366,365)))+MAX(0,J393-I393)/$B412*(MAX(0,1+MIN(Расчет_БЕЗ_Фонда!J$2,'Исходные данные'!$E$14)-MAX(Расчет_БЕЗ_Фонда!J$1,$B374))/IF(MOD(Расчет_БЕЗ_Фонда!J$4,4)=0,366,365)))*Расчет_БЕЗ_Фонда!J$36</f>
        <v>0</v>
      </c>
      <c r="K412" s="6">
        <f>(MIN(J431,J393/$B412*(MAX(0,1+MIN(Расчет_БЕЗ_Фонда!K$2,'Исходные данные'!$E$14)-MAX(Расчет_БЕЗ_Фонда!K$1,$B374))/IF(MOD(Расчет_БЕЗ_Фонда!K$4,4)=0,366,365)))+MAX(0,K393-J393)/$B412*(MAX(0,1+MIN(Расчет_БЕЗ_Фонда!K$2,'Исходные данные'!$E$14)-MAX(Расчет_БЕЗ_Фонда!K$1,$B374))/IF(MOD(Расчет_БЕЗ_Фонда!K$4,4)=0,366,365)))*Расчет_БЕЗ_Фонда!K$36</f>
        <v>0</v>
      </c>
      <c r="L412" s="6">
        <f>(MIN(K431,K393/$B412*(MAX(0,1+MIN(Расчет_БЕЗ_Фонда!L$2,'Исходные данные'!$E$14)-MAX(Расчет_БЕЗ_Фонда!L$1,$B374))/IF(MOD(Расчет_БЕЗ_Фонда!L$4,4)=0,366,365)))+MAX(0,L393-K393)/$B412*(MAX(0,1+MIN(Расчет_БЕЗ_Фонда!L$2,'Исходные данные'!$E$14)-MAX(Расчет_БЕЗ_Фонда!L$1,$B374))/IF(MOD(Расчет_БЕЗ_Фонда!L$4,4)=0,366,365)))*Расчет_БЕЗ_Фонда!L$36</f>
        <v>0</v>
      </c>
      <c r="M412" s="6">
        <f>(MIN(L431,L393/$B412*(MAX(0,1+MIN(Расчет_БЕЗ_Фонда!M$2,'Исходные данные'!$E$14)-MAX(Расчет_БЕЗ_Фонда!M$1,$B374))/IF(MOD(Расчет_БЕЗ_Фонда!M$4,4)=0,366,365)))+MAX(0,M393-L393)/$B412*(MAX(0,1+MIN(Расчет_БЕЗ_Фонда!M$2,'Исходные данные'!$E$14)-MAX(Расчет_БЕЗ_Фонда!M$1,$B374))/IF(MOD(Расчет_БЕЗ_Фонда!M$4,4)=0,366,365)))*Расчет_БЕЗ_Фонда!M$36</f>
        <v>0</v>
      </c>
      <c r="N412" s="6">
        <f>(MIN(M431,M393/$B412*(MAX(0,1+MIN(Расчет_БЕЗ_Фонда!N$2,'Исходные данные'!$E$14)-MAX(Расчет_БЕЗ_Фонда!N$1,$B374))/IF(MOD(Расчет_БЕЗ_Фонда!N$4,4)=0,366,365)))+MAX(0,N393-M393)/$B412*(MAX(0,1+MIN(Расчет_БЕЗ_Фонда!N$2,'Исходные данные'!$E$14)-MAX(Расчет_БЕЗ_Фонда!N$1,$B374))/IF(MOD(Расчет_БЕЗ_Фонда!N$4,4)=0,366,365)))*Расчет_БЕЗ_Фонда!N$36</f>
        <v>0</v>
      </c>
      <c r="O412" s="6">
        <f>(MIN(N431,N393/$B412*(MAX(0,1+MIN(Расчет_БЕЗ_Фонда!O$2,'Исходные данные'!$E$14)-MAX(Расчет_БЕЗ_Фонда!O$1,$B374))/IF(MOD(Расчет_БЕЗ_Фонда!O$4,4)=0,366,365)))+MAX(0,O393-N393)/$B412*(MAX(0,1+MIN(Расчет_БЕЗ_Фонда!O$2,'Исходные данные'!$E$14)-MAX(Расчет_БЕЗ_Фонда!O$1,$B374))/IF(MOD(Расчет_БЕЗ_Фонда!O$4,4)=0,366,365)))*Расчет_БЕЗ_Фонда!O$36</f>
        <v>0</v>
      </c>
      <c r="P412" s="6">
        <f>(MIN(O431,O393/$B412*(MAX(0,1+MIN(Расчет_БЕЗ_Фонда!P$2,'Исходные данные'!$E$14)-MAX(Расчет_БЕЗ_Фонда!P$1,$B374))/IF(MOD(Расчет_БЕЗ_Фонда!P$4,4)=0,366,365)))+MAX(0,P393-O393)/$B412*(MAX(0,1+MIN(Расчет_БЕЗ_Фонда!P$2,'Исходные данные'!$E$14)-MAX(Расчет_БЕЗ_Фонда!P$1,$B374))/IF(MOD(Расчет_БЕЗ_Фонда!P$4,4)=0,366,365)))*Расчет_БЕЗ_Фонда!P$36</f>
        <v>0</v>
      </c>
      <c r="Q412" s="6">
        <f>(MIN(P431,P393/$B412*(MAX(0,1+MIN(Расчет_БЕЗ_Фонда!Q$2,'Исходные данные'!$E$14)-MAX(Расчет_БЕЗ_Фонда!Q$1,$B374))/IF(MOD(Расчет_БЕЗ_Фонда!Q$4,4)=0,366,365)))+MAX(0,Q393-P393)/$B412*(MAX(0,1+MIN(Расчет_БЕЗ_Фонда!Q$2,'Исходные данные'!$E$14)-MAX(Расчет_БЕЗ_Фонда!Q$1,$B374))/IF(MOD(Расчет_БЕЗ_Фонда!Q$4,4)=0,366,365)))*Расчет_БЕЗ_Фонда!Q$36</f>
        <v>0</v>
      </c>
      <c r="R412" s="6">
        <f>(MIN(Q431,Q393/$B412*(MAX(0,1+MIN(Расчет_БЕЗ_Фонда!R$2,'Исходные данные'!$E$14)-MAX(Расчет_БЕЗ_Фонда!R$1,$B374))/IF(MOD(Расчет_БЕЗ_Фонда!R$4,4)=0,366,365)))+MAX(0,R393-Q393)/$B412*(MAX(0,1+MIN(Расчет_БЕЗ_Фонда!R$2,'Исходные данные'!$E$14)-MAX(Расчет_БЕЗ_Фонда!R$1,$B374))/IF(MOD(Расчет_БЕЗ_Фонда!R$4,4)=0,366,365)))*Расчет_БЕЗ_Фонда!R$36</f>
        <v>0</v>
      </c>
      <c r="S412" s="6">
        <f>(MIN(R431,R393/$B412*(MAX(0,1+MIN(Расчет_БЕЗ_Фонда!S$2,'Исходные данные'!$E$14)-MAX(Расчет_БЕЗ_Фонда!S$1,$B374))/IF(MOD(Расчет_БЕЗ_Фонда!S$4,4)=0,366,365)))+MAX(0,S393-R393)/$B412*(MAX(0,1+MIN(Расчет_БЕЗ_Фонда!S$2,'Исходные данные'!$E$14)-MAX(Расчет_БЕЗ_Фонда!S$1,$B374))/IF(MOD(Расчет_БЕЗ_Фонда!S$4,4)=0,366,365)))*Расчет_БЕЗ_Фонда!S$36</f>
        <v>0</v>
      </c>
      <c r="T412" s="6">
        <f>(MIN(S431,S393/$B412*(MAX(0,1+MIN(Расчет_БЕЗ_Фонда!T$2,'Исходные данные'!$E$14)-MAX(Расчет_БЕЗ_Фонда!T$1,$B374))/IF(MOD(Расчет_БЕЗ_Фонда!T$4,4)=0,366,365)))+MAX(0,T393-S393)/$B412*(MAX(0,1+MIN(Расчет_БЕЗ_Фонда!T$2,'Исходные данные'!$E$14)-MAX(Расчет_БЕЗ_Фонда!T$1,$B374))/IF(MOD(Расчет_БЕЗ_Фонда!T$4,4)=0,366,365)))*Расчет_БЕЗ_Фонда!T$36</f>
        <v>0</v>
      </c>
      <c r="U412" s="6">
        <f>(MIN(T431,T393/$B412*(MAX(0,1+MIN(Расчет_БЕЗ_Фонда!U$2,'Исходные данные'!$E$14)-MAX(Расчет_БЕЗ_Фонда!U$1,$B374))/IF(MOD(Расчет_БЕЗ_Фонда!U$4,4)=0,366,365)))+MAX(0,U393-T393)/$B412*(MAX(0,1+MIN(Расчет_БЕЗ_Фонда!U$2,'Исходные данные'!$E$14)-MAX(Расчет_БЕЗ_Фонда!U$1,$B374))/IF(MOD(Расчет_БЕЗ_Фонда!U$4,4)=0,366,365)))*Расчет_БЕЗ_Фонда!U$36</f>
        <v>0</v>
      </c>
      <c r="V412" s="6">
        <f>(MIN(U431,U393/$B412*(MAX(0,1+MIN(Расчет_БЕЗ_Фонда!V$2,'Исходные данные'!$E$14)-MAX(Расчет_БЕЗ_Фонда!V$1,$B374))/IF(MOD(Расчет_БЕЗ_Фонда!V$4,4)=0,366,365)))+MAX(0,V393-U393)/$B412*(MAX(0,1+MIN(Расчет_БЕЗ_Фонда!V$2,'Исходные данные'!$E$14)-MAX(Расчет_БЕЗ_Фонда!V$1,$B374))/IF(MOD(Расчет_БЕЗ_Фонда!V$4,4)=0,366,365)))*Расчет_БЕЗ_Фонда!V$36</f>
        <v>0</v>
      </c>
      <c r="W412" s="6">
        <f>(MIN(V431,V393/$B412*(MAX(0,1+MIN(Расчет_БЕЗ_Фонда!W$2,'Исходные данные'!$E$14)-MAX(Расчет_БЕЗ_Фонда!W$1,$B374))/IF(MOD(Расчет_БЕЗ_Фонда!W$4,4)=0,366,365)))+MAX(0,W393-V393)/$B412*(MAX(0,1+MIN(Расчет_БЕЗ_Фонда!W$2,'Исходные данные'!$E$14)-MAX(Расчет_БЕЗ_Фонда!W$1,$B374))/IF(MOD(Расчет_БЕЗ_Фонда!W$4,4)=0,366,365)))*Расчет_БЕЗ_Фонда!W$36</f>
        <v>0</v>
      </c>
      <c r="X412" s="6">
        <f>(MIN(W431,W393/$B412*(MAX(0,1+MIN(Расчет_БЕЗ_Фонда!X$2,'Исходные данные'!$E$14)-MAX(Расчет_БЕЗ_Фонда!X$1,$B374))/IF(MOD(Расчет_БЕЗ_Фонда!X$4,4)=0,366,365)))+MAX(0,X393-W393)/$B412*(MAX(0,1+MIN(Расчет_БЕЗ_Фонда!X$2,'Исходные данные'!$E$14)-MAX(Расчет_БЕЗ_Фонда!X$1,$B374))/IF(MOD(Расчет_БЕЗ_Фонда!X$4,4)=0,366,365)))*Расчет_БЕЗ_Фонда!X$36</f>
        <v>0</v>
      </c>
      <c r="Y412" s="6">
        <f>(MIN(X431,X393/$B412*(MAX(0,1+MIN(Расчет_БЕЗ_Фонда!Y$2,'Исходные данные'!$E$14)-MAX(Расчет_БЕЗ_Фонда!Y$1,$B374))/IF(MOD(Расчет_БЕЗ_Фонда!Y$4,4)=0,366,365)))+MAX(0,Y393-X393)/$B412*(MAX(0,1+MIN(Расчет_БЕЗ_Фонда!Y$2,'Исходные данные'!$E$14)-MAX(Расчет_БЕЗ_Фонда!Y$1,$B374))/IF(MOD(Расчет_БЕЗ_Фонда!Y$4,4)=0,366,365)))*Расчет_БЕЗ_Фонда!Y$36</f>
        <v>0</v>
      </c>
      <c r="Z412" s="6">
        <f>(MIN(Y431,Y393/$B412*(MAX(0,1+MIN(Расчет_БЕЗ_Фонда!Z$2,'Исходные данные'!$E$14)-MAX(Расчет_БЕЗ_Фонда!Z$1,$B374))/IF(MOD(Расчет_БЕЗ_Фонда!Z$4,4)=0,366,365)))+MAX(0,Z393-Y393)/$B412*(MAX(0,1+MIN(Расчет_БЕЗ_Фонда!Z$2,'Исходные данные'!$E$14)-MAX(Расчет_БЕЗ_Фонда!Z$1,$B374))/IF(MOD(Расчет_БЕЗ_Фонда!Z$4,4)=0,366,365)))*Расчет_БЕЗ_Фонда!Z$36</f>
        <v>0</v>
      </c>
      <c r="AA412" s="6">
        <f>(MIN(Z431,Z393/$B412*(MAX(0,1+MIN(Расчет_БЕЗ_Фонда!AA$2,'Исходные данные'!$E$14)-MAX(Расчет_БЕЗ_Фонда!AA$1,$B374))/IF(MOD(Расчет_БЕЗ_Фонда!AA$4,4)=0,366,365)))+MAX(0,AA393-Z393)/$B412*(MAX(0,1+MIN(Расчет_БЕЗ_Фонда!AA$2,'Исходные данные'!$E$14)-MAX(Расчет_БЕЗ_Фонда!AA$1,$B374))/IF(MOD(Расчет_БЕЗ_Фонда!AA$4,4)=0,366,365)))*Расчет_БЕЗ_Фонда!AA$36</f>
        <v>0</v>
      </c>
      <c r="AB412" s="6">
        <f>(MIN(AA431,AA393/$B412*(MAX(0,1+MIN(Расчет_БЕЗ_Фонда!AB$2,'Исходные данные'!$E$14)-MAX(Расчет_БЕЗ_Фонда!AB$1,$B374))/IF(MOD(Расчет_БЕЗ_Фонда!AB$4,4)=0,366,365)))+MAX(0,AB393-AA393)/$B412*(MAX(0,1+MIN(Расчет_БЕЗ_Фонда!AB$2,'Исходные данные'!$E$14)-MAX(Расчет_БЕЗ_Фонда!AB$1,$B374))/IF(MOD(Расчет_БЕЗ_Фонда!AB$4,4)=0,366,365)))*Расчет_БЕЗ_Фонда!AB$36</f>
        <v>0</v>
      </c>
      <c r="AC412" s="6">
        <f>(MIN(AB431,AB393/$B412*(MAX(0,1+MIN(Расчет_БЕЗ_Фонда!AC$2,'Исходные данные'!$E$14)-MAX(Расчет_БЕЗ_Фонда!AC$1,$B374))/IF(MOD(Расчет_БЕЗ_Фонда!AC$4,4)=0,366,365)))+MAX(0,AC393-AB393)/$B412*(MAX(0,1+MIN(Расчет_БЕЗ_Фонда!AC$2,'Исходные данные'!$E$14)-MAX(Расчет_БЕЗ_Фонда!AC$1,$B374))/IF(MOD(Расчет_БЕЗ_Фонда!AC$4,4)=0,366,365)))*Расчет_БЕЗ_Фонда!AC$36</f>
        <v>0</v>
      </c>
      <c r="AD412" s="6">
        <f>(MIN(AC431,AC393/$B412*(MAX(0,1+MIN(Расчет_БЕЗ_Фонда!AD$2,'Исходные данные'!$E$14)-MAX(Расчет_БЕЗ_Фонда!AD$1,$B374))/IF(MOD(Расчет_БЕЗ_Фонда!AD$4,4)=0,366,365)))+MAX(0,AD393-AC393)/$B412*(MAX(0,1+MIN(Расчет_БЕЗ_Фонда!AD$2,'Исходные данные'!$E$14)-MAX(Расчет_БЕЗ_Фонда!AD$1,$B374))/IF(MOD(Расчет_БЕЗ_Фонда!AD$4,4)=0,366,365)))*Расчет_БЕЗ_Фонда!AD$36</f>
        <v>0</v>
      </c>
      <c r="AE412" s="6">
        <f>(MIN(AD431,AD393/$B412*(MAX(0,1+MIN(Расчет_БЕЗ_Фонда!AE$2,'Исходные данные'!$E$14)-MAX(Расчет_БЕЗ_Фонда!AE$1,$B374))/IF(MOD(Расчет_БЕЗ_Фонда!AE$4,4)=0,366,365)))+MAX(0,AE393-AD393)/$B412*(MAX(0,1+MIN(Расчет_БЕЗ_Фонда!AE$2,'Исходные данные'!$E$14)-MAX(Расчет_БЕЗ_Фонда!AE$1,$B374))/IF(MOD(Расчет_БЕЗ_Фонда!AE$4,4)=0,366,365)))*Расчет_БЕЗ_Фонда!AE$36</f>
        <v>0</v>
      </c>
      <c r="AF412" s="6">
        <f>(MIN(AE431,AE393/$B412*(MAX(0,1+MIN(Расчет_БЕЗ_Фонда!AF$2,'Исходные данные'!$E$14)-MAX(Расчет_БЕЗ_Фонда!AF$1,$B374))/IF(MOD(Расчет_БЕЗ_Фонда!AF$4,4)=0,366,365)))+MAX(0,AF393-AE393)/$B412*(MAX(0,1+MIN(Расчет_БЕЗ_Фонда!AF$2,'Исходные данные'!$E$14)-MAX(Расчет_БЕЗ_Фонда!AF$1,$B374))/IF(MOD(Расчет_БЕЗ_Фонда!AF$4,4)=0,366,365)))*Расчет_БЕЗ_Фонда!AF$36</f>
        <v>0</v>
      </c>
      <c r="AG412" s="6">
        <f>(MIN(AF431,AF393/$B412*(MAX(0,1+MIN(Расчет_БЕЗ_Фонда!AG$2,'Исходные данные'!$E$14)-MAX(Расчет_БЕЗ_Фонда!AG$1,$B374))/IF(MOD(Расчет_БЕЗ_Фонда!AG$4,4)=0,366,365)))+MAX(0,AG393-AF393)/$B412*(MAX(0,1+MIN(Расчет_БЕЗ_Фонда!AG$2,'Исходные данные'!$E$14)-MAX(Расчет_БЕЗ_Фонда!AG$1,$B374))/IF(MOD(Расчет_БЕЗ_Фонда!AG$4,4)=0,366,365)))*Расчет_БЕЗ_Фонда!AG$36</f>
        <v>0</v>
      </c>
      <c r="AH412" s="6">
        <f>(MIN(AG431,AG393/$B412*(MAX(0,1+MIN(Расчет_БЕЗ_Фонда!AH$2,'Исходные данные'!$E$14)-MAX(Расчет_БЕЗ_Фонда!AH$1,$B374))/IF(MOD(Расчет_БЕЗ_Фонда!AH$4,4)=0,366,365)))+MAX(0,AH393-AG393)/$B412*(MAX(0,1+MIN(Расчет_БЕЗ_Фонда!AH$2,'Исходные данные'!$E$14)-MAX(Расчет_БЕЗ_Фонда!AH$1,$B374))/IF(MOD(Расчет_БЕЗ_Фонда!AH$4,4)=0,366,365)))*Расчет_БЕЗ_Фонда!AH$36</f>
        <v>0</v>
      </c>
      <c r="AI412" s="6">
        <f>(MIN(AH431,AH393/$B412*(MAX(0,1+MIN(Расчет_БЕЗ_Фонда!AI$2,'Исходные данные'!$E$14)-MAX(Расчет_БЕЗ_Фонда!AI$1,$B374))/IF(MOD(Расчет_БЕЗ_Фонда!AI$4,4)=0,366,365)))+MAX(0,AI393-AH393)/$B412*(MAX(0,1+MIN(Расчет_БЕЗ_Фонда!AI$2,'Исходные данные'!$E$14)-MAX(Расчет_БЕЗ_Фонда!AI$1,$B374))/IF(MOD(Расчет_БЕЗ_Фонда!AI$4,4)=0,366,365)))*Расчет_БЕЗ_Фонда!AI$36</f>
        <v>0</v>
      </c>
      <c r="AJ412" s="6">
        <f>(MIN(AI431,AI393/$B412*(MAX(0,1+MIN(Расчет_БЕЗ_Фонда!AJ$2,'Исходные данные'!$E$14)-MAX(Расчет_БЕЗ_Фонда!AJ$1,$B374))/IF(MOD(Расчет_БЕЗ_Фонда!AJ$4,4)=0,366,365)))+MAX(0,AJ393-AI393)/$B412*(MAX(0,1+MIN(Расчет_БЕЗ_Фонда!AJ$2,'Исходные данные'!$E$14)-MAX(Расчет_БЕЗ_Фонда!AJ$1,$B374))/IF(MOD(Расчет_БЕЗ_Фонда!AJ$4,4)=0,366,365)))*Расчет_БЕЗ_Фонда!AJ$36</f>
        <v>0</v>
      </c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</row>
    <row r="413" spans="1:124" s="1" customFormat="1" outlineLevel="2">
      <c r="A413" s="5" t="str">
        <f t="shared" si="103"/>
        <v>-</v>
      </c>
      <c r="B413" s="19">
        <f>Расчет_БЕЗ_Фонда!B273</f>
        <v>30</v>
      </c>
      <c r="C413" s="6"/>
      <c r="D413" s="6"/>
      <c r="E413" s="6">
        <f ca="1">(MIN(D432,D394/$B413*(MAX(0,1+MIN(Расчет_БЕЗ_Фонда!E$2,'Исходные данные'!$E$14)-MAX(Расчет_БЕЗ_Фонда!E$1,$B375))/IF(MOD(Расчет_БЕЗ_Фонда!E$4,4)=0,366,365)))+MAX(0,E394-D394)/$B413*(MAX(0,1+MIN(Расчет_БЕЗ_Фонда!E$2,'Исходные данные'!$E$14)-MAX(Расчет_БЕЗ_Фонда!E$1,$B375))/IF(MOD(Расчет_БЕЗ_Фонда!E$4,4)=0,366,365)))*Расчет_БЕЗ_Фонда!E$36</f>
        <v>0</v>
      </c>
      <c r="F413" s="6">
        <f ca="1">(MIN(E432,E394/$B413*(MAX(0,1+MIN(Расчет_БЕЗ_Фонда!F$2,'Исходные данные'!$E$14)-MAX(Расчет_БЕЗ_Фонда!F$1,$B375))/IF(MOD(Расчет_БЕЗ_Фонда!F$4,4)=0,366,365)))+MAX(0,F394-E394)/$B413*(MAX(0,1+MIN(Расчет_БЕЗ_Фонда!F$2,'Исходные данные'!$E$14)-MAX(Расчет_БЕЗ_Фонда!F$1,$B375))/IF(MOD(Расчет_БЕЗ_Фонда!F$4,4)=0,366,365)))*Расчет_БЕЗ_Фонда!F$36</f>
        <v>0</v>
      </c>
      <c r="G413" s="6">
        <f ca="1">(MIN(F432,F394/$B413*(MAX(0,1+MIN(Расчет_БЕЗ_Фонда!G$2,'Исходные данные'!$E$14)-MAX(Расчет_БЕЗ_Фонда!G$1,$B375))/IF(MOD(Расчет_БЕЗ_Фонда!G$4,4)=0,366,365)))+MAX(0,G394-F394)/$B413*(MAX(0,1+MIN(Расчет_БЕЗ_Фонда!G$2,'Исходные данные'!$E$14)-MAX(Расчет_БЕЗ_Фонда!G$1,$B375))/IF(MOD(Расчет_БЕЗ_Фонда!G$4,4)=0,366,365)))*Расчет_БЕЗ_Фонда!G$36</f>
        <v>0</v>
      </c>
      <c r="H413" s="6">
        <f ca="1">(MIN(G432,G394/$B413*(MAX(0,1+MIN(Расчет_БЕЗ_Фонда!H$2,'Исходные данные'!$E$14)-MAX(Расчет_БЕЗ_Фонда!H$1,$B375))/IF(MOD(Расчет_БЕЗ_Фонда!H$4,4)=0,366,365)))+MAX(0,H394-G394)/$B413*(MAX(0,1+MIN(Расчет_БЕЗ_Фонда!H$2,'Исходные данные'!$E$14)-MAX(Расчет_БЕЗ_Фонда!H$1,$B375))/IF(MOD(Расчет_БЕЗ_Фонда!H$4,4)=0,366,365)))*Расчет_БЕЗ_Фонда!H$36</f>
        <v>0</v>
      </c>
      <c r="I413" s="6">
        <f ca="1">(MIN(H432,H394/$B413*(MAX(0,1+MIN(Расчет_БЕЗ_Фонда!I$2,'Исходные данные'!$E$14)-MAX(Расчет_БЕЗ_Фонда!I$1,$B375))/IF(MOD(Расчет_БЕЗ_Фонда!I$4,4)=0,366,365)))+MAX(0,I394-H394)/$B413*(MAX(0,1+MIN(Расчет_БЕЗ_Фонда!I$2,'Исходные данные'!$E$14)-MAX(Расчет_БЕЗ_Фонда!I$1,$B375))/IF(MOD(Расчет_БЕЗ_Фонда!I$4,4)=0,366,365)))*Расчет_БЕЗ_Фонда!I$36</f>
        <v>0</v>
      </c>
      <c r="J413" s="6">
        <f ca="1">(MIN(I432,I394/$B413*(MAX(0,1+MIN(Расчет_БЕЗ_Фонда!J$2,'Исходные данные'!$E$14)-MAX(Расчет_БЕЗ_Фонда!J$1,$B375))/IF(MOD(Расчет_БЕЗ_Фонда!J$4,4)=0,366,365)))+MAX(0,J394-I394)/$B413*(MAX(0,1+MIN(Расчет_БЕЗ_Фонда!J$2,'Исходные данные'!$E$14)-MAX(Расчет_БЕЗ_Фонда!J$1,$B375))/IF(MOD(Расчет_БЕЗ_Фонда!J$4,4)=0,366,365)))*Расчет_БЕЗ_Фонда!J$36</f>
        <v>0</v>
      </c>
      <c r="K413" s="6">
        <f ca="1">(MIN(J432,J394/$B413*(MAX(0,1+MIN(Расчет_БЕЗ_Фонда!K$2,'Исходные данные'!$E$14)-MAX(Расчет_БЕЗ_Фонда!K$1,$B375))/IF(MOD(Расчет_БЕЗ_Фонда!K$4,4)=0,366,365)))+MAX(0,K394-J394)/$B413*(MAX(0,1+MIN(Расчет_БЕЗ_Фонда!K$2,'Исходные данные'!$E$14)-MAX(Расчет_БЕЗ_Фонда!K$1,$B375))/IF(MOD(Расчет_БЕЗ_Фонда!K$4,4)=0,366,365)))*Расчет_БЕЗ_Фонда!K$36</f>
        <v>0</v>
      </c>
      <c r="L413" s="6">
        <f ca="1">(MIN(K432,K394/$B413*(MAX(0,1+MIN(Расчет_БЕЗ_Фонда!L$2,'Исходные данные'!$E$14)-MAX(Расчет_БЕЗ_Фонда!L$1,$B375))/IF(MOD(Расчет_БЕЗ_Фонда!L$4,4)=0,366,365)))+MAX(0,L394-K394)/$B413*(MAX(0,1+MIN(Расчет_БЕЗ_Фонда!L$2,'Исходные данные'!$E$14)-MAX(Расчет_БЕЗ_Фонда!L$1,$B375))/IF(MOD(Расчет_БЕЗ_Фонда!L$4,4)=0,366,365)))*Расчет_БЕЗ_Фонда!L$36</f>
        <v>0</v>
      </c>
      <c r="M413" s="6">
        <f ca="1">(MIN(L432,L394/$B413*(MAX(0,1+MIN(Расчет_БЕЗ_Фонда!M$2,'Исходные данные'!$E$14)-MAX(Расчет_БЕЗ_Фонда!M$1,$B375))/IF(MOD(Расчет_БЕЗ_Фонда!M$4,4)=0,366,365)))+MAX(0,M394-L394)/$B413*(MAX(0,1+MIN(Расчет_БЕЗ_Фонда!M$2,'Исходные данные'!$E$14)-MAX(Расчет_БЕЗ_Фонда!M$1,$B375))/IF(MOD(Расчет_БЕЗ_Фонда!M$4,4)=0,366,365)))*Расчет_БЕЗ_Фонда!M$36</f>
        <v>0</v>
      </c>
      <c r="N413" s="6">
        <f ca="1">(MIN(M432,M394/$B413*(MAX(0,1+MIN(Расчет_БЕЗ_Фонда!N$2,'Исходные данные'!$E$14)-MAX(Расчет_БЕЗ_Фонда!N$1,$B375))/IF(MOD(Расчет_БЕЗ_Фонда!N$4,4)=0,366,365)))+MAX(0,N394-M394)/$B413*(MAX(0,1+MIN(Расчет_БЕЗ_Фонда!N$2,'Исходные данные'!$E$14)-MAX(Расчет_БЕЗ_Фонда!N$1,$B375))/IF(MOD(Расчет_БЕЗ_Фонда!N$4,4)=0,366,365)))*Расчет_БЕЗ_Фонда!N$36</f>
        <v>0</v>
      </c>
      <c r="O413" s="6">
        <f ca="1">(MIN(N432,N394/$B413*(MAX(0,1+MIN(Расчет_БЕЗ_Фонда!O$2,'Исходные данные'!$E$14)-MAX(Расчет_БЕЗ_Фонда!O$1,$B375))/IF(MOD(Расчет_БЕЗ_Фонда!O$4,4)=0,366,365)))+MAX(0,O394-N394)/$B413*(MAX(0,1+MIN(Расчет_БЕЗ_Фонда!O$2,'Исходные данные'!$E$14)-MAX(Расчет_БЕЗ_Фонда!O$1,$B375))/IF(MOD(Расчет_БЕЗ_Фонда!O$4,4)=0,366,365)))*Расчет_БЕЗ_Фонда!O$36</f>
        <v>0</v>
      </c>
      <c r="P413" s="6">
        <f ca="1">(MIN(O432,O394/$B413*(MAX(0,1+MIN(Расчет_БЕЗ_Фонда!P$2,'Исходные данные'!$E$14)-MAX(Расчет_БЕЗ_Фонда!P$1,$B375))/IF(MOD(Расчет_БЕЗ_Фонда!P$4,4)=0,366,365)))+MAX(0,P394-O394)/$B413*(MAX(0,1+MIN(Расчет_БЕЗ_Фонда!P$2,'Исходные данные'!$E$14)-MAX(Расчет_БЕЗ_Фонда!P$1,$B375))/IF(MOD(Расчет_БЕЗ_Фонда!P$4,4)=0,366,365)))*Расчет_БЕЗ_Фонда!P$36</f>
        <v>0</v>
      </c>
      <c r="Q413" s="6">
        <f ca="1">(MIN(P432,P394/$B413*(MAX(0,1+MIN(Расчет_БЕЗ_Фонда!Q$2,'Исходные данные'!$E$14)-MAX(Расчет_БЕЗ_Фонда!Q$1,$B375))/IF(MOD(Расчет_БЕЗ_Фонда!Q$4,4)=0,366,365)))+MAX(0,Q394-P394)/$B413*(MAX(0,1+MIN(Расчет_БЕЗ_Фонда!Q$2,'Исходные данные'!$E$14)-MAX(Расчет_БЕЗ_Фонда!Q$1,$B375))/IF(MOD(Расчет_БЕЗ_Фонда!Q$4,4)=0,366,365)))*Расчет_БЕЗ_Фонда!Q$36</f>
        <v>0</v>
      </c>
      <c r="R413" s="6">
        <f ca="1">(MIN(Q432,Q394/$B413*(MAX(0,1+MIN(Расчет_БЕЗ_Фонда!R$2,'Исходные данные'!$E$14)-MAX(Расчет_БЕЗ_Фонда!R$1,$B375))/IF(MOD(Расчет_БЕЗ_Фонда!R$4,4)=0,366,365)))+MAX(0,R394-Q394)/$B413*(MAX(0,1+MIN(Расчет_БЕЗ_Фонда!R$2,'Исходные данные'!$E$14)-MAX(Расчет_БЕЗ_Фонда!R$1,$B375))/IF(MOD(Расчет_БЕЗ_Фонда!R$4,4)=0,366,365)))*Расчет_БЕЗ_Фонда!R$36</f>
        <v>0</v>
      </c>
      <c r="S413" s="6">
        <f ca="1">(MIN(R432,R394/$B413*(MAX(0,1+MIN(Расчет_БЕЗ_Фонда!S$2,'Исходные данные'!$E$14)-MAX(Расчет_БЕЗ_Фонда!S$1,$B375))/IF(MOD(Расчет_БЕЗ_Фонда!S$4,4)=0,366,365)))+MAX(0,S394-R394)/$B413*(MAX(0,1+MIN(Расчет_БЕЗ_Фонда!S$2,'Исходные данные'!$E$14)-MAX(Расчет_БЕЗ_Фонда!S$1,$B375))/IF(MOD(Расчет_БЕЗ_Фонда!S$4,4)=0,366,365)))*Расчет_БЕЗ_Фонда!S$36</f>
        <v>0</v>
      </c>
      <c r="T413" s="6">
        <f ca="1">(MIN(S432,S394/$B413*(MAX(0,1+MIN(Расчет_БЕЗ_Фонда!T$2,'Исходные данные'!$E$14)-MAX(Расчет_БЕЗ_Фонда!T$1,$B375))/IF(MOD(Расчет_БЕЗ_Фонда!T$4,4)=0,366,365)))+MAX(0,T394-S394)/$B413*(MAX(0,1+MIN(Расчет_БЕЗ_Фонда!T$2,'Исходные данные'!$E$14)-MAX(Расчет_БЕЗ_Фонда!T$1,$B375))/IF(MOD(Расчет_БЕЗ_Фонда!T$4,4)=0,366,365)))*Расчет_БЕЗ_Фонда!T$36</f>
        <v>0</v>
      </c>
      <c r="U413" s="6">
        <f ca="1">(MIN(T432,T394/$B413*(MAX(0,1+MIN(Расчет_БЕЗ_Фонда!U$2,'Исходные данные'!$E$14)-MAX(Расчет_БЕЗ_Фонда!U$1,$B375))/IF(MOD(Расчет_БЕЗ_Фонда!U$4,4)=0,366,365)))+MAX(0,U394-T394)/$B413*(MAX(0,1+MIN(Расчет_БЕЗ_Фонда!U$2,'Исходные данные'!$E$14)-MAX(Расчет_БЕЗ_Фонда!U$1,$B375))/IF(MOD(Расчет_БЕЗ_Фонда!U$4,4)=0,366,365)))*Расчет_БЕЗ_Фонда!U$36</f>
        <v>0</v>
      </c>
      <c r="V413" s="6">
        <f ca="1">(MIN(U432,U394/$B413*(MAX(0,1+MIN(Расчет_БЕЗ_Фонда!V$2,'Исходные данные'!$E$14)-MAX(Расчет_БЕЗ_Фонда!V$1,$B375))/IF(MOD(Расчет_БЕЗ_Фонда!V$4,4)=0,366,365)))+MAX(0,V394-U394)/$B413*(MAX(0,1+MIN(Расчет_БЕЗ_Фонда!V$2,'Исходные данные'!$E$14)-MAX(Расчет_БЕЗ_Фонда!V$1,$B375))/IF(MOD(Расчет_БЕЗ_Фонда!V$4,4)=0,366,365)))*Расчет_БЕЗ_Фонда!V$36</f>
        <v>0</v>
      </c>
      <c r="W413" s="6">
        <f ca="1">(MIN(V432,V394/$B413*(MAX(0,1+MIN(Расчет_БЕЗ_Фонда!W$2,'Исходные данные'!$E$14)-MAX(Расчет_БЕЗ_Фонда!W$1,$B375))/IF(MOD(Расчет_БЕЗ_Фонда!W$4,4)=0,366,365)))+MAX(0,W394-V394)/$B413*(MAX(0,1+MIN(Расчет_БЕЗ_Фонда!W$2,'Исходные данные'!$E$14)-MAX(Расчет_БЕЗ_Фонда!W$1,$B375))/IF(MOD(Расчет_БЕЗ_Фонда!W$4,4)=0,366,365)))*Расчет_БЕЗ_Фонда!W$36</f>
        <v>0</v>
      </c>
      <c r="X413" s="6">
        <f ca="1">(MIN(W432,W394/$B413*(MAX(0,1+MIN(Расчет_БЕЗ_Фонда!X$2,'Исходные данные'!$E$14)-MAX(Расчет_БЕЗ_Фонда!X$1,$B375))/IF(MOD(Расчет_БЕЗ_Фонда!X$4,4)=0,366,365)))+MAX(0,X394-W394)/$B413*(MAX(0,1+MIN(Расчет_БЕЗ_Фонда!X$2,'Исходные данные'!$E$14)-MAX(Расчет_БЕЗ_Фонда!X$1,$B375))/IF(MOD(Расчет_БЕЗ_Фонда!X$4,4)=0,366,365)))*Расчет_БЕЗ_Фонда!X$36</f>
        <v>0</v>
      </c>
      <c r="Y413" s="6">
        <f ca="1">(MIN(X432,X394/$B413*(MAX(0,1+MIN(Расчет_БЕЗ_Фонда!Y$2,'Исходные данные'!$E$14)-MAX(Расчет_БЕЗ_Фонда!Y$1,$B375))/IF(MOD(Расчет_БЕЗ_Фонда!Y$4,4)=0,366,365)))+MAX(0,Y394-X394)/$B413*(MAX(0,1+MIN(Расчет_БЕЗ_Фонда!Y$2,'Исходные данные'!$E$14)-MAX(Расчет_БЕЗ_Фонда!Y$1,$B375))/IF(MOD(Расчет_БЕЗ_Фонда!Y$4,4)=0,366,365)))*Расчет_БЕЗ_Фонда!Y$36</f>
        <v>0</v>
      </c>
      <c r="Z413" s="6">
        <f ca="1">(MIN(Y432,Y394/$B413*(MAX(0,1+MIN(Расчет_БЕЗ_Фонда!Z$2,'Исходные данные'!$E$14)-MAX(Расчет_БЕЗ_Фонда!Z$1,$B375))/IF(MOD(Расчет_БЕЗ_Фонда!Z$4,4)=0,366,365)))+MAX(0,Z394-Y394)/$B413*(MAX(0,1+MIN(Расчет_БЕЗ_Фонда!Z$2,'Исходные данные'!$E$14)-MAX(Расчет_БЕЗ_Фонда!Z$1,$B375))/IF(MOD(Расчет_БЕЗ_Фонда!Z$4,4)=0,366,365)))*Расчет_БЕЗ_Фонда!Z$36</f>
        <v>0</v>
      </c>
      <c r="AA413" s="6">
        <f ca="1">(MIN(Z432,Z394/$B413*(MAX(0,1+MIN(Расчет_БЕЗ_Фонда!AA$2,'Исходные данные'!$E$14)-MAX(Расчет_БЕЗ_Фонда!AA$1,$B375))/IF(MOD(Расчет_БЕЗ_Фонда!AA$4,4)=0,366,365)))+MAX(0,AA394-Z394)/$B413*(MAX(0,1+MIN(Расчет_БЕЗ_Фонда!AA$2,'Исходные данные'!$E$14)-MAX(Расчет_БЕЗ_Фонда!AA$1,$B375))/IF(MOD(Расчет_БЕЗ_Фонда!AA$4,4)=0,366,365)))*Расчет_БЕЗ_Фонда!AA$36</f>
        <v>0</v>
      </c>
      <c r="AB413" s="6">
        <f ca="1">(MIN(AA432,AA394/$B413*(MAX(0,1+MIN(Расчет_БЕЗ_Фонда!AB$2,'Исходные данные'!$E$14)-MAX(Расчет_БЕЗ_Фонда!AB$1,$B375))/IF(MOD(Расчет_БЕЗ_Фонда!AB$4,4)=0,366,365)))+MAX(0,AB394-AA394)/$B413*(MAX(0,1+MIN(Расчет_БЕЗ_Фонда!AB$2,'Исходные данные'!$E$14)-MAX(Расчет_БЕЗ_Фонда!AB$1,$B375))/IF(MOD(Расчет_БЕЗ_Фонда!AB$4,4)=0,366,365)))*Расчет_БЕЗ_Фонда!AB$36</f>
        <v>0</v>
      </c>
      <c r="AC413" s="6">
        <f ca="1">(MIN(AB432,AB394/$B413*(MAX(0,1+MIN(Расчет_БЕЗ_Фонда!AC$2,'Исходные данные'!$E$14)-MAX(Расчет_БЕЗ_Фонда!AC$1,$B375))/IF(MOD(Расчет_БЕЗ_Фонда!AC$4,4)=0,366,365)))+MAX(0,AC394-AB394)/$B413*(MAX(0,1+MIN(Расчет_БЕЗ_Фонда!AC$2,'Исходные данные'!$E$14)-MAX(Расчет_БЕЗ_Фонда!AC$1,$B375))/IF(MOD(Расчет_БЕЗ_Фонда!AC$4,4)=0,366,365)))*Расчет_БЕЗ_Фонда!AC$36</f>
        <v>0</v>
      </c>
      <c r="AD413" s="6">
        <f ca="1">(MIN(AC432,AC394/$B413*(MAX(0,1+MIN(Расчет_БЕЗ_Фонда!AD$2,'Исходные данные'!$E$14)-MAX(Расчет_БЕЗ_Фонда!AD$1,$B375))/IF(MOD(Расчет_БЕЗ_Фонда!AD$4,4)=0,366,365)))+MAX(0,AD394-AC394)/$B413*(MAX(0,1+MIN(Расчет_БЕЗ_Фонда!AD$2,'Исходные данные'!$E$14)-MAX(Расчет_БЕЗ_Фонда!AD$1,$B375))/IF(MOD(Расчет_БЕЗ_Фонда!AD$4,4)=0,366,365)))*Расчет_БЕЗ_Фонда!AD$36</f>
        <v>0</v>
      </c>
      <c r="AE413" s="6">
        <f ca="1">(MIN(AD432,AD394/$B413*(MAX(0,1+MIN(Расчет_БЕЗ_Фонда!AE$2,'Исходные данные'!$E$14)-MAX(Расчет_БЕЗ_Фонда!AE$1,$B375))/IF(MOD(Расчет_БЕЗ_Фонда!AE$4,4)=0,366,365)))+MAX(0,AE394-AD394)/$B413*(MAX(0,1+MIN(Расчет_БЕЗ_Фонда!AE$2,'Исходные данные'!$E$14)-MAX(Расчет_БЕЗ_Фонда!AE$1,$B375))/IF(MOD(Расчет_БЕЗ_Фонда!AE$4,4)=0,366,365)))*Расчет_БЕЗ_Фонда!AE$36</f>
        <v>0</v>
      </c>
      <c r="AF413" s="6">
        <f ca="1">(MIN(AE432,AE394/$B413*(MAX(0,1+MIN(Расчет_БЕЗ_Фонда!AF$2,'Исходные данные'!$E$14)-MAX(Расчет_БЕЗ_Фонда!AF$1,$B375))/IF(MOD(Расчет_БЕЗ_Фонда!AF$4,4)=0,366,365)))+MAX(0,AF394-AE394)/$B413*(MAX(0,1+MIN(Расчет_БЕЗ_Фонда!AF$2,'Исходные данные'!$E$14)-MAX(Расчет_БЕЗ_Фонда!AF$1,$B375))/IF(MOD(Расчет_БЕЗ_Фонда!AF$4,4)=0,366,365)))*Расчет_БЕЗ_Фонда!AF$36</f>
        <v>0</v>
      </c>
      <c r="AG413" s="6">
        <f ca="1">(MIN(AF432,AF394/$B413*(MAX(0,1+MIN(Расчет_БЕЗ_Фонда!AG$2,'Исходные данные'!$E$14)-MAX(Расчет_БЕЗ_Фонда!AG$1,$B375))/IF(MOD(Расчет_БЕЗ_Фонда!AG$4,4)=0,366,365)))+MAX(0,AG394-AF394)/$B413*(MAX(0,1+MIN(Расчет_БЕЗ_Фонда!AG$2,'Исходные данные'!$E$14)-MAX(Расчет_БЕЗ_Фонда!AG$1,$B375))/IF(MOD(Расчет_БЕЗ_Фонда!AG$4,4)=0,366,365)))*Расчет_БЕЗ_Фонда!AG$36</f>
        <v>0</v>
      </c>
      <c r="AH413" s="6">
        <f ca="1">(MIN(AG432,AG394/$B413*(MAX(0,1+MIN(Расчет_БЕЗ_Фонда!AH$2,'Исходные данные'!$E$14)-MAX(Расчет_БЕЗ_Фонда!AH$1,$B375))/IF(MOD(Расчет_БЕЗ_Фонда!AH$4,4)=0,366,365)))+MAX(0,AH394-AG394)/$B413*(MAX(0,1+MIN(Расчет_БЕЗ_Фонда!AH$2,'Исходные данные'!$E$14)-MAX(Расчет_БЕЗ_Фонда!AH$1,$B375))/IF(MOD(Расчет_БЕЗ_Фонда!AH$4,4)=0,366,365)))*Расчет_БЕЗ_Фонда!AH$36</f>
        <v>0</v>
      </c>
      <c r="AI413" s="6">
        <f ca="1">(MIN(AH432,AH394/$B413*(MAX(0,1+MIN(Расчет_БЕЗ_Фонда!AI$2,'Исходные данные'!$E$14)-MAX(Расчет_БЕЗ_Фонда!AI$1,$B375))/IF(MOD(Расчет_БЕЗ_Фонда!AI$4,4)=0,366,365)))+MAX(0,AI394-AH394)/$B413*(MAX(0,1+MIN(Расчет_БЕЗ_Фонда!AI$2,'Исходные данные'!$E$14)-MAX(Расчет_БЕЗ_Фонда!AI$1,$B375))/IF(MOD(Расчет_БЕЗ_Фонда!AI$4,4)=0,366,365)))*Расчет_БЕЗ_Фонда!AI$36</f>
        <v>0</v>
      </c>
      <c r="AJ413" s="6">
        <f ca="1">(MIN(AI432,AI394/$B413*(MAX(0,1+MIN(Расчет_БЕЗ_Фонда!AJ$2,'Исходные данные'!$E$14)-MAX(Расчет_БЕЗ_Фонда!AJ$1,$B375))/IF(MOD(Расчет_БЕЗ_Фонда!AJ$4,4)=0,366,365)))+MAX(0,AJ394-AI394)/$B413*(MAX(0,1+MIN(Расчет_БЕЗ_Фонда!AJ$2,'Исходные данные'!$E$14)-MAX(Расчет_БЕЗ_Фонда!AJ$1,$B375))/IF(MOD(Расчет_БЕЗ_Фонда!AJ$4,4)=0,366,365)))*Расчет_БЕЗ_Фонда!AJ$36</f>
        <v>0</v>
      </c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</row>
    <row r="414" spans="1:124" s="1" customFormat="1" outlineLevel="2">
      <c r="A414" s="5" t="str">
        <f t="shared" si="103"/>
        <v>-</v>
      </c>
      <c r="B414" s="19">
        <f>Расчет_БЕЗ_Фонда!B274</f>
        <v>30</v>
      </c>
      <c r="C414" s="6"/>
      <c r="D414" s="6"/>
      <c r="E414" s="6">
        <f ca="1">(MIN(D433,D395/$B414*(MAX(0,1+MIN(Расчет_БЕЗ_Фонда!E$2,'Исходные данные'!$E$14)-MAX(Расчет_БЕЗ_Фонда!E$1,$B376))/IF(MOD(Расчет_БЕЗ_Фонда!E$4,4)=0,366,365)))+MAX(0,E395-D395)/$B414*(MAX(0,1+MIN(Расчет_БЕЗ_Фонда!E$2,'Исходные данные'!$E$14)-MAX(Расчет_БЕЗ_Фонда!E$1,$B376))/IF(MOD(Расчет_БЕЗ_Фонда!E$4,4)=0,366,365)))*Расчет_БЕЗ_Фонда!E$36</f>
        <v>0</v>
      </c>
      <c r="F414" s="6">
        <f ca="1">(MIN(E433,E395/$B414*(MAX(0,1+MIN(Расчет_БЕЗ_Фонда!F$2,'Исходные данные'!$E$14)-MAX(Расчет_БЕЗ_Фонда!F$1,$B376))/IF(MOD(Расчет_БЕЗ_Фонда!F$4,4)=0,366,365)))+MAX(0,F395-E395)/$B414*(MAX(0,1+MIN(Расчет_БЕЗ_Фонда!F$2,'Исходные данные'!$E$14)-MAX(Расчет_БЕЗ_Фонда!F$1,$B376))/IF(MOD(Расчет_БЕЗ_Фонда!F$4,4)=0,366,365)))*Расчет_БЕЗ_Фонда!F$36</f>
        <v>0</v>
      </c>
      <c r="G414" s="6">
        <f ca="1">(MIN(F433,F395/$B414*(MAX(0,1+MIN(Расчет_БЕЗ_Фонда!G$2,'Исходные данные'!$E$14)-MAX(Расчет_БЕЗ_Фонда!G$1,$B376))/IF(MOD(Расчет_БЕЗ_Фонда!G$4,4)=0,366,365)))+MAX(0,G395-F395)/$B414*(MAX(0,1+MIN(Расчет_БЕЗ_Фонда!G$2,'Исходные данные'!$E$14)-MAX(Расчет_БЕЗ_Фонда!G$1,$B376))/IF(MOD(Расчет_БЕЗ_Фонда!G$4,4)=0,366,365)))*Расчет_БЕЗ_Фонда!G$36</f>
        <v>0</v>
      </c>
      <c r="H414" s="6">
        <f ca="1">(MIN(G433,G395/$B414*(MAX(0,1+MIN(Расчет_БЕЗ_Фонда!H$2,'Исходные данные'!$E$14)-MAX(Расчет_БЕЗ_Фонда!H$1,$B376))/IF(MOD(Расчет_БЕЗ_Фонда!H$4,4)=0,366,365)))+MAX(0,H395-G395)/$B414*(MAX(0,1+MIN(Расчет_БЕЗ_Фонда!H$2,'Исходные данные'!$E$14)-MAX(Расчет_БЕЗ_Фонда!H$1,$B376))/IF(MOD(Расчет_БЕЗ_Фонда!H$4,4)=0,366,365)))*Расчет_БЕЗ_Фонда!H$36</f>
        <v>0</v>
      </c>
      <c r="I414" s="6">
        <f ca="1">(MIN(H433,H395/$B414*(MAX(0,1+MIN(Расчет_БЕЗ_Фонда!I$2,'Исходные данные'!$E$14)-MAX(Расчет_БЕЗ_Фонда!I$1,$B376))/IF(MOD(Расчет_БЕЗ_Фонда!I$4,4)=0,366,365)))+MAX(0,I395-H395)/$B414*(MAX(0,1+MIN(Расчет_БЕЗ_Фонда!I$2,'Исходные данные'!$E$14)-MAX(Расчет_БЕЗ_Фонда!I$1,$B376))/IF(MOD(Расчет_БЕЗ_Фонда!I$4,4)=0,366,365)))*Расчет_БЕЗ_Фонда!I$36</f>
        <v>0</v>
      </c>
      <c r="J414" s="6">
        <f ca="1">(MIN(I433,I395/$B414*(MAX(0,1+MIN(Расчет_БЕЗ_Фонда!J$2,'Исходные данные'!$E$14)-MAX(Расчет_БЕЗ_Фонда!J$1,$B376))/IF(MOD(Расчет_БЕЗ_Фонда!J$4,4)=0,366,365)))+MAX(0,J395-I395)/$B414*(MAX(0,1+MIN(Расчет_БЕЗ_Фонда!J$2,'Исходные данные'!$E$14)-MAX(Расчет_БЕЗ_Фонда!J$1,$B376))/IF(MOD(Расчет_БЕЗ_Фонда!J$4,4)=0,366,365)))*Расчет_БЕЗ_Фонда!J$36</f>
        <v>0</v>
      </c>
      <c r="K414" s="6">
        <f ca="1">(MIN(J433,J395/$B414*(MAX(0,1+MIN(Расчет_БЕЗ_Фонда!K$2,'Исходные данные'!$E$14)-MAX(Расчет_БЕЗ_Фонда!K$1,$B376))/IF(MOD(Расчет_БЕЗ_Фонда!K$4,4)=0,366,365)))+MAX(0,K395-J395)/$B414*(MAX(0,1+MIN(Расчет_БЕЗ_Фонда!K$2,'Исходные данные'!$E$14)-MAX(Расчет_БЕЗ_Фонда!K$1,$B376))/IF(MOD(Расчет_БЕЗ_Фонда!K$4,4)=0,366,365)))*Расчет_БЕЗ_Фонда!K$36</f>
        <v>0</v>
      </c>
      <c r="L414" s="6">
        <f ca="1">(MIN(K433,K395/$B414*(MAX(0,1+MIN(Расчет_БЕЗ_Фонда!L$2,'Исходные данные'!$E$14)-MAX(Расчет_БЕЗ_Фонда!L$1,$B376))/IF(MOD(Расчет_БЕЗ_Фонда!L$4,4)=0,366,365)))+MAX(0,L395-K395)/$B414*(MAX(0,1+MIN(Расчет_БЕЗ_Фонда!L$2,'Исходные данные'!$E$14)-MAX(Расчет_БЕЗ_Фонда!L$1,$B376))/IF(MOD(Расчет_БЕЗ_Фонда!L$4,4)=0,366,365)))*Расчет_БЕЗ_Фонда!L$36</f>
        <v>0</v>
      </c>
      <c r="M414" s="6">
        <f ca="1">(MIN(L433,L395/$B414*(MAX(0,1+MIN(Расчет_БЕЗ_Фонда!M$2,'Исходные данные'!$E$14)-MAX(Расчет_БЕЗ_Фонда!M$1,$B376))/IF(MOD(Расчет_БЕЗ_Фонда!M$4,4)=0,366,365)))+MAX(0,M395-L395)/$B414*(MAX(0,1+MIN(Расчет_БЕЗ_Фонда!M$2,'Исходные данные'!$E$14)-MAX(Расчет_БЕЗ_Фонда!M$1,$B376))/IF(MOD(Расчет_БЕЗ_Фонда!M$4,4)=0,366,365)))*Расчет_БЕЗ_Фонда!M$36</f>
        <v>0</v>
      </c>
      <c r="N414" s="6">
        <f ca="1">(MIN(M433,M395/$B414*(MAX(0,1+MIN(Расчет_БЕЗ_Фонда!N$2,'Исходные данные'!$E$14)-MAX(Расчет_БЕЗ_Фонда!N$1,$B376))/IF(MOD(Расчет_БЕЗ_Фонда!N$4,4)=0,366,365)))+MAX(0,N395-M395)/$B414*(MAX(0,1+MIN(Расчет_БЕЗ_Фонда!N$2,'Исходные данные'!$E$14)-MAX(Расчет_БЕЗ_Фонда!N$1,$B376))/IF(MOD(Расчет_БЕЗ_Фонда!N$4,4)=0,366,365)))*Расчет_БЕЗ_Фонда!N$36</f>
        <v>0</v>
      </c>
      <c r="O414" s="6">
        <f ca="1">(MIN(N433,N395/$B414*(MAX(0,1+MIN(Расчет_БЕЗ_Фонда!O$2,'Исходные данные'!$E$14)-MAX(Расчет_БЕЗ_Фонда!O$1,$B376))/IF(MOD(Расчет_БЕЗ_Фонда!O$4,4)=0,366,365)))+MAX(0,O395-N395)/$B414*(MAX(0,1+MIN(Расчет_БЕЗ_Фонда!O$2,'Исходные данные'!$E$14)-MAX(Расчет_БЕЗ_Фонда!O$1,$B376))/IF(MOD(Расчет_БЕЗ_Фонда!O$4,4)=0,366,365)))*Расчет_БЕЗ_Фонда!O$36</f>
        <v>0</v>
      </c>
      <c r="P414" s="6">
        <f ca="1">(MIN(O433,O395/$B414*(MAX(0,1+MIN(Расчет_БЕЗ_Фонда!P$2,'Исходные данные'!$E$14)-MAX(Расчет_БЕЗ_Фонда!P$1,$B376))/IF(MOD(Расчет_БЕЗ_Фонда!P$4,4)=0,366,365)))+MAX(0,P395-O395)/$B414*(MAX(0,1+MIN(Расчет_БЕЗ_Фонда!P$2,'Исходные данные'!$E$14)-MAX(Расчет_БЕЗ_Фонда!P$1,$B376))/IF(MOD(Расчет_БЕЗ_Фонда!P$4,4)=0,366,365)))*Расчет_БЕЗ_Фонда!P$36</f>
        <v>0</v>
      </c>
      <c r="Q414" s="6">
        <f ca="1">(MIN(P433,P395/$B414*(MAX(0,1+MIN(Расчет_БЕЗ_Фонда!Q$2,'Исходные данные'!$E$14)-MAX(Расчет_БЕЗ_Фонда!Q$1,$B376))/IF(MOD(Расчет_БЕЗ_Фонда!Q$4,4)=0,366,365)))+MAX(0,Q395-P395)/$B414*(MAX(0,1+MIN(Расчет_БЕЗ_Фонда!Q$2,'Исходные данные'!$E$14)-MAX(Расчет_БЕЗ_Фонда!Q$1,$B376))/IF(MOD(Расчет_БЕЗ_Фонда!Q$4,4)=0,366,365)))*Расчет_БЕЗ_Фонда!Q$36</f>
        <v>0</v>
      </c>
      <c r="R414" s="6">
        <f ca="1">(MIN(Q433,Q395/$B414*(MAX(0,1+MIN(Расчет_БЕЗ_Фонда!R$2,'Исходные данные'!$E$14)-MAX(Расчет_БЕЗ_Фонда!R$1,$B376))/IF(MOD(Расчет_БЕЗ_Фонда!R$4,4)=0,366,365)))+MAX(0,R395-Q395)/$B414*(MAX(0,1+MIN(Расчет_БЕЗ_Фонда!R$2,'Исходные данные'!$E$14)-MAX(Расчет_БЕЗ_Фонда!R$1,$B376))/IF(MOD(Расчет_БЕЗ_Фонда!R$4,4)=0,366,365)))*Расчет_БЕЗ_Фонда!R$36</f>
        <v>0</v>
      </c>
      <c r="S414" s="6">
        <f ca="1">(MIN(R433,R395/$B414*(MAX(0,1+MIN(Расчет_БЕЗ_Фонда!S$2,'Исходные данные'!$E$14)-MAX(Расчет_БЕЗ_Фонда!S$1,$B376))/IF(MOD(Расчет_БЕЗ_Фонда!S$4,4)=0,366,365)))+MAX(0,S395-R395)/$B414*(MAX(0,1+MIN(Расчет_БЕЗ_Фонда!S$2,'Исходные данные'!$E$14)-MAX(Расчет_БЕЗ_Фонда!S$1,$B376))/IF(MOD(Расчет_БЕЗ_Фонда!S$4,4)=0,366,365)))*Расчет_БЕЗ_Фонда!S$36</f>
        <v>0</v>
      </c>
      <c r="T414" s="6">
        <f ca="1">(MIN(S433,S395/$B414*(MAX(0,1+MIN(Расчет_БЕЗ_Фонда!T$2,'Исходные данные'!$E$14)-MAX(Расчет_БЕЗ_Фонда!T$1,$B376))/IF(MOD(Расчет_БЕЗ_Фонда!T$4,4)=0,366,365)))+MAX(0,T395-S395)/$B414*(MAX(0,1+MIN(Расчет_БЕЗ_Фонда!T$2,'Исходные данные'!$E$14)-MAX(Расчет_БЕЗ_Фонда!T$1,$B376))/IF(MOD(Расчет_БЕЗ_Фонда!T$4,4)=0,366,365)))*Расчет_БЕЗ_Фонда!T$36</f>
        <v>0</v>
      </c>
      <c r="U414" s="6">
        <f ca="1">(MIN(T433,T395/$B414*(MAX(0,1+MIN(Расчет_БЕЗ_Фонда!U$2,'Исходные данные'!$E$14)-MAX(Расчет_БЕЗ_Фонда!U$1,$B376))/IF(MOD(Расчет_БЕЗ_Фонда!U$4,4)=0,366,365)))+MAX(0,U395-T395)/$B414*(MAX(0,1+MIN(Расчет_БЕЗ_Фонда!U$2,'Исходные данные'!$E$14)-MAX(Расчет_БЕЗ_Фонда!U$1,$B376))/IF(MOD(Расчет_БЕЗ_Фонда!U$4,4)=0,366,365)))*Расчет_БЕЗ_Фонда!U$36</f>
        <v>0</v>
      </c>
      <c r="V414" s="6">
        <f ca="1">(MIN(U433,U395/$B414*(MAX(0,1+MIN(Расчет_БЕЗ_Фонда!V$2,'Исходные данные'!$E$14)-MAX(Расчет_БЕЗ_Фонда!V$1,$B376))/IF(MOD(Расчет_БЕЗ_Фонда!V$4,4)=0,366,365)))+MAX(0,V395-U395)/$B414*(MAX(0,1+MIN(Расчет_БЕЗ_Фонда!V$2,'Исходные данные'!$E$14)-MAX(Расчет_БЕЗ_Фонда!V$1,$B376))/IF(MOD(Расчет_БЕЗ_Фонда!V$4,4)=0,366,365)))*Расчет_БЕЗ_Фонда!V$36</f>
        <v>0</v>
      </c>
      <c r="W414" s="6">
        <f ca="1">(MIN(V433,V395/$B414*(MAX(0,1+MIN(Расчет_БЕЗ_Фонда!W$2,'Исходные данные'!$E$14)-MAX(Расчет_БЕЗ_Фонда!W$1,$B376))/IF(MOD(Расчет_БЕЗ_Фонда!W$4,4)=0,366,365)))+MAX(0,W395-V395)/$B414*(MAX(0,1+MIN(Расчет_БЕЗ_Фонда!W$2,'Исходные данные'!$E$14)-MAX(Расчет_БЕЗ_Фонда!W$1,$B376))/IF(MOD(Расчет_БЕЗ_Фонда!W$4,4)=0,366,365)))*Расчет_БЕЗ_Фонда!W$36</f>
        <v>0</v>
      </c>
      <c r="X414" s="6">
        <f ca="1">(MIN(W433,W395/$B414*(MAX(0,1+MIN(Расчет_БЕЗ_Фонда!X$2,'Исходные данные'!$E$14)-MAX(Расчет_БЕЗ_Фонда!X$1,$B376))/IF(MOD(Расчет_БЕЗ_Фонда!X$4,4)=0,366,365)))+MAX(0,X395-W395)/$B414*(MAX(0,1+MIN(Расчет_БЕЗ_Фонда!X$2,'Исходные данные'!$E$14)-MAX(Расчет_БЕЗ_Фонда!X$1,$B376))/IF(MOD(Расчет_БЕЗ_Фонда!X$4,4)=0,366,365)))*Расчет_БЕЗ_Фонда!X$36</f>
        <v>0</v>
      </c>
      <c r="Y414" s="6">
        <f ca="1">(MIN(X433,X395/$B414*(MAX(0,1+MIN(Расчет_БЕЗ_Фонда!Y$2,'Исходные данные'!$E$14)-MAX(Расчет_БЕЗ_Фонда!Y$1,$B376))/IF(MOD(Расчет_БЕЗ_Фонда!Y$4,4)=0,366,365)))+MAX(0,Y395-X395)/$B414*(MAX(0,1+MIN(Расчет_БЕЗ_Фонда!Y$2,'Исходные данные'!$E$14)-MAX(Расчет_БЕЗ_Фонда!Y$1,$B376))/IF(MOD(Расчет_БЕЗ_Фонда!Y$4,4)=0,366,365)))*Расчет_БЕЗ_Фонда!Y$36</f>
        <v>0</v>
      </c>
      <c r="Z414" s="6">
        <f ca="1">(MIN(Y433,Y395/$B414*(MAX(0,1+MIN(Расчет_БЕЗ_Фонда!Z$2,'Исходные данные'!$E$14)-MAX(Расчет_БЕЗ_Фонда!Z$1,$B376))/IF(MOD(Расчет_БЕЗ_Фонда!Z$4,4)=0,366,365)))+MAX(0,Z395-Y395)/$B414*(MAX(0,1+MIN(Расчет_БЕЗ_Фонда!Z$2,'Исходные данные'!$E$14)-MAX(Расчет_БЕЗ_Фонда!Z$1,$B376))/IF(MOD(Расчет_БЕЗ_Фонда!Z$4,4)=0,366,365)))*Расчет_БЕЗ_Фонда!Z$36</f>
        <v>0</v>
      </c>
      <c r="AA414" s="6">
        <f ca="1">(MIN(Z433,Z395/$B414*(MAX(0,1+MIN(Расчет_БЕЗ_Фонда!AA$2,'Исходные данные'!$E$14)-MAX(Расчет_БЕЗ_Фонда!AA$1,$B376))/IF(MOD(Расчет_БЕЗ_Фонда!AA$4,4)=0,366,365)))+MAX(0,AA395-Z395)/$B414*(MAX(0,1+MIN(Расчет_БЕЗ_Фонда!AA$2,'Исходные данные'!$E$14)-MAX(Расчет_БЕЗ_Фонда!AA$1,$B376))/IF(MOD(Расчет_БЕЗ_Фонда!AA$4,4)=0,366,365)))*Расчет_БЕЗ_Фонда!AA$36</f>
        <v>0</v>
      </c>
      <c r="AB414" s="6">
        <f ca="1">(MIN(AA433,AA395/$B414*(MAX(0,1+MIN(Расчет_БЕЗ_Фонда!AB$2,'Исходные данные'!$E$14)-MAX(Расчет_БЕЗ_Фонда!AB$1,$B376))/IF(MOD(Расчет_БЕЗ_Фонда!AB$4,4)=0,366,365)))+MAX(0,AB395-AA395)/$B414*(MAX(0,1+MIN(Расчет_БЕЗ_Фонда!AB$2,'Исходные данные'!$E$14)-MAX(Расчет_БЕЗ_Фонда!AB$1,$B376))/IF(MOD(Расчет_БЕЗ_Фонда!AB$4,4)=0,366,365)))*Расчет_БЕЗ_Фонда!AB$36</f>
        <v>0</v>
      </c>
      <c r="AC414" s="6">
        <f ca="1">(MIN(AB433,AB395/$B414*(MAX(0,1+MIN(Расчет_БЕЗ_Фонда!AC$2,'Исходные данные'!$E$14)-MAX(Расчет_БЕЗ_Фонда!AC$1,$B376))/IF(MOD(Расчет_БЕЗ_Фонда!AC$4,4)=0,366,365)))+MAX(0,AC395-AB395)/$B414*(MAX(0,1+MIN(Расчет_БЕЗ_Фонда!AC$2,'Исходные данные'!$E$14)-MAX(Расчет_БЕЗ_Фонда!AC$1,$B376))/IF(MOD(Расчет_БЕЗ_Фонда!AC$4,4)=0,366,365)))*Расчет_БЕЗ_Фонда!AC$36</f>
        <v>0</v>
      </c>
      <c r="AD414" s="6">
        <f ca="1">(MIN(AC433,AC395/$B414*(MAX(0,1+MIN(Расчет_БЕЗ_Фонда!AD$2,'Исходные данные'!$E$14)-MAX(Расчет_БЕЗ_Фонда!AD$1,$B376))/IF(MOD(Расчет_БЕЗ_Фонда!AD$4,4)=0,366,365)))+MAX(0,AD395-AC395)/$B414*(MAX(0,1+MIN(Расчет_БЕЗ_Фонда!AD$2,'Исходные данные'!$E$14)-MAX(Расчет_БЕЗ_Фонда!AD$1,$B376))/IF(MOD(Расчет_БЕЗ_Фонда!AD$4,4)=0,366,365)))*Расчет_БЕЗ_Фонда!AD$36</f>
        <v>0</v>
      </c>
      <c r="AE414" s="6">
        <f ca="1">(MIN(AD433,AD395/$B414*(MAX(0,1+MIN(Расчет_БЕЗ_Фонда!AE$2,'Исходные данные'!$E$14)-MAX(Расчет_БЕЗ_Фонда!AE$1,$B376))/IF(MOD(Расчет_БЕЗ_Фонда!AE$4,4)=0,366,365)))+MAX(0,AE395-AD395)/$B414*(MAX(0,1+MIN(Расчет_БЕЗ_Фонда!AE$2,'Исходные данные'!$E$14)-MAX(Расчет_БЕЗ_Фонда!AE$1,$B376))/IF(MOD(Расчет_БЕЗ_Фонда!AE$4,4)=0,366,365)))*Расчет_БЕЗ_Фонда!AE$36</f>
        <v>0</v>
      </c>
      <c r="AF414" s="6">
        <f ca="1">(MIN(AE433,AE395/$B414*(MAX(0,1+MIN(Расчет_БЕЗ_Фонда!AF$2,'Исходные данные'!$E$14)-MAX(Расчет_БЕЗ_Фонда!AF$1,$B376))/IF(MOD(Расчет_БЕЗ_Фонда!AF$4,4)=0,366,365)))+MAX(0,AF395-AE395)/$B414*(MAX(0,1+MIN(Расчет_БЕЗ_Фонда!AF$2,'Исходные данные'!$E$14)-MAX(Расчет_БЕЗ_Фонда!AF$1,$B376))/IF(MOD(Расчет_БЕЗ_Фонда!AF$4,4)=0,366,365)))*Расчет_БЕЗ_Фонда!AF$36</f>
        <v>0</v>
      </c>
      <c r="AG414" s="6">
        <f ca="1">(MIN(AF433,AF395/$B414*(MAX(0,1+MIN(Расчет_БЕЗ_Фонда!AG$2,'Исходные данные'!$E$14)-MAX(Расчет_БЕЗ_Фонда!AG$1,$B376))/IF(MOD(Расчет_БЕЗ_Фонда!AG$4,4)=0,366,365)))+MAX(0,AG395-AF395)/$B414*(MAX(0,1+MIN(Расчет_БЕЗ_Фонда!AG$2,'Исходные данные'!$E$14)-MAX(Расчет_БЕЗ_Фонда!AG$1,$B376))/IF(MOD(Расчет_БЕЗ_Фонда!AG$4,4)=0,366,365)))*Расчет_БЕЗ_Фонда!AG$36</f>
        <v>0</v>
      </c>
      <c r="AH414" s="6">
        <f ca="1">(MIN(AG433,AG395/$B414*(MAX(0,1+MIN(Расчет_БЕЗ_Фонда!AH$2,'Исходные данные'!$E$14)-MAX(Расчет_БЕЗ_Фонда!AH$1,$B376))/IF(MOD(Расчет_БЕЗ_Фонда!AH$4,4)=0,366,365)))+MAX(0,AH395-AG395)/$B414*(MAX(0,1+MIN(Расчет_БЕЗ_Фонда!AH$2,'Исходные данные'!$E$14)-MAX(Расчет_БЕЗ_Фонда!AH$1,$B376))/IF(MOD(Расчет_БЕЗ_Фонда!AH$4,4)=0,366,365)))*Расчет_БЕЗ_Фонда!AH$36</f>
        <v>0</v>
      </c>
      <c r="AI414" s="6">
        <f ca="1">(MIN(AH433,AH395/$B414*(MAX(0,1+MIN(Расчет_БЕЗ_Фонда!AI$2,'Исходные данные'!$E$14)-MAX(Расчет_БЕЗ_Фонда!AI$1,$B376))/IF(MOD(Расчет_БЕЗ_Фонда!AI$4,4)=0,366,365)))+MAX(0,AI395-AH395)/$B414*(MAX(0,1+MIN(Расчет_БЕЗ_Фонда!AI$2,'Исходные данные'!$E$14)-MAX(Расчет_БЕЗ_Фонда!AI$1,$B376))/IF(MOD(Расчет_БЕЗ_Фонда!AI$4,4)=0,366,365)))*Расчет_БЕЗ_Фонда!AI$36</f>
        <v>0</v>
      </c>
      <c r="AJ414" s="6">
        <f ca="1">(MIN(AI433,AI395/$B414*(MAX(0,1+MIN(Расчет_БЕЗ_Фонда!AJ$2,'Исходные данные'!$E$14)-MAX(Расчет_БЕЗ_Фонда!AJ$1,$B376))/IF(MOD(Расчет_БЕЗ_Фонда!AJ$4,4)=0,366,365)))+MAX(0,AJ395-AI395)/$B414*(MAX(0,1+MIN(Расчет_БЕЗ_Фонда!AJ$2,'Исходные данные'!$E$14)-MAX(Расчет_БЕЗ_Фонда!AJ$1,$B376))/IF(MOD(Расчет_БЕЗ_Фонда!AJ$4,4)=0,366,365)))*Расчет_БЕЗ_Фонда!AJ$36</f>
        <v>0</v>
      </c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</row>
    <row r="415" spans="1:124" s="1" customFormat="1" outlineLevel="2">
      <c r="A415" s="5" t="str">
        <f t="shared" si="103"/>
        <v>-</v>
      </c>
      <c r="B415" s="19">
        <f>Расчет_БЕЗ_Фонда!B275</f>
        <v>30</v>
      </c>
      <c r="C415" s="6"/>
      <c r="D415" s="6"/>
      <c r="E415" s="6">
        <f ca="1">(MIN(D434,D396/$B415*(MAX(0,1+MIN(Расчет_БЕЗ_Фонда!E$2,'Исходные данные'!$E$14)-MAX(Расчет_БЕЗ_Фонда!E$1,$B377))/IF(MOD(Расчет_БЕЗ_Фонда!E$4,4)=0,366,365)))+MAX(0,E396-D396)/$B415*(MAX(0,1+MIN(Расчет_БЕЗ_Фонда!E$2,'Исходные данные'!$E$14)-MAX(Расчет_БЕЗ_Фонда!E$1,$B377))/IF(MOD(Расчет_БЕЗ_Фонда!E$4,4)=0,366,365)))*Расчет_БЕЗ_Фонда!E$36</f>
        <v>0</v>
      </c>
      <c r="F415" s="6">
        <f ca="1">(MIN(E434,E396/$B415*(MAX(0,1+MIN(Расчет_БЕЗ_Фонда!F$2,'Исходные данные'!$E$14)-MAX(Расчет_БЕЗ_Фонда!F$1,$B377))/IF(MOD(Расчет_БЕЗ_Фонда!F$4,4)=0,366,365)))+MAX(0,F396-E396)/$B415*(MAX(0,1+MIN(Расчет_БЕЗ_Фонда!F$2,'Исходные данные'!$E$14)-MAX(Расчет_БЕЗ_Фонда!F$1,$B377))/IF(MOD(Расчет_БЕЗ_Фонда!F$4,4)=0,366,365)))*Расчет_БЕЗ_Фонда!F$36</f>
        <v>0</v>
      </c>
      <c r="G415" s="6">
        <f ca="1">(MIN(F434,F396/$B415*(MAX(0,1+MIN(Расчет_БЕЗ_Фонда!G$2,'Исходные данные'!$E$14)-MAX(Расчет_БЕЗ_Фонда!G$1,$B377))/IF(MOD(Расчет_БЕЗ_Фонда!G$4,4)=0,366,365)))+MAX(0,G396-F396)/$B415*(MAX(0,1+MIN(Расчет_БЕЗ_Фонда!G$2,'Исходные данные'!$E$14)-MAX(Расчет_БЕЗ_Фонда!G$1,$B377))/IF(MOD(Расчет_БЕЗ_Фонда!G$4,4)=0,366,365)))*Расчет_БЕЗ_Фонда!G$36</f>
        <v>0</v>
      </c>
      <c r="H415" s="6">
        <f ca="1">(MIN(G434,G396/$B415*(MAX(0,1+MIN(Расчет_БЕЗ_Фонда!H$2,'Исходные данные'!$E$14)-MAX(Расчет_БЕЗ_Фонда!H$1,$B377))/IF(MOD(Расчет_БЕЗ_Фонда!H$4,4)=0,366,365)))+MAX(0,H396-G396)/$B415*(MAX(0,1+MIN(Расчет_БЕЗ_Фонда!H$2,'Исходные данные'!$E$14)-MAX(Расчет_БЕЗ_Фонда!H$1,$B377))/IF(MOD(Расчет_БЕЗ_Фонда!H$4,4)=0,366,365)))*Расчет_БЕЗ_Фонда!H$36</f>
        <v>0</v>
      </c>
      <c r="I415" s="6">
        <f ca="1">(MIN(H434,H396/$B415*(MAX(0,1+MIN(Расчет_БЕЗ_Фонда!I$2,'Исходные данные'!$E$14)-MAX(Расчет_БЕЗ_Фонда!I$1,$B377))/IF(MOD(Расчет_БЕЗ_Фонда!I$4,4)=0,366,365)))+MAX(0,I396-H396)/$B415*(MAX(0,1+MIN(Расчет_БЕЗ_Фонда!I$2,'Исходные данные'!$E$14)-MAX(Расчет_БЕЗ_Фонда!I$1,$B377))/IF(MOD(Расчет_БЕЗ_Фонда!I$4,4)=0,366,365)))*Расчет_БЕЗ_Фонда!I$36</f>
        <v>0</v>
      </c>
      <c r="J415" s="6">
        <f ca="1">(MIN(I434,I396/$B415*(MAX(0,1+MIN(Расчет_БЕЗ_Фонда!J$2,'Исходные данные'!$E$14)-MAX(Расчет_БЕЗ_Фонда!J$1,$B377))/IF(MOD(Расчет_БЕЗ_Фонда!J$4,4)=0,366,365)))+MAX(0,J396-I396)/$B415*(MAX(0,1+MIN(Расчет_БЕЗ_Фонда!J$2,'Исходные данные'!$E$14)-MAX(Расчет_БЕЗ_Фонда!J$1,$B377))/IF(MOD(Расчет_БЕЗ_Фонда!J$4,4)=0,366,365)))*Расчет_БЕЗ_Фонда!J$36</f>
        <v>0</v>
      </c>
      <c r="K415" s="6">
        <f ca="1">(MIN(J434,J396/$B415*(MAX(0,1+MIN(Расчет_БЕЗ_Фонда!K$2,'Исходные данные'!$E$14)-MAX(Расчет_БЕЗ_Фонда!K$1,$B377))/IF(MOD(Расчет_БЕЗ_Фонда!K$4,4)=0,366,365)))+MAX(0,K396-J396)/$B415*(MAX(0,1+MIN(Расчет_БЕЗ_Фонда!K$2,'Исходные данные'!$E$14)-MAX(Расчет_БЕЗ_Фонда!K$1,$B377))/IF(MOD(Расчет_БЕЗ_Фонда!K$4,4)=0,366,365)))*Расчет_БЕЗ_Фонда!K$36</f>
        <v>0</v>
      </c>
      <c r="L415" s="6">
        <f ca="1">(MIN(K434,K396/$B415*(MAX(0,1+MIN(Расчет_БЕЗ_Фонда!L$2,'Исходные данные'!$E$14)-MAX(Расчет_БЕЗ_Фонда!L$1,$B377))/IF(MOD(Расчет_БЕЗ_Фонда!L$4,4)=0,366,365)))+MAX(0,L396-K396)/$B415*(MAX(0,1+MIN(Расчет_БЕЗ_Фонда!L$2,'Исходные данные'!$E$14)-MAX(Расчет_БЕЗ_Фонда!L$1,$B377))/IF(MOD(Расчет_БЕЗ_Фонда!L$4,4)=0,366,365)))*Расчет_БЕЗ_Фонда!L$36</f>
        <v>0</v>
      </c>
      <c r="M415" s="6">
        <f ca="1">(MIN(L434,L396/$B415*(MAX(0,1+MIN(Расчет_БЕЗ_Фонда!M$2,'Исходные данные'!$E$14)-MAX(Расчет_БЕЗ_Фонда!M$1,$B377))/IF(MOD(Расчет_БЕЗ_Фонда!M$4,4)=0,366,365)))+MAX(0,M396-L396)/$B415*(MAX(0,1+MIN(Расчет_БЕЗ_Фонда!M$2,'Исходные данные'!$E$14)-MAX(Расчет_БЕЗ_Фонда!M$1,$B377))/IF(MOD(Расчет_БЕЗ_Фонда!M$4,4)=0,366,365)))*Расчет_БЕЗ_Фонда!M$36</f>
        <v>0</v>
      </c>
      <c r="N415" s="6">
        <f ca="1">(MIN(M434,M396/$B415*(MAX(0,1+MIN(Расчет_БЕЗ_Фонда!N$2,'Исходные данные'!$E$14)-MAX(Расчет_БЕЗ_Фонда!N$1,$B377))/IF(MOD(Расчет_БЕЗ_Фонда!N$4,4)=0,366,365)))+MAX(0,N396-M396)/$B415*(MAX(0,1+MIN(Расчет_БЕЗ_Фонда!N$2,'Исходные данные'!$E$14)-MAX(Расчет_БЕЗ_Фонда!N$1,$B377))/IF(MOD(Расчет_БЕЗ_Фонда!N$4,4)=0,366,365)))*Расчет_БЕЗ_Фонда!N$36</f>
        <v>0</v>
      </c>
      <c r="O415" s="6">
        <f ca="1">(MIN(N434,N396/$B415*(MAX(0,1+MIN(Расчет_БЕЗ_Фонда!O$2,'Исходные данные'!$E$14)-MAX(Расчет_БЕЗ_Фонда!O$1,$B377))/IF(MOD(Расчет_БЕЗ_Фонда!O$4,4)=0,366,365)))+MAX(0,O396-N396)/$B415*(MAX(0,1+MIN(Расчет_БЕЗ_Фонда!O$2,'Исходные данные'!$E$14)-MAX(Расчет_БЕЗ_Фонда!O$1,$B377))/IF(MOD(Расчет_БЕЗ_Фонда!O$4,4)=0,366,365)))*Расчет_БЕЗ_Фонда!O$36</f>
        <v>0</v>
      </c>
      <c r="P415" s="6">
        <f ca="1">(MIN(O434,O396/$B415*(MAX(0,1+MIN(Расчет_БЕЗ_Фонда!P$2,'Исходные данные'!$E$14)-MAX(Расчет_БЕЗ_Фонда!P$1,$B377))/IF(MOD(Расчет_БЕЗ_Фонда!P$4,4)=0,366,365)))+MAX(0,P396-O396)/$B415*(MAX(0,1+MIN(Расчет_БЕЗ_Фонда!P$2,'Исходные данные'!$E$14)-MAX(Расчет_БЕЗ_Фонда!P$1,$B377))/IF(MOD(Расчет_БЕЗ_Фонда!P$4,4)=0,366,365)))*Расчет_БЕЗ_Фонда!P$36</f>
        <v>0</v>
      </c>
      <c r="Q415" s="6">
        <f ca="1">(MIN(P434,P396/$B415*(MAX(0,1+MIN(Расчет_БЕЗ_Фонда!Q$2,'Исходные данные'!$E$14)-MAX(Расчет_БЕЗ_Фонда!Q$1,$B377))/IF(MOD(Расчет_БЕЗ_Фонда!Q$4,4)=0,366,365)))+MAX(0,Q396-P396)/$B415*(MAX(0,1+MIN(Расчет_БЕЗ_Фонда!Q$2,'Исходные данные'!$E$14)-MAX(Расчет_БЕЗ_Фонда!Q$1,$B377))/IF(MOD(Расчет_БЕЗ_Фонда!Q$4,4)=0,366,365)))*Расчет_БЕЗ_Фонда!Q$36</f>
        <v>0</v>
      </c>
      <c r="R415" s="6">
        <f ca="1">(MIN(Q434,Q396/$B415*(MAX(0,1+MIN(Расчет_БЕЗ_Фонда!R$2,'Исходные данные'!$E$14)-MAX(Расчет_БЕЗ_Фонда!R$1,$B377))/IF(MOD(Расчет_БЕЗ_Фонда!R$4,4)=0,366,365)))+MAX(0,R396-Q396)/$B415*(MAX(0,1+MIN(Расчет_БЕЗ_Фонда!R$2,'Исходные данные'!$E$14)-MAX(Расчет_БЕЗ_Фонда!R$1,$B377))/IF(MOD(Расчет_БЕЗ_Фонда!R$4,4)=0,366,365)))*Расчет_БЕЗ_Фонда!R$36</f>
        <v>0</v>
      </c>
      <c r="S415" s="6">
        <f ca="1">(MIN(R434,R396/$B415*(MAX(0,1+MIN(Расчет_БЕЗ_Фонда!S$2,'Исходные данные'!$E$14)-MAX(Расчет_БЕЗ_Фонда!S$1,$B377))/IF(MOD(Расчет_БЕЗ_Фонда!S$4,4)=0,366,365)))+MAX(0,S396-R396)/$B415*(MAX(0,1+MIN(Расчет_БЕЗ_Фонда!S$2,'Исходные данные'!$E$14)-MAX(Расчет_БЕЗ_Фонда!S$1,$B377))/IF(MOD(Расчет_БЕЗ_Фонда!S$4,4)=0,366,365)))*Расчет_БЕЗ_Фонда!S$36</f>
        <v>0</v>
      </c>
      <c r="T415" s="6">
        <f ca="1">(MIN(S434,S396/$B415*(MAX(0,1+MIN(Расчет_БЕЗ_Фонда!T$2,'Исходные данные'!$E$14)-MAX(Расчет_БЕЗ_Фонда!T$1,$B377))/IF(MOD(Расчет_БЕЗ_Фонда!T$4,4)=0,366,365)))+MAX(0,T396-S396)/$B415*(MAX(0,1+MIN(Расчет_БЕЗ_Фонда!T$2,'Исходные данные'!$E$14)-MAX(Расчет_БЕЗ_Фонда!T$1,$B377))/IF(MOD(Расчет_БЕЗ_Фонда!T$4,4)=0,366,365)))*Расчет_БЕЗ_Фонда!T$36</f>
        <v>0</v>
      </c>
      <c r="U415" s="6">
        <f ca="1">(MIN(T434,T396/$B415*(MAX(0,1+MIN(Расчет_БЕЗ_Фонда!U$2,'Исходные данные'!$E$14)-MAX(Расчет_БЕЗ_Фонда!U$1,$B377))/IF(MOD(Расчет_БЕЗ_Фонда!U$4,4)=0,366,365)))+MAX(0,U396-T396)/$B415*(MAX(0,1+MIN(Расчет_БЕЗ_Фонда!U$2,'Исходные данные'!$E$14)-MAX(Расчет_БЕЗ_Фонда!U$1,$B377))/IF(MOD(Расчет_БЕЗ_Фонда!U$4,4)=0,366,365)))*Расчет_БЕЗ_Фонда!U$36</f>
        <v>0</v>
      </c>
      <c r="V415" s="6">
        <f ca="1">(MIN(U434,U396/$B415*(MAX(0,1+MIN(Расчет_БЕЗ_Фонда!V$2,'Исходные данные'!$E$14)-MAX(Расчет_БЕЗ_Фонда!V$1,$B377))/IF(MOD(Расчет_БЕЗ_Фонда!V$4,4)=0,366,365)))+MAX(0,V396-U396)/$B415*(MAX(0,1+MIN(Расчет_БЕЗ_Фонда!V$2,'Исходные данные'!$E$14)-MAX(Расчет_БЕЗ_Фонда!V$1,$B377))/IF(MOD(Расчет_БЕЗ_Фонда!V$4,4)=0,366,365)))*Расчет_БЕЗ_Фонда!V$36</f>
        <v>0</v>
      </c>
      <c r="W415" s="6">
        <f ca="1">(MIN(V434,V396/$B415*(MAX(0,1+MIN(Расчет_БЕЗ_Фонда!W$2,'Исходные данные'!$E$14)-MAX(Расчет_БЕЗ_Фонда!W$1,$B377))/IF(MOD(Расчет_БЕЗ_Фонда!W$4,4)=0,366,365)))+MAX(0,W396-V396)/$B415*(MAX(0,1+MIN(Расчет_БЕЗ_Фонда!W$2,'Исходные данные'!$E$14)-MAX(Расчет_БЕЗ_Фонда!W$1,$B377))/IF(MOD(Расчет_БЕЗ_Фонда!W$4,4)=0,366,365)))*Расчет_БЕЗ_Фонда!W$36</f>
        <v>0</v>
      </c>
      <c r="X415" s="6">
        <f ca="1">(MIN(W434,W396/$B415*(MAX(0,1+MIN(Расчет_БЕЗ_Фонда!X$2,'Исходные данные'!$E$14)-MAX(Расчет_БЕЗ_Фонда!X$1,$B377))/IF(MOD(Расчет_БЕЗ_Фонда!X$4,4)=0,366,365)))+MAX(0,X396-W396)/$B415*(MAX(0,1+MIN(Расчет_БЕЗ_Фонда!X$2,'Исходные данные'!$E$14)-MAX(Расчет_БЕЗ_Фонда!X$1,$B377))/IF(MOD(Расчет_БЕЗ_Фонда!X$4,4)=0,366,365)))*Расчет_БЕЗ_Фонда!X$36</f>
        <v>0</v>
      </c>
      <c r="Y415" s="6">
        <f ca="1">(MIN(X434,X396/$B415*(MAX(0,1+MIN(Расчет_БЕЗ_Фонда!Y$2,'Исходные данные'!$E$14)-MAX(Расчет_БЕЗ_Фонда!Y$1,$B377))/IF(MOD(Расчет_БЕЗ_Фонда!Y$4,4)=0,366,365)))+MAX(0,Y396-X396)/$B415*(MAX(0,1+MIN(Расчет_БЕЗ_Фонда!Y$2,'Исходные данные'!$E$14)-MAX(Расчет_БЕЗ_Фонда!Y$1,$B377))/IF(MOD(Расчет_БЕЗ_Фонда!Y$4,4)=0,366,365)))*Расчет_БЕЗ_Фонда!Y$36</f>
        <v>0</v>
      </c>
      <c r="Z415" s="6">
        <f ca="1">(MIN(Y434,Y396/$B415*(MAX(0,1+MIN(Расчет_БЕЗ_Фонда!Z$2,'Исходные данные'!$E$14)-MAX(Расчет_БЕЗ_Фонда!Z$1,$B377))/IF(MOD(Расчет_БЕЗ_Фонда!Z$4,4)=0,366,365)))+MAX(0,Z396-Y396)/$B415*(MAX(0,1+MIN(Расчет_БЕЗ_Фонда!Z$2,'Исходные данные'!$E$14)-MAX(Расчет_БЕЗ_Фонда!Z$1,$B377))/IF(MOD(Расчет_БЕЗ_Фонда!Z$4,4)=0,366,365)))*Расчет_БЕЗ_Фонда!Z$36</f>
        <v>0</v>
      </c>
      <c r="AA415" s="6">
        <f ca="1">(MIN(Z434,Z396/$B415*(MAX(0,1+MIN(Расчет_БЕЗ_Фонда!AA$2,'Исходные данные'!$E$14)-MAX(Расчет_БЕЗ_Фонда!AA$1,$B377))/IF(MOD(Расчет_БЕЗ_Фонда!AA$4,4)=0,366,365)))+MAX(0,AA396-Z396)/$B415*(MAX(0,1+MIN(Расчет_БЕЗ_Фонда!AA$2,'Исходные данные'!$E$14)-MAX(Расчет_БЕЗ_Фонда!AA$1,$B377))/IF(MOD(Расчет_БЕЗ_Фонда!AA$4,4)=0,366,365)))*Расчет_БЕЗ_Фонда!AA$36</f>
        <v>0</v>
      </c>
      <c r="AB415" s="6">
        <f ca="1">(MIN(AA434,AA396/$B415*(MAX(0,1+MIN(Расчет_БЕЗ_Фонда!AB$2,'Исходные данные'!$E$14)-MAX(Расчет_БЕЗ_Фонда!AB$1,$B377))/IF(MOD(Расчет_БЕЗ_Фонда!AB$4,4)=0,366,365)))+MAX(0,AB396-AA396)/$B415*(MAX(0,1+MIN(Расчет_БЕЗ_Фонда!AB$2,'Исходные данные'!$E$14)-MAX(Расчет_БЕЗ_Фонда!AB$1,$B377))/IF(MOD(Расчет_БЕЗ_Фонда!AB$4,4)=0,366,365)))*Расчет_БЕЗ_Фонда!AB$36</f>
        <v>0</v>
      </c>
      <c r="AC415" s="6">
        <f ca="1">(MIN(AB434,AB396/$B415*(MAX(0,1+MIN(Расчет_БЕЗ_Фонда!AC$2,'Исходные данные'!$E$14)-MAX(Расчет_БЕЗ_Фонда!AC$1,$B377))/IF(MOD(Расчет_БЕЗ_Фонда!AC$4,4)=0,366,365)))+MAX(0,AC396-AB396)/$B415*(MAX(0,1+MIN(Расчет_БЕЗ_Фонда!AC$2,'Исходные данные'!$E$14)-MAX(Расчет_БЕЗ_Фонда!AC$1,$B377))/IF(MOD(Расчет_БЕЗ_Фонда!AC$4,4)=0,366,365)))*Расчет_БЕЗ_Фонда!AC$36</f>
        <v>0</v>
      </c>
      <c r="AD415" s="6">
        <f ca="1">(MIN(AC434,AC396/$B415*(MAX(0,1+MIN(Расчет_БЕЗ_Фонда!AD$2,'Исходные данные'!$E$14)-MAX(Расчет_БЕЗ_Фонда!AD$1,$B377))/IF(MOD(Расчет_БЕЗ_Фонда!AD$4,4)=0,366,365)))+MAX(0,AD396-AC396)/$B415*(MAX(0,1+MIN(Расчет_БЕЗ_Фонда!AD$2,'Исходные данные'!$E$14)-MAX(Расчет_БЕЗ_Фонда!AD$1,$B377))/IF(MOD(Расчет_БЕЗ_Фонда!AD$4,4)=0,366,365)))*Расчет_БЕЗ_Фонда!AD$36</f>
        <v>0</v>
      </c>
      <c r="AE415" s="6">
        <f ca="1">(MIN(AD434,AD396/$B415*(MAX(0,1+MIN(Расчет_БЕЗ_Фонда!AE$2,'Исходные данные'!$E$14)-MAX(Расчет_БЕЗ_Фонда!AE$1,$B377))/IF(MOD(Расчет_БЕЗ_Фонда!AE$4,4)=0,366,365)))+MAX(0,AE396-AD396)/$B415*(MAX(0,1+MIN(Расчет_БЕЗ_Фонда!AE$2,'Исходные данные'!$E$14)-MAX(Расчет_БЕЗ_Фонда!AE$1,$B377))/IF(MOD(Расчет_БЕЗ_Фонда!AE$4,4)=0,366,365)))*Расчет_БЕЗ_Фонда!AE$36</f>
        <v>0</v>
      </c>
      <c r="AF415" s="6">
        <f ca="1">(MIN(AE434,AE396/$B415*(MAX(0,1+MIN(Расчет_БЕЗ_Фонда!AF$2,'Исходные данные'!$E$14)-MAX(Расчет_БЕЗ_Фонда!AF$1,$B377))/IF(MOD(Расчет_БЕЗ_Фонда!AF$4,4)=0,366,365)))+MAX(0,AF396-AE396)/$B415*(MAX(0,1+MIN(Расчет_БЕЗ_Фонда!AF$2,'Исходные данные'!$E$14)-MAX(Расчет_БЕЗ_Фонда!AF$1,$B377))/IF(MOD(Расчет_БЕЗ_Фонда!AF$4,4)=0,366,365)))*Расчет_БЕЗ_Фонда!AF$36</f>
        <v>0</v>
      </c>
      <c r="AG415" s="6">
        <f ca="1">(MIN(AF434,AF396/$B415*(MAX(0,1+MIN(Расчет_БЕЗ_Фонда!AG$2,'Исходные данные'!$E$14)-MAX(Расчет_БЕЗ_Фонда!AG$1,$B377))/IF(MOD(Расчет_БЕЗ_Фонда!AG$4,4)=0,366,365)))+MAX(0,AG396-AF396)/$B415*(MAX(0,1+MIN(Расчет_БЕЗ_Фонда!AG$2,'Исходные данные'!$E$14)-MAX(Расчет_БЕЗ_Фонда!AG$1,$B377))/IF(MOD(Расчет_БЕЗ_Фонда!AG$4,4)=0,366,365)))*Расчет_БЕЗ_Фонда!AG$36</f>
        <v>0</v>
      </c>
      <c r="AH415" s="6">
        <f ca="1">(MIN(AG434,AG396/$B415*(MAX(0,1+MIN(Расчет_БЕЗ_Фонда!AH$2,'Исходные данные'!$E$14)-MAX(Расчет_БЕЗ_Фонда!AH$1,$B377))/IF(MOD(Расчет_БЕЗ_Фонда!AH$4,4)=0,366,365)))+MAX(0,AH396-AG396)/$B415*(MAX(0,1+MIN(Расчет_БЕЗ_Фонда!AH$2,'Исходные данные'!$E$14)-MAX(Расчет_БЕЗ_Фонда!AH$1,$B377))/IF(MOD(Расчет_БЕЗ_Фонда!AH$4,4)=0,366,365)))*Расчет_БЕЗ_Фонда!AH$36</f>
        <v>0</v>
      </c>
      <c r="AI415" s="6">
        <f ca="1">(MIN(AH434,AH396/$B415*(MAX(0,1+MIN(Расчет_БЕЗ_Фонда!AI$2,'Исходные данные'!$E$14)-MAX(Расчет_БЕЗ_Фонда!AI$1,$B377))/IF(MOD(Расчет_БЕЗ_Фонда!AI$4,4)=0,366,365)))+MAX(0,AI396-AH396)/$B415*(MAX(0,1+MIN(Расчет_БЕЗ_Фонда!AI$2,'Исходные данные'!$E$14)-MAX(Расчет_БЕЗ_Фонда!AI$1,$B377))/IF(MOD(Расчет_БЕЗ_Фонда!AI$4,4)=0,366,365)))*Расчет_БЕЗ_Фонда!AI$36</f>
        <v>0</v>
      </c>
      <c r="AJ415" s="6">
        <f ca="1">(MIN(AI434,AI396/$B415*(MAX(0,1+MIN(Расчет_БЕЗ_Фонда!AJ$2,'Исходные данные'!$E$14)-MAX(Расчет_БЕЗ_Фонда!AJ$1,$B377))/IF(MOD(Расчет_БЕЗ_Фонда!AJ$4,4)=0,366,365)))+MAX(0,AJ396-AI396)/$B415*(MAX(0,1+MIN(Расчет_БЕЗ_Фонда!AJ$2,'Исходные данные'!$E$14)-MAX(Расчет_БЕЗ_Фонда!AJ$1,$B377))/IF(MOD(Расчет_БЕЗ_Фонда!AJ$4,4)=0,366,365)))*Расчет_БЕЗ_Фонда!AJ$36</f>
        <v>0</v>
      </c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</row>
    <row r="416" spans="1:124" s="1" customFormat="1" outlineLevel="2">
      <c r="A416" s="5" t="str">
        <f t="shared" si="103"/>
        <v>-</v>
      </c>
      <c r="B416" s="19">
        <f>Расчет_БЕЗ_Фонда!B276</f>
        <v>30</v>
      </c>
      <c r="C416" s="6"/>
      <c r="D416" s="6"/>
      <c r="E416" s="6">
        <f ca="1">(MIN(D435,D397/$B416*(MAX(0,1+MIN(Расчет_БЕЗ_Фонда!E$2,'Исходные данные'!$E$14)-MAX(Расчет_БЕЗ_Фонда!E$1,$B378))/IF(MOD(Расчет_БЕЗ_Фонда!E$4,4)=0,366,365)))+MAX(0,E397-D397)/$B416*(MAX(0,1+MIN(Расчет_БЕЗ_Фонда!E$2,'Исходные данные'!$E$14)-MAX(Расчет_БЕЗ_Фонда!E$1,$B378))/IF(MOD(Расчет_БЕЗ_Фонда!E$4,4)=0,366,365)))*Расчет_БЕЗ_Фонда!E$36</f>
        <v>0</v>
      </c>
      <c r="F416" s="6">
        <f ca="1">(MIN(E435,E397/$B416*(MAX(0,1+MIN(Расчет_БЕЗ_Фонда!F$2,'Исходные данные'!$E$14)-MAX(Расчет_БЕЗ_Фонда!F$1,$B378))/IF(MOD(Расчет_БЕЗ_Фонда!F$4,4)=0,366,365)))+MAX(0,F397-E397)/$B416*(MAX(0,1+MIN(Расчет_БЕЗ_Фонда!F$2,'Исходные данные'!$E$14)-MAX(Расчет_БЕЗ_Фонда!F$1,$B378))/IF(MOD(Расчет_БЕЗ_Фонда!F$4,4)=0,366,365)))*Расчет_БЕЗ_Фонда!F$36</f>
        <v>0</v>
      </c>
      <c r="G416" s="6">
        <f ca="1">(MIN(F435,F397/$B416*(MAX(0,1+MIN(Расчет_БЕЗ_Фонда!G$2,'Исходные данные'!$E$14)-MAX(Расчет_БЕЗ_Фонда!G$1,$B378))/IF(MOD(Расчет_БЕЗ_Фонда!G$4,4)=0,366,365)))+MAX(0,G397-F397)/$B416*(MAX(0,1+MIN(Расчет_БЕЗ_Фонда!G$2,'Исходные данные'!$E$14)-MAX(Расчет_БЕЗ_Фонда!G$1,$B378))/IF(MOD(Расчет_БЕЗ_Фонда!G$4,4)=0,366,365)))*Расчет_БЕЗ_Фонда!G$36</f>
        <v>0</v>
      </c>
      <c r="H416" s="6">
        <f ca="1">(MIN(G435,G397/$B416*(MAX(0,1+MIN(Расчет_БЕЗ_Фонда!H$2,'Исходные данные'!$E$14)-MAX(Расчет_БЕЗ_Фонда!H$1,$B378))/IF(MOD(Расчет_БЕЗ_Фонда!H$4,4)=0,366,365)))+MAX(0,H397-G397)/$B416*(MAX(0,1+MIN(Расчет_БЕЗ_Фонда!H$2,'Исходные данные'!$E$14)-MAX(Расчет_БЕЗ_Фонда!H$1,$B378))/IF(MOD(Расчет_БЕЗ_Фонда!H$4,4)=0,366,365)))*Расчет_БЕЗ_Фонда!H$36</f>
        <v>0</v>
      </c>
      <c r="I416" s="6">
        <f ca="1">(MIN(H435,H397/$B416*(MAX(0,1+MIN(Расчет_БЕЗ_Фонда!I$2,'Исходные данные'!$E$14)-MAX(Расчет_БЕЗ_Фонда!I$1,$B378))/IF(MOD(Расчет_БЕЗ_Фонда!I$4,4)=0,366,365)))+MAX(0,I397-H397)/$B416*(MAX(0,1+MIN(Расчет_БЕЗ_Фонда!I$2,'Исходные данные'!$E$14)-MAX(Расчет_БЕЗ_Фонда!I$1,$B378))/IF(MOD(Расчет_БЕЗ_Фонда!I$4,4)=0,366,365)))*Расчет_БЕЗ_Фонда!I$36</f>
        <v>0</v>
      </c>
      <c r="J416" s="6">
        <f ca="1">(MIN(I435,I397/$B416*(MAX(0,1+MIN(Расчет_БЕЗ_Фонда!J$2,'Исходные данные'!$E$14)-MAX(Расчет_БЕЗ_Фонда!J$1,$B378))/IF(MOD(Расчет_БЕЗ_Фонда!J$4,4)=0,366,365)))+MAX(0,J397-I397)/$B416*(MAX(0,1+MIN(Расчет_БЕЗ_Фонда!J$2,'Исходные данные'!$E$14)-MAX(Расчет_БЕЗ_Фонда!J$1,$B378))/IF(MOD(Расчет_БЕЗ_Фонда!J$4,4)=0,366,365)))*Расчет_БЕЗ_Фонда!J$36</f>
        <v>0</v>
      </c>
      <c r="K416" s="6">
        <f ca="1">(MIN(J435,J397/$B416*(MAX(0,1+MIN(Расчет_БЕЗ_Фонда!K$2,'Исходные данные'!$E$14)-MAX(Расчет_БЕЗ_Фонда!K$1,$B378))/IF(MOD(Расчет_БЕЗ_Фонда!K$4,4)=0,366,365)))+MAX(0,K397-J397)/$B416*(MAX(0,1+MIN(Расчет_БЕЗ_Фонда!K$2,'Исходные данные'!$E$14)-MAX(Расчет_БЕЗ_Фонда!K$1,$B378))/IF(MOD(Расчет_БЕЗ_Фонда!K$4,4)=0,366,365)))*Расчет_БЕЗ_Фонда!K$36</f>
        <v>0</v>
      </c>
      <c r="L416" s="6">
        <f ca="1">(MIN(K435,K397/$B416*(MAX(0,1+MIN(Расчет_БЕЗ_Фонда!L$2,'Исходные данные'!$E$14)-MAX(Расчет_БЕЗ_Фонда!L$1,$B378))/IF(MOD(Расчет_БЕЗ_Фонда!L$4,4)=0,366,365)))+MAX(0,L397-K397)/$B416*(MAX(0,1+MIN(Расчет_БЕЗ_Фонда!L$2,'Исходные данные'!$E$14)-MAX(Расчет_БЕЗ_Фонда!L$1,$B378))/IF(MOD(Расчет_БЕЗ_Фонда!L$4,4)=0,366,365)))*Расчет_БЕЗ_Фонда!L$36</f>
        <v>0</v>
      </c>
      <c r="M416" s="6">
        <f ca="1">(MIN(L435,L397/$B416*(MAX(0,1+MIN(Расчет_БЕЗ_Фонда!M$2,'Исходные данные'!$E$14)-MAX(Расчет_БЕЗ_Фонда!M$1,$B378))/IF(MOD(Расчет_БЕЗ_Фонда!M$4,4)=0,366,365)))+MAX(0,M397-L397)/$B416*(MAX(0,1+MIN(Расчет_БЕЗ_Фонда!M$2,'Исходные данные'!$E$14)-MAX(Расчет_БЕЗ_Фонда!M$1,$B378))/IF(MOD(Расчет_БЕЗ_Фонда!M$4,4)=0,366,365)))*Расчет_БЕЗ_Фонда!M$36</f>
        <v>0</v>
      </c>
      <c r="N416" s="6">
        <f ca="1">(MIN(M435,M397/$B416*(MAX(0,1+MIN(Расчет_БЕЗ_Фонда!N$2,'Исходные данные'!$E$14)-MAX(Расчет_БЕЗ_Фонда!N$1,$B378))/IF(MOD(Расчет_БЕЗ_Фонда!N$4,4)=0,366,365)))+MAX(0,N397-M397)/$B416*(MAX(0,1+MIN(Расчет_БЕЗ_Фонда!N$2,'Исходные данные'!$E$14)-MAX(Расчет_БЕЗ_Фонда!N$1,$B378))/IF(MOD(Расчет_БЕЗ_Фонда!N$4,4)=0,366,365)))*Расчет_БЕЗ_Фонда!N$36</f>
        <v>0</v>
      </c>
      <c r="O416" s="6">
        <f ca="1">(MIN(N435,N397/$B416*(MAX(0,1+MIN(Расчет_БЕЗ_Фонда!O$2,'Исходные данные'!$E$14)-MAX(Расчет_БЕЗ_Фонда!O$1,$B378))/IF(MOD(Расчет_БЕЗ_Фонда!O$4,4)=0,366,365)))+MAX(0,O397-N397)/$B416*(MAX(0,1+MIN(Расчет_БЕЗ_Фонда!O$2,'Исходные данные'!$E$14)-MAX(Расчет_БЕЗ_Фонда!O$1,$B378))/IF(MOD(Расчет_БЕЗ_Фонда!O$4,4)=0,366,365)))*Расчет_БЕЗ_Фонда!O$36</f>
        <v>0</v>
      </c>
      <c r="P416" s="6">
        <f ca="1">(MIN(O435,O397/$B416*(MAX(0,1+MIN(Расчет_БЕЗ_Фонда!P$2,'Исходные данные'!$E$14)-MAX(Расчет_БЕЗ_Фонда!P$1,$B378))/IF(MOD(Расчет_БЕЗ_Фонда!P$4,4)=0,366,365)))+MAX(0,P397-O397)/$B416*(MAX(0,1+MIN(Расчет_БЕЗ_Фонда!P$2,'Исходные данные'!$E$14)-MAX(Расчет_БЕЗ_Фонда!P$1,$B378))/IF(MOD(Расчет_БЕЗ_Фонда!P$4,4)=0,366,365)))*Расчет_БЕЗ_Фонда!P$36</f>
        <v>0</v>
      </c>
      <c r="Q416" s="6">
        <f ca="1">(MIN(P435,P397/$B416*(MAX(0,1+MIN(Расчет_БЕЗ_Фонда!Q$2,'Исходные данные'!$E$14)-MAX(Расчет_БЕЗ_Фонда!Q$1,$B378))/IF(MOD(Расчет_БЕЗ_Фонда!Q$4,4)=0,366,365)))+MAX(0,Q397-P397)/$B416*(MAX(0,1+MIN(Расчет_БЕЗ_Фонда!Q$2,'Исходные данные'!$E$14)-MAX(Расчет_БЕЗ_Фонда!Q$1,$B378))/IF(MOD(Расчет_БЕЗ_Фонда!Q$4,4)=0,366,365)))*Расчет_БЕЗ_Фонда!Q$36</f>
        <v>0</v>
      </c>
      <c r="R416" s="6">
        <f ca="1">(MIN(Q435,Q397/$B416*(MAX(0,1+MIN(Расчет_БЕЗ_Фонда!R$2,'Исходные данные'!$E$14)-MAX(Расчет_БЕЗ_Фонда!R$1,$B378))/IF(MOD(Расчет_БЕЗ_Фонда!R$4,4)=0,366,365)))+MAX(0,R397-Q397)/$B416*(MAX(0,1+MIN(Расчет_БЕЗ_Фонда!R$2,'Исходные данные'!$E$14)-MAX(Расчет_БЕЗ_Фонда!R$1,$B378))/IF(MOD(Расчет_БЕЗ_Фонда!R$4,4)=0,366,365)))*Расчет_БЕЗ_Фонда!R$36</f>
        <v>0</v>
      </c>
      <c r="S416" s="6">
        <f ca="1">(MIN(R435,R397/$B416*(MAX(0,1+MIN(Расчет_БЕЗ_Фонда!S$2,'Исходные данные'!$E$14)-MAX(Расчет_БЕЗ_Фонда!S$1,$B378))/IF(MOD(Расчет_БЕЗ_Фонда!S$4,4)=0,366,365)))+MAX(0,S397-R397)/$B416*(MAX(0,1+MIN(Расчет_БЕЗ_Фонда!S$2,'Исходные данные'!$E$14)-MAX(Расчет_БЕЗ_Фонда!S$1,$B378))/IF(MOD(Расчет_БЕЗ_Фонда!S$4,4)=0,366,365)))*Расчет_БЕЗ_Фонда!S$36</f>
        <v>0</v>
      </c>
      <c r="T416" s="6">
        <f ca="1">(MIN(S435,S397/$B416*(MAX(0,1+MIN(Расчет_БЕЗ_Фонда!T$2,'Исходные данные'!$E$14)-MAX(Расчет_БЕЗ_Фонда!T$1,$B378))/IF(MOD(Расчет_БЕЗ_Фонда!T$4,4)=0,366,365)))+MAX(0,T397-S397)/$B416*(MAX(0,1+MIN(Расчет_БЕЗ_Фонда!T$2,'Исходные данные'!$E$14)-MAX(Расчет_БЕЗ_Фонда!T$1,$B378))/IF(MOD(Расчет_БЕЗ_Фонда!T$4,4)=0,366,365)))*Расчет_БЕЗ_Фонда!T$36</f>
        <v>0</v>
      </c>
      <c r="U416" s="6">
        <f ca="1">(MIN(T435,T397/$B416*(MAX(0,1+MIN(Расчет_БЕЗ_Фонда!U$2,'Исходные данные'!$E$14)-MAX(Расчет_БЕЗ_Фонда!U$1,$B378))/IF(MOD(Расчет_БЕЗ_Фонда!U$4,4)=0,366,365)))+MAX(0,U397-T397)/$B416*(MAX(0,1+MIN(Расчет_БЕЗ_Фонда!U$2,'Исходные данные'!$E$14)-MAX(Расчет_БЕЗ_Фонда!U$1,$B378))/IF(MOD(Расчет_БЕЗ_Фонда!U$4,4)=0,366,365)))*Расчет_БЕЗ_Фонда!U$36</f>
        <v>0</v>
      </c>
      <c r="V416" s="6">
        <f ca="1">(MIN(U435,U397/$B416*(MAX(0,1+MIN(Расчет_БЕЗ_Фонда!V$2,'Исходные данные'!$E$14)-MAX(Расчет_БЕЗ_Фонда!V$1,$B378))/IF(MOD(Расчет_БЕЗ_Фонда!V$4,4)=0,366,365)))+MAX(0,V397-U397)/$B416*(MAX(0,1+MIN(Расчет_БЕЗ_Фонда!V$2,'Исходные данные'!$E$14)-MAX(Расчет_БЕЗ_Фонда!V$1,$B378))/IF(MOD(Расчет_БЕЗ_Фонда!V$4,4)=0,366,365)))*Расчет_БЕЗ_Фонда!V$36</f>
        <v>0</v>
      </c>
      <c r="W416" s="6">
        <f ca="1">(MIN(V435,V397/$B416*(MAX(0,1+MIN(Расчет_БЕЗ_Фонда!W$2,'Исходные данные'!$E$14)-MAX(Расчет_БЕЗ_Фонда!W$1,$B378))/IF(MOD(Расчет_БЕЗ_Фонда!W$4,4)=0,366,365)))+MAX(0,W397-V397)/$B416*(MAX(0,1+MIN(Расчет_БЕЗ_Фонда!W$2,'Исходные данные'!$E$14)-MAX(Расчет_БЕЗ_Фонда!W$1,$B378))/IF(MOD(Расчет_БЕЗ_Фонда!W$4,4)=0,366,365)))*Расчет_БЕЗ_Фонда!W$36</f>
        <v>0</v>
      </c>
      <c r="X416" s="6">
        <f ca="1">(MIN(W435,W397/$B416*(MAX(0,1+MIN(Расчет_БЕЗ_Фонда!X$2,'Исходные данные'!$E$14)-MAX(Расчет_БЕЗ_Фонда!X$1,$B378))/IF(MOD(Расчет_БЕЗ_Фонда!X$4,4)=0,366,365)))+MAX(0,X397-W397)/$B416*(MAX(0,1+MIN(Расчет_БЕЗ_Фонда!X$2,'Исходные данные'!$E$14)-MAX(Расчет_БЕЗ_Фонда!X$1,$B378))/IF(MOD(Расчет_БЕЗ_Фонда!X$4,4)=0,366,365)))*Расчет_БЕЗ_Фонда!X$36</f>
        <v>0</v>
      </c>
      <c r="Y416" s="6">
        <f ca="1">(MIN(X435,X397/$B416*(MAX(0,1+MIN(Расчет_БЕЗ_Фонда!Y$2,'Исходные данные'!$E$14)-MAX(Расчет_БЕЗ_Фонда!Y$1,$B378))/IF(MOD(Расчет_БЕЗ_Фонда!Y$4,4)=0,366,365)))+MAX(0,Y397-X397)/$B416*(MAX(0,1+MIN(Расчет_БЕЗ_Фонда!Y$2,'Исходные данные'!$E$14)-MAX(Расчет_БЕЗ_Фонда!Y$1,$B378))/IF(MOD(Расчет_БЕЗ_Фонда!Y$4,4)=0,366,365)))*Расчет_БЕЗ_Фонда!Y$36</f>
        <v>0</v>
      </c>
      <c r="Z416" s="6">
        <f ca="1">(MIN(Y435,Y397/$B416*(MAX(0,1+MIN(Расчет_БЕЗ_Фонда!Z$2,'Исходные данные'!$E$14)-MAX(Расчет_БЕЗ_Фонда!Z$1,$B378))/IF(MOD(Расчет_БЕЗ_Фонда!Z$4,4)=0,366,365)))+MAX(0,Z397-Y397)/$B416*(MAX(0,1+MIN(Расчет_БЕЗ_Фонда!Z$2,'Исходные данные'!$E$14)-MAX(Расчет_БЕЗ_Фонда!Z$1,$B378))/IF(MOD(Расчет_БЕЗ_Фонда!Z$4,4)=0,366,365)))*Расчет_БЕЗ_Фонда!Z$36</f>
        <v>0</v>
      </c>
      <c r="AA416" s="6">
        <f ca="1">(MIN(Z435,Z397/$B416*(MAX(0,1+MIN(Расчет_БЕЗ_Фонда!AA$2,'Исходные данные'!$E$14)-MAX(Расчет_БЕЗ_Фонда!AA$1,$B378))/IF(MOD(Расчет_БЕЗ_Фонда!AA$4,4)=0,366,365)))+MAX(0,AA397-Z397)/$B416*(MAX(0,1+MIN(Расчет_БЕЗ_Фонда!AA$2,'Исходные данные'!$E$14)-MAX(Расчет_БЕЗ_Фонда!AA$1,$B378))/IF(MOD(Расчет_БЕЗ_Фонда!AA$4,4)=0,366,365)))*Расчет_БЕЗ_Фонда!AA$36</f>
        <v>0</v>
      </c>
      <c r="AB416" s="6">
        <f ca="1">(MIN(AA435,AA397/$B416*(MAX(0,1+MIN(Расчет_БЕЗ_Фонда!AB$2,'Исходные данные'!$E$14)-MAX(Расчет_БЕЗ_Фонда!AB$1,$B378))/IF(MOD(Расчет_БЕЗ_Фонда!AB$4,4)=0,366,365)))+MAX(0,AB397-AA397)/$B416*(MAX(0,1+MIN(Расчет_БЕЗ_Фонда!AB$2,'Исходные данные'!$E$14)-MAX(Расчет_БЕЗ_Фонда!AB$1,$B378))/IF(MOD(Расчет_БЕЗ_Фонда!AB$4,4)=0,366,365)))*Расчет_БЕЗ_Фонда!AB$36</f>
        <v>0</v>
      </c>
      <c r="AC416" s="6">
        <f ca="1">(MIN(AB435,AB397/$B416*(MAX(0,1+MIN(Расчет_БЕЗ_Фонда!AC$2,'Исходные данные'!$E$14)-MAX(Расчет_БЕЗ_Фонда!AC$1,$B378))/IF(MOD(Расчет_БЕЗ_Фонда!AC$4,4)=0,366,365)))+MAX(0,AC397-AB397)/$B416*(MAX(0,1+MIN(Расчет_БЕЗ_Фонда!AC$2,'Исходные данные'!$E$14)-MAX(Расчет_БЕЗ_Фонда!AC$1,$B378))/IF(MOD(Расчет_БЕЗ_Фонда!AC$4,4)=0,366,365)))*Расчет_БЕЗ_Фонда!AC$36</f>
        <v>0</v>
      </c>
      <c r="AD416" s="6">
        <f ca="1">(MIN(AC435,AC397/$B416*(MAX(0,1+MIN(Расчет_БЕЗ_Фонда!AD$2,'Исходные данные'!$E$14)-MAX(Расчет_БЕЗ_Фонда!AD$1,$B378))/IF(MOD(Расчет_БЕЗ_Фонда!AD$4,4)=0,366,365)))+MAX(0,AD397-AC397)/$B416*(MAX(0,1+MIN(Расчет_БЕЗ_Фонда!AD$2,'Исходные данные'!$E$14)-MAX(Расчет_БЕЗ_Фонда!AD$1,$B378))/IF(MOD(Расчет_БЕЗ_Фонда!AD$4,4)=0,366,365)))*Расчет_БЕЗ_Фонда!AD$36</f>
        <v>0</v>
      </c>
      <c r="AE416" s="6">
        <f ca="1">(MIN(AD435,AD397/$B416*(MAX(0,1+MIN(Расчет_БЕЗ_Фонда!AE$2,'Исходные данные'!$E$14)-MAX(Расчет_БЕЗ_Фонда!AE$1,$B378))/IF(MOD(Расчет_БЕЗ_Фонда!AE$4,4)=0,366,365)))+MAX(0,AE397-AD397)/$B416*(MAX(0,1+MIN(Расчет_БЕЗ_Фонда!AE$2,'Исходные данные'!$E$14)-MAX(Расчет_БЕЗ_Фонда!AE$1,$B378))/IF(MOD(Расчет_БЕЗ_Фонда!AE$4,4)=0,366,365)))*Расчет_БЕЗ_Фонда!AE$36</f>
        <v>0</v>
      </c>
      <c r="AF416" s="6">
        <f ca="1">(MIN(AE435,AE397/$B416*(MAX(0,1+MIN(Расчет_БЕЗ_Фонда!AF$2,'Исходные данные'!$E$14)-MAX(Расчет_БЕЗ_Фонда!AF$1,$B378))/IF(MOD(Расчет_БЕЗ_Фонда!AF$4,4)=0,366,365)))+MAX(0,AF397-AE397)/$B416*(MAX(0,1+MIN(Расчет_БЕЗ_Фонда!AF$2,'Исходные данные'!$E$14)-MAX(Расчет_БЕЗ_Фонда!AF$1,$B378))/IF(MOD(Расчет_БЕЗ_Фонда!AF$4,4)=0,366,365)))*Расчет_БЕЗ_Фонда!AF$36</f>
        <v>0</v>
      </c>
      <c r="AG416" s="6">
        <f ca="1">(MIN(AF435,AF397/$B416*(MAX(0,1+MIN(Расчет_БЕЗ_Фонда!AG$2,'Исходные данные'!$E$14)-MAX(Расчет_БЕЗ_Фонда!AG$1,$B378))/IF(MOD(Расчет_БЕЗ_Фонда!AG$4,4)=0,366,365)))+MAX(0,AG397-AF397)/$B416*(MAX(0,1+MIN(Расчет_БЕЗ_Фонда!AG$2,'Исходные данные'!$E$14)-MAX(Расчет_БЕЗ_Фонда!AG$1,$B378))/IF(MOD(Расчет_БЕЗ_Фонда!AG$4,4)=0,366,365)))*Расчет_БЕЗ_Фонда!AG$36</f>
        <v>0</v>
      </c>
      <c r="AH416" s="6">
        <f ca="1">(MIN(AG435,AG397/$B416*(MAX(0,1+MIN(Расчет_БЕЗ_Фонда!AH$2,'Исходные данные'!$E$14)-MAX(Расчет_БЕЗ_Фонда!AH$1,$B378))/IF(MOD(Расчет_БЕЗ_Фонда!AH$4,4)=0,366,365)))+MAX(0,AH397-AG397)/$B416*(MAX(0,1+MIN(Расчет_БЕЗ_Фонда!AH$2,'Исходные данные'!$E$14)-MAX(Расчет_БЕЗ_Фонда!AH$1,$B378))/IF(MOD(Расчет_БЕЗ_Фонда!AH$4,4)=0,366,365)))*Расчет_БЕЗ_Фонда!AH$36</f>
        <v>0</v>
      </c>
      <c r="AI416" s="6">
        <f ca="1">(MIN(AH435,AH397/$B416*(MAX(0,1+MIN(Расчет_БЕЗ_Фонда!AI$2,'Исходные данные'!$E$14)-MAX(Расчет_БЕЗ_Фонда!AI$1,$B378))/IF(MOD(Расчет_БЕЗ_Фонда!AI$4,4)=0,366,365)))+MAX(0,AI397-AH397)/$B416*(MAX(0,1+MIN(Расчет_БЕЗ_Фонда!AI$2,'Исходные данные'!$E$14)-MAX(Расчет_БЕЗ_Фонда!AI$1,$B378))/IF(MOD(Расчет_БЕЗ_Фонда!AI$4,4)=0,366,365)))*Расчет_БЕЗ_Фонда!AI$36</f>
        <v>0</v>
      </c>
      <c r="AJ416" s="6">
        <f ca="1">(MIN(AI435,AI397/$B416*(MAX(0,1+MIN(Расчет_БЕЗ_Фонда!AJ$2,'Исходные данные'!$E$14)-MAX(Расчет_БЕЗ_Фонда!AJ$1,$B378))/IF(MOD(Расчет_БЕЗ_Фонда!AJ$4,4)=0,366,365)))+MAX(0,AJ397-AI397)/$B416*(MAX(0,1+MIN(Расчет_БЕЗ_Фонда!AJ$2,'Исходные данные'!$E$14)-MAX(Расчет_БЕЗ_Фонда!AJ$1,$B378))/IF(MOD(Расчет_БЕЗ_Фонда!AJ$4,4)=0,366,365)))*Расчет_БЕЗ_Фонда!AJ$36</f>
        <v>0</v>
      </c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</row>
    <row r="417" spans="1:124" s="1" customFormat="1" outlineLevel="2">
      <c r="A417" s="5" t="str">
        <f t="shared" si="103"/>
        <v>-</v>
      </c>
      <c r="B417" s="19">
        <f>Расчет_БЕЗ_Фонда!B277</f>
        <v>30</v>
      </c>
      <c r="C417" s="6"/>
      <c r="D417" s="6"/>
      <c r="E417" s="6">
        <f ca="1">(MIN(D436,D398/$B417*(MAX(0,1+MIN(Расчет_БЕЗ_Фонда!E$2,'Исходные данные'!$E$14)-MAX(Расчет_БЕЗ_Фонда!E$1,$B379))/IF(MOD(Расчет_БЕЗ_Фонда!E$4,4)=0,366,365)))+MAX(0,E398-D398)/$B417*(MAX(0,1+MIN(Расчет_БЕЗ_Фонда!E$2,'Исходные данные'!$E$14)-MAX(Расчет_БЕЗ_Фонда!E$1,$B379))/IF(MOD(Расчет_БЕЗ_Фонда!E$4,4)=0,366,365)))*Расчет_БЕЗ_Фонда!E$36</f>
        <v>0</v>
      </c>
      <c r="F417" s="6">
        <f ca="1">(MIN(E436,E398/$B417*(MAX(0,1+MIN(Расчет_БЕЗ_Фонда!F$2,'Исходные данные'!$E$14)-MAX(Расчет_БЕЗ_Фонда!F$1,$B379))/IF(MOD(Расчет_БЕЗ_Фонда!F$4,4)=0,366,365)))+MAX(0,F398-E398)/$B417*(MAX(0,1+MIN(Расчет_БЕЗ_Фонда!F$2,'Исходные данные'!$E$14)-MAX(Расчет_БЕЗ_Фонда!F$1,$B379))/IF(MOD(Расчет_БЕЗ_Фонда!F$4,4)=0,366,365)))*Расчет_БЕЗ_Фонда!F$36</f>
        <v>0</v>
      </c>
      <c r="G417" s="6">
        <f ca="1">(MIN(F436,F398/$B417*(MAX(0,1+MIN(Расчет_БЕЗ_Фонда!G$2,'Исходные данные'!$E$14)-MAX(Расчет_БЕЗ_Фонда!G$1,$B379))/IF(MOD(Расчет_БЕЗ_Фонда!G$4,4)=0,366,365)))+MAX(0,G398-F398)/$B417*(MAX(0,1+MIN(Расчет_БЕЗ_Фонда!G$2,'Исходные данные'!$E$14)-MAX(Расчет_БЕЗ_Фонда!G$1,$B379))/IF(MOD(Расчет_БЕЗ_Фонда!G$4,4)=0,366,365)))*Расчет_БЕЗ_Фонда!G$36</f>
        <v>0</v>
      </c>
      <c r="H417" s="6">
        <f ca="1">(MIN(G436,G398/$B417*(MAX(0,1+MIN(Расчет_БЕЗ_Фонда!H$2,'Исходные данные'!$E$14)-MAX(Расчет_БЕЗ_Фонда!H$1,$B379))/IF(MOD(Расчет_БЕЗ_Фонда!H$4,4)=0,366,365)))+MAX(0,H398-G398)/$B417*(MAX(0,1+MIN(Расчет_БЕЗ_Фонда!H$2,'Исходные данные'!$E$14)-MAX(Расчет_БЕЗ_Фонда!H$1,$B379))/IF(MOD(Расчет_БЕЗ_Фонда!H$4,4)=0,366,365)))*Расчет_БЕЗ_Фонда!H$36</f>
        <v>0</v>
      </c>
      <c r="I417" s="6">
        <f ca="1">(MIN(H436,H398/$B417*(MAX(0,1+MIN(Расчет_БЕЗ_Фонда!I$2,'Исходные данные'!$E$14)-MAX(Расчет_БЕЗ_Фонда!I$1,$B379))/IF(MOD(Расчет_БЕЗ_Фонда!I$4,4)=0,366,365)))+MAX(0,I398-H398)/$B417*(MAX(0,1+MIN(Расчет_БЕЗ_Фонда!I$2,'Исходные данные'!$E$14)-MAX(Расчет_БЕЗ_Фонда!I$1,$B379))/IF(MOD(Расчет_БЕЗ_Фонда!I$4,4)=0,366,365)))*Расчет_БЕЗ_Фонда!I$36</f>
        <v>0</v>
      </c>
      <c r="J417" s="6">
        <f ca="1">(MIN(I436,I398/$B417*(MAX(0,1+MIN(Расчет_БЕЗ_Фонда!J$2,'Исходные данные'!$E$14)-MAX(Расчет_БЕЗ_Фонда!J$1,$B379))/IF(MOD(Расчет_БЕЗ_Фонда!J$4,4)=0,366,365)))+MAX(0,J398-I398)/$B417*(MAX(0,1+MIN(Расчет_БЕЗ_Фонда!J$2,'Исходные данные'!$E$14)-MAX(Расчет_БЕЗ_Фонда!J$1,$B379))/IF(MOD(Расчет_БЕЗ_Фонда!J$4,4)=0,366,365)))*Расчет_БЕЗ_Фонда!J$36</f>
        <v>0</v>
      </c>
      <c r="K417" s="6">
        <f ca="1">(MIN(J436,J398/$B417*(MAX(0,1+MIN(Расчет_БЕЗ_Фонда!K$2,'Исходные данные'!$E$14)-MAX(Расчет_БЕЗ_Фонда!K$1,$B379))/IF(MOD(Расчет_БЕЗ_Фонда!K$4,4)=0,366,365)))+MAX(0,K398-J398)/$B417*(MAX(0,1+MIN(Расчет_БЕЗ_Фонда!K$2,'Исходные данные'!$E$14)-MAX(Расчет_БЕЗ_Фонда!K$1,$B379))/IF(MOD(Расчет_БЕЗ_Фонда!K$4,4)=0,366,365)))*Расчет_БЕЗ_Фонда!K$36</f>
        <v>0</v>
      </c>
      <c r="L417" s="6">
        <f ca="1">(MIN(K436,K398/$B417*(MAX(0,1+MIN(Расчет_БЕЗ_Фонда!L$2,'Исходные данные'!$E$14)-MAX(Расчет_БЕЗ_Фонда!L$1,$B379))/IF(MOD(Расчет_БЕЗ_Фонда!L$4,4)=0,366,365)))+MAX(0,L398-K398)/$B417*(MAX(0,1+MIN(Расчет_БЕЗ_Фонда!L$2,'Исходные данные'!$E$14)-MAX(Расчет_БЕЗ_Фонда!L$1,$B379))/IF(MOD(Расчет_БЕЗ_Фонда!L$4,4)=0,366,365)))*Расчет_БЕЗ_Фонда!L$36</f>
        <v>0</v>
      </c>
      <c r="M417" s="6">
        <f ca="1">(MIN(L436,L398/$B417*(MAX(0,1+MIN(Расчет_БЕЗ_Фонда!M$2,'Исходные данные'!$E$14)-MAX(Расчет_БЕЗ_Фонда!M$1,$B379))/IF(MOD(Расчет_БЕЗ_Фонда!M$4,4)=0,366,365)))+MAX(0,M398-L398)/$B417*(MAX(0,1+MIN(Расчет_БЕЗ_Фонда!M$2,'Исходные данные'!$E$14)-MAX(Расчет_БЕЗ_Фонда!M$1,$B379))/IF(MOD(Расчет_БЕЗ_Фонда!M$4,4)=0,366,365)))*Расчет_БЕЗ_Фонда!M$36</f>
        <v>0</v>
      </c>
      <c r="N417" s="6">
        <f ca="1">(MIN(M436,M398/$B417*(MAX(0,1+MIN(Расчет_БЕЗ_Фонда!N$2,'Исходные данные'!$E$14)-MAX(Расчет_БЕЗ_Фонда!N$1,$B379))/IF(MOD(Расчет_БЕЗ_Фонда!N$4,4)=0,366,365)))+MAX(0,N398-M398)/$B417*(MAX(0,1+MIN(Расчет_БЕЗ_Фонда!N$2,'Исходные данные'!$E$14)-MAX(Расчет_БЕЗ_Фонда!N$1,$B379))/IF(MOD(Расчет_БЕЗ_Фонда!N$4,4)=0,366,365)))*Расчет_БЕЗ_Фонда!N$36</f>
        <v>0</v>
      </c>
      <c r="O417" s="6">
        <f ca="1">(MIN(N436,N398/$B417*(MAX(0,1+MIN(Расчет_БЕЗ_Фонда!O$2,'Исходные данные'!$E$14)-MAX(Расчет_БЕЗ_Фонда!O$1,$B379))/IF(MOD(Расчет_БЕЗ_Фонда!O$4,4)=0,366,365)))+MAX(0,O398-N398)/$B417*(MAX(0,1+MIN(Расчет_БЕЗ_Фонда!O$2,'Исходные данные'!$E$14)-MAX(Расчет_БЕЗ_Фонда!O$1,$B379))/IF(MOD(Расчет_БЕЗ_Фонда!O$4,4)=0,366,365)))*Расчет_БЕЗ_Фонда!O$36</f>
        <v>0</v>
      </c>
      <c r="P417" s="6">
        <f ca="1">(MIN(O436,O398/$B417*(MAX(0,1+MIN(Расчет_БЕЗ_Фонда!P$2,'Исходные данные'!$E$14)-MAX(Расчет_БЕЗ_Фонда!P$1,$B379))/IF(MOD(Расчет_БЕЗ_Фонда!P$4,4)=0,366,365)))+MAX(0,P398-O398)/$B417*(MAX(0,1+MIN(Расчет_БЕЗ_Фонда!P$2,'Исходные данные'!$E$14)-MAX(Расчет_БЕЗ_Фонда!P$1,$B379))/IF(MOD(Расчет_БЕЗ_Фонда!P$4,4)=0,366,365)))*Расчет_БЕЗ_Фонда!P$36</f>
        <v>0</v>
      </c>
      <c r="Q417" s="6">
        <f ca="1">(MIN(P436,P398/$B417*(MAX(0,1+MIN(Расчет_БЕЗ_Фонда!Q$2,'Исходные данные'!$E$14)-MAX(Расчет_БЕЗ_Фонда!Q$1,$B379))/IF(MOD(Расчет_БЕЗ_Фонда!Q$4,4)=0,366,365)))+MAX(0,Q398-P398)/$B417*(MAX(0,1+MIN(Расчет_БЕЗ_Фонда!Q$2,'Исходные данные'!$E$14)-MAX(Расчет_БЕЗ_Фонда!Q$1,$B379))/IF(MOD(Расчет_БЕЗ_Фонда!Q$4,4)=0,366,365)))*Расчет_БЕЗ_Фонда!Q$36</f>
        <v>0</v>
      </c>
      <c r="R417" s="6">
        <f ca="1">(MIN(Q436,Q398/$B417*(MAX(0,1+MIN(Расчет_БЕЗ_Фонда!R$2,'Исходные данные'!$E$14)-MAX(Расчет_БЕЗ_Фонда!R$1,$B379))/IF(MOD(Расчет_БЕЗ_Фонда!R$4,4)=0,366,365)))+MAX(0,R398-Q398)/$B417*(MAX(0,1+MIN(Расчет_БЕЗ_Фонда!R$2,'Исходные данные'!$E$14)-MAX(Расчет_БЕЗ_Фонда!R$1,$B379))/IF(MOD(Расчет_БЕЗ_Фонда!R$4,4)=0,366,365)))*Расчет_БЕЗ_Фонда!R$36</f>
        <v>0</v>
      </c>
      <c r="S417" s="6">
        <f ca="1">(MIN(R436,R398/$B417*(MAX(0,1+MIN(Расчет_БЕЗ_Фонда!S$2,'Исходные данные'!$E$14)-MAX(Расчет_БЕЗ_Фонда!S$1,$B379))/IF(MOD(Расчет_БЕЗ_Фонда!S$4,4)=0,366,365)))+MAX(0,S398-R398)/$B417*(MAX(0,1+MIN(Расчет_БЕЗ_Фонда!S$2,'Исходные данные'!$E$14)-MAX(Расчет_БЕЗ_Фонда!S$1,$B379))/IF(MOD(Расчет_БЕЗ_Фонда!S$4,4)=0,366,365)))*Расчет_БЕЗ_Фонда!S$36</f>
        <v>0</v>
      </c>
      <c r="T417" s="6">
        <f ca="1">(MIN(S436,S398/$B417*(MAX(0,1+MIN(Расчет_БЕЗ_Фонда!T$2,'Исходные данные'!$E$14)-MAX(Расчет_БЕЗ_Фонда!T$1,$B379))/IF(MOD(Расчет_БЕЗ_Фонда!T$4,4)=0,366,365)))+MAX(0,T398-S398)/$B417*(MAX(0,1+MIN(Расчет_БЕЗ_Фонда!T$2,'Исходные данные'!$E$14)-MAX(Расчет_БЕЗ_Фонда!T$1,$B379))/IF(MOD(Расчет_БЕЗ_Фонда!T$4,4)=0,366,365)))*Расчет_БЕЗ_Фонда!T$36</f>
        <v>0</v>
      </c>
      <c r="U417" s="6">
        <f ca="1">(MIN(T436,T398/$B417*(MAX(0,1+MIN(Расчет_БЕЗ_Фонда!U$2,'Исходные данные'!$E$14)-MAX(Расчет_БЕЗ_Фонда!U$1,$B379))/IF(MOD(Расчет_БЕЗ_Фонда!U$4,4)=0,366,365)))+MAX(0,U398-T398)/$B417*(MAX(0,1+MIN(Расчет_БЕЗ_Фонда!U$2,'Исходные данные'!$E$14)-MAX(Расчет_БЕЗ_Фонда!U$1,$B379))/IF(MOD(Расчет_БЕЗ_Фонда!U$4,4)=0,366,365)))*Расчет_БЕЗ_Фонда!U$36</f>
        <v>0</v>
      </c>
      <c r="V417" s="6">
        <f ca="1">(MIN(U436,U398/$B417*(MAX(0,1+MIN(Расчет_БЕЗ_Фонда!V$2,'Исходные данные'!$E$14)-MAX(Расчет_БЕЗ_Фонда!V$1,$B379))/IF(MOD(Расчет_БЕЗ_Фонда!V$4,4)=0,366,365)))+MAX(0,V398-U398)/$B417*(MAX(0,1+MIN(Расчет_БЕЗ_Фонда!V$2,'Исходные данные'!$E$14)-MAX(Расчет_БЕЗ_Фонда!V$1,$B379))/IF(MOD(Расчет_БЕЗ_Фонда!V$4,4)=0,366,365)))*Расчет_БЕЗ_Фонда!V$36</f>
        <v>0</v>
      </c>
      <c r="W417" s="6">
        <f ca="1">(MIN(V436,V398/$B417*(MAX(0,1+MIN(Расчет_БЕЗ_Фонда!W$2,'Исходные данные'!$E$14)-MAX(Расчет_БЕЗ_Фонда!W$1,$B379))/IF(MOD(Расчет_БЕЗ_Фонда!W$4,4)=0,366,365)))+MAX(0,W398-V398)/$B417*(MAX(0,1+MIN(Расчет_БЕЗ_Фонда!W$2,'Исходные данные'!$E$14)-MAX(Расчет_БЕЗ_Фонда!W$1,$B379))/IF(MOD(Расчет_БЕЗ_Фонда!W$4,4)=0,366,365)))*Расчет_БЕЗ_Фонда!W$36</f>
        <v>0</v>
      </c>
      <c r="X417" s="6">
        <f ca="1">(MIN(W436,W398/$B417*(MAX(0,1+MIN(Расчет_БЕЗ_Фонда!X$2,'Исходные данные'!$E$14)-MAX(Расчет_БЕЗ_Фонда!X$1,$B379))/IF(MOD(Расчет_БЕЗ_Фонда!X$4,4)=0,366,365)))+MAX(0,X398-W398)/$B417*(MAX(0,1+MIN(Расчет_БЕЗ_Фонда!X$2,'Исходные данные'!$E$14)-MAX(Расчет_БЕЗ_Фонда!X$1,$B379))/IF(MOD(Расчет_БЕЗ_Фонда!X$4,4)=0,366,365)))*Расчет_БЕЗ_Фонда!X$36</f>
        <v>0</v>
      </c>
      <c r="Y417" s="6">
        <f ca="1">(MIN(X436,X398/$B417*(MAX(0,1+MIN(Расчет_БЕЗ_Фонда!Y$2,'Исходные данные'!$E$14)-MAX(Расчет_БЕЗ_Фонда!Y$1,$B379))/IF(MOD(Расчет_БЕЗ_Фонда!Y$4,4)=0,366,365)))+MAX(0,Y398-X398)/$B417*(MAX(0,1+MIN(Расчет_БЕЗ_Фонда!Y$2,'Исходные данные'!$E$14)-MAX(Расчет_БЕЗ_Фонда!Y$1,$B379))/IF(MOD(Расчет_БЕЗ_Фонда!Y$4,4)=0,366,365)))*Расчет_БЕЗ_Фонда!Y$36</f>
        <v>0</v>
      </c>
      <c r="Z417" s="6">
        <f ca="1">(MIN(Y436,Y398/$B417*(MAX(0,1+MIN(Расчет_БЕЗ_Фонда!Z$2,'Исходные данные'!$E$14)-MAX(Расчет_БЕЗ_Фонда!Z$1,$B379))/IF(MOD(Расчет_БЕЗ_Фонда!Z$4,4)=0,366,365)))+MAX(0,Z398-Y398)/$B417*(MAX(0,1+MIN(Расчет_БЕЗ_Фонда!Z$2,'Исходные данные'!$E$14)-MAX(Расчет_БЕЗ_Фонда!Z$1,$B379))/IF(MOD(Расчет_БЕЗ_Фонда!Z$4,4)=0,366,365)))*Расчет_БЕЗ_Фонда!Z$36</f>
        <v>0</v>
      </c>
      <c r="AA417" s="6">
        <f ca="1">(MIN(Z436,Z398/$B417*(MAX(0,1+MIN(Расчет_БЕЗ_Фонда!AA$2,'Исходные данные'!$E$14)-MAX(Расчет_БЕЗ_Фонда!AA$1,$B379))/IF(MOD(Расчет_БЕЗ_Фонда!AA$4,4)=0,366,365)))+MAX(0,AA398-Z398)/$B417*(MAX(0,1+MIN(Расчет_БЕЗ_Фонда!AA$2,'Исходные данные'!$E$14)-MAX(Расчет_БЕЗ_Фонда!AA$1,$B379))/IF(MOD(Расчет_БЕЗ_Фонда!AA$4,4)=0,366,365)))*Расчет_БЕЗ_Фонда!AA$36</f>
        <v>0</v>
      </c>
      <c r="AB417" s="6">
        <f ca="1">(MIN(AA436,AA398/$B417*(MAX(0,1+MIN(Расчет_БЕЗ_Фонда!AB$2,'Исходные данные'!$E$14)-MAX(Расчет_БЕЗ_Фонда!AB$1,$B379))/IF(MOD(Расчет_БЕЗ_Фонда!AB$4,4)=0,366,365)))+MAX(0,AB398-AA398)/$B417*(MAX(0,1+MIN(Расчет_БЕЗ_Фонда!AB$2,'Исходные данные'!$E$14)-MAX(Расчет_БЕЗ_Фонда!AB$1,$B379))/IF(MOD(Расчет_БЕЗ_Фонда!AB$4,4)=0,366,365)))*Расчет_БЕЗ_Фонда!AB$36</f>
        <v>0</v>
      </c>
      <c r="AC417" s="6">
        <f ca="1">(MIN(AB436,AB398/$B417*(MAX(0,1+MIN(Расчет_БЕЗ_Фонда!AC$2,'Исходные данные'!$E$14)-MAX(Расчет_БЕЗ_Фонда!AC$1,$B379))/IF(MOD(Расчет_БЕЗ_Фонда!AC$4,4)=0,366,365)))+MAX(0,AC398-AB398)/$B417*(MAX(0,1+MIN(Расчет_БЕЗ_Фонда!AC$2,'Исходные данные'!$E$14)-MAX(Расчет_БЕЗ_Фонда!AC$1,$B379))/IF(MOD(Расчет_БЕЗ_Фонда!AC$4,4)=0,366,365)))*Расчет_БЕЗ_Фонда!AC$36</f>
        <v>0</v>
      </c>
      <c r="AD417" s="6">
        <f ca="1">(MIN(AC436,AC398/$B417*(MAX(0,1+MIN(Расчет_БЕЗ_Фонда!AD$2,'Исходные данные'!$E$14)-MAX(Расчет_БЕЗ_Фонда!AD$1,$B379))/IF(MOD(Расчет_БЕЗ_Фонда!AD$4,4)=0,366,365)))+MAX(0,AD398-AC398)/$B417*(MAX(0,1+MIN(Расчет_БЕЗ_Фонда!AD$2,'Исходные данные'!$E$14)-MAX(Расчет_БЕЗ_Фонда!AD$1,$B379))/IF(MOD(Расчет_БЕЗ_Фонда!AD$4,4)=0,366,365)))*Расчет_БЕЗ_Фонда!AD$36</f>
        <v>0</v>
      </c>
      <c r="AE417" s="6">
        <f ca="1">(MIN(AD436,AD398/$B417*(MAX(0,1+MIN(Расчет_БЕЗ_Фонда!AE$2,'Исходные данные'!$E$14)-MAX(Расчет_БЕЗ_Фонда!AE$1,$B379))/IF(MOD(Расчет_БЕЗ_Фонда!AE$4,4)=0,366,365)))+MAX(0,AE398-AD398)/$B417*(MAX(0,1+MIN(Расчет_БЕЗ_Фонда!AE$2,'Исходные данные'!$E$14)-MAX(Расчет_БЕЗ_Фонда!AE$1,$B379))/IF(MOD(Расчет_БЕЗ_Фонда!AE$4,4)=0,366,365)))*Расчет_БЕЗ_Фонда!AE$36</f>
        <v>0</v>
      </c>
      <c r="AF417" s="6">
        <f ca="1">(MIN(AE436,AE398/$B417*(MAX(0,1+MIN(Расчет_БЕЗ_Фонда!AF$2,'Исходные данные'!$E$14)-MAX(Расчет_БЕЗ_Фонда!AF$1,$B379))/IF(MOD(Расчет_БЕЗ_Фонда!AF$4,4)=0,366,365)))+MAX(0,AF398-AE398)/$B417*(MAX(0,1+MIN(Расчет_БЕЗ_Фонда!AF$2,'Исходные данные'!$E$14)-MAX(Расчет_БЕЗ_Фонда!AF$1,$B379))/IF(MOD(Расчет_БЕЗ_Фонда!AF$4,4)=0,366,365)))*Расчет_БЕЗ_Фонда!AF$36</f>
        <v>0</v>
      </c>
      <c r="AG417" s="6">
        <f ca="1">(MIN(AF436,AF398/$B417*(MAX(0,1+MIN(Расчет_БЕЗ_Фонда!AG$2,'Исходные данные'!$E$14)-MAX(Расчет_БЕЗ_Фонда!AG$1,$B379))/IF(MOD(Расчет_БЕЗ_Фонда!AG$4,4)=0,366,365)))+MAX(0,AG398-AF398)/$B417*(MAX(0,1+MIN(Расчет_БЕЗ_Фонда!AG$2,'Исходные данные'!$E$14)-MAX(Расчет_БЕЗ_Фонда!AG$1,$B379))/IF(MOD(Расчет_БЕЗ_Фонда!AG$4,4)=0,366,365)))*Расчет_БЕЗ_Фонда!AG$36</f>
        <v>0</v>
      </c>
      <c r="AH417" s="6">
        <f ca="1">(MIN(AG436,AG398/$B417*(MAX(0,1+MIN(Расчет_БЕЗ_Фонда!AH$2,'Исходные данные'!$E$14)-MAX(Расчет_БЕЗ_Фонда!AH$1,$B379))/IF(MOD(Расчет_БЕЗ_Фонда!AH$4,4)=0,366,365)))+MAX(0,AH398-AG398)/$B417*(MAX(0,1+MIN(Расчет_БЕЗ_Фонда!AH$2,'Исходные данные'!$E$14)-MAX(Расчет_БЕЗ_Фонда!AH$1,$B379))/IF(MOD(Расчет_БЕЗ_Фонда!AH$4,4)=0,366,365)))*Расчет_БЕЗ_Фонда!AH$36</f>
        <v>0</v>
      </c>
      <c r="AI417" s="6">
        <f ca="1">(MIN(AH436,AH398/$B417*(MAX(0,1+MIN(Расчет_БЕЗ_Фонда!AI$2,'Исходные данные'!$E$14)-MAX(Расчет_БЕЗ_Фонда!AI$1,$B379))/IF(MOD(Расчет_БЕЗ_Фонда!AI$4,4)=0,366,365)))+MAX(0,AI398-AH398)/$B417*(MAX(0,1+MIN(Расчет_БЕЗ_Фонда!AI$2,'Исходные данные'!$E$14)-MAX(Расчет_БЕЗ_Фонда!AI$1,$B379))/IF(MOD(Расчет_БЕЗ_Фонда!AI$4,4)=0,366,365)))*Расчет_БЕЗ_Фонда!AI$36</f>
        <v>0</v>
      </c>
      <c r="AJ417" s="6">
        <f ca="1">(MIN(AI436,AI398/$B417*(MAX(0,1+MIN(Расчет_БЕЗ_Фонда!AJ$2,'Исходные данные'!$E$14)-MAX(Расчет_БЕЗ_Фонда!AJ$1,$B379))/IF(MOD(Расчет_БЕЗ_Фонда!AJ$4,4)=0,366,365)))+MAX(0,AJ398-AI398)/$B417*(MAX(0,1+MIN(Расчет_БЕЗ_Фонда!AJ$2,'Исходные данные'!$E$14)-MAX(Расчет_БЕЗ_Фонда!AJ$1,$B379))/IF(MOD(Расчет_БЕЗ_Фонда!AJ$4,4)=0,366,365)))*Расчет_БЕЗ_Фонда!AJ$36</f>
        <v>0</v>
      </c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</row>
    <row r="418" spans="1:124" s="1" customFormat="1" outlineLevel="1">
      <c r="A418" s="14" t="str">
        <f t="shared" si="103"/>
        <v>Итого по Проекту</v>
      </c>
      <c r="B418" s="15"/>
      <c r="C418" s="15"/>
      <c r="D418" s="15">
        <f ca="1">SUM(E418:DT418)</f>
        <v>161040</v>
      </c>
      <c r="E418" s="16">
        <f t="shared" ref="E418:AJ418" ca="1" si="104">SUM(E402:E417)</f>
        <v>0</v>
      </c>
      <c r="F418" s="16">
        <f t="shared" ca="1" si="104"/>
        <v>0</v>
      </c>
      <c r="G418" s="16">
        <f t="shared" ca="1" si="104"/>
        <v>17893.333333333332</v>
      </c>
      <c r="H418" s="16">
        <f t="shared" ca="1" si="104"/>
        <v>17893.333333333332</v>
      </c>
      <c r="I418" s="16">
        <f t="shared" ca="1" si="104"/>
        <v>17893.333333333332</v>
      </c>
      <c r="J418" s="16">
        <f t="shared" ca="1" si="104"/>
        <v>17893.333333333332</v>
      </c>
      <c r="K418" s="16">
        <f t="shared" ca="1" si="104"/>
        <v>17893.333333333332</v>
      </c>
      <c r="L418" s="16">
        <f t="shared" ca="1" si="104"/>
        <v>17893.333333333332</v>
      </c>
      <c r="M418" s="16">
        <f t="shared" ca="1" si="104"/>
        <v>17893.333333333332</v>
      </c>
      <c r="N418" s="16">
        <f t="shared" ca="1" si="104"/>
        <v>17893.333333333332</v>
      </c>
      <c r="O418" s="16">
        <f t="shared" ca="1" si="104"/>
        <v>17893.333333333332</v>
      </c>
      <c r="P418" s="16">
        <f t="shared" ca="1" si="104"/>
        <v>0</v>
      </c>
      <c r="Q418" s="16">
        <f t="shared" ca="1" si="104"/>
        <v>0</v>
      </c>
      <c r="R418" s="16">
        <f t="shared" ca="1" si="104"/>
        <v>0</v>
      </c>
      <c r="S418" s="16">
        <f t="shared" ca="1" si="104"/>
        <v>0</v>
      </c>
      <c r="T418" s="16">
        <f t="shared" ca="1" si="104"/>
        <v>0</v>
      </c>
      <c r="U418" s="16">
        <f t="shared" ca="1" si="104"/>
        <v>0</v>
      </c>
      <c r="V418" s="16">
        <f t="shared" ca="1" si="104"/>
        <v>0</v>
      </c>
      <c r="W418" s="16">
        <f t="shared" ca="1" si="104"/>
        <v>0</v>
      </c>
      <c r="X418" s="16">
        <f t="shared" ca="1" si="104"/>
        <v>0</v>
      </c>
      <c r="Y418" s="16">
        <f t="shared" ca="1" si="104"/>
        <v>0</v>
      </c>
      <c r="Z418" s="16">
        <f t="shared" ca="1" si="104"/>
        <v>0</v>
      </c>
      <c r="AA418" s="16">
        <f t="shared" ca="1" si="104"/>
        <v>0</v>
      </c>
      <c r="AB418" s="16">
        <f t="shared" ca="1" si="104"/>
        <v>0</v>
      </c>
      <c r="AC418" s="16">
        <f t="shared" ca="1" si="104"/>
        <v>0</v>
      </c>
      <c r="AD418" s="16">
        <f t="shared" ca="1" si="104"/>
        <v>0</v>
      </c>
      <c r="AE418" s="16">
        <f t="shared" ca="1" si="104"/>
        <v>0</v>
      </c>
      <c r="AF418" s="16">
        <f t="shared" ca="1" si="104"/>
        <v>0</v>
      </c>
      <c r="AG418" s="16">
        <f t="shared" ca="1" si="104"/>
        <v>0</v>
      </c>
      <c r="AH418" s="16">
        <f t="shared" ca="1" si="104"/>
        <v>0</v>
      </c>
      <c r="AI418" s="16">
        <f t="shared" ca="1" si="104"/>
        <v>0</v>
      </c>
      <c r="AJ418" s="16">
        <f t="shared" ca="1" si="104"/>
        <v>0</v>
      </c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  <c r="BC418" s="16"/>
      <c r="BD418" s="16"/>
      <c r="BE418" s="16"/>
      <c r="BF418" s="16"/>
      <c r="BG418" s="16"/>
      <c r="BH418" s="16"/>
      <c r="BI418" s="16"/>
      <c r="BJ418" s="16"/>
      <c r="BK418" s="16"/>
      <c r="BL418" s="16"/>
      <c r="BM418" s="16"/>
      <c r="BN418" s="16"/>
      <c r="BO418" s="16"/>
      <c r="BP418" s="16"/>
      <c r="BQ418" s="16"/>
      <c r="BR418" s="16"/>
      <c r="BS418" s="16"/>
      <c r="BT418" s="16"/>
      <c r="BU418" s="16"/>
      <c r="BV418" s="16"/>
      <c r="BW418" s="16"/>
      <c r="BX418" s="16"/>
      <c r="BY418" s="16"/>
      <c r="BZ418" s="16"/>
      <c r="CA418" s="16"/>
      <c r="CB418" s="16"/>
      <c r="CC418" s="16"/>
      <c r="CD418" s="16"/>
      <c r="CE418" s="16"/>
      <c r="CF418" s="16"/>
      <c r="CG418" s="16"/>
      <c r="CH418" s="16"/>
      <c r="CI418" s="16"/>
      <c r="CJ418" s="16"/>
      <c r="CK418" s="16"/>
      <c r="CL418" s="16"/>
      <c r="CM418" s="16"/>
      <c r="CN418" s="16"/>
      <c r="CO418" s="16"/>
      <c r="CP418" s="16"/>
      <c r="CQ418" s="16"/>
      <c r="CR418" s="16"/>
      <c r="CS418" s="16"/>
      <c r="CT418" s="16"/>
      <c r="CU418" s="16"/>
      <c r="CV418" s="16"/>
      <c r="CW418" s="16"/>
      <c r="CX418" s="16"/>
      <c r="CY418" s="16"/>
      <c r="CZ418" s="16"/>
      <c r="DA418" s="16"/>
      <c r="DB418" s="16"/>
      <c r="DC418" s="16"/>
      <c r="DD418" s="16"/>
      <c r="DE418" s="16"/>
      <c r="DF418" s="16"/>
      <c r="DG418" s="16"/>
      <c r="DH418" s="16"/>
      <c r="DI418" s="16"/>
      <c r="DJ418" s="16"/>
      <c r="DK418" s="16"/>
      <c r="DL418" s="16"/>
      <c r="DM418" s="16"/>
      <c r="DN418" s="16"/>
      <c r="DO418" s="16"/>
      <c r="DP418" s="16"/>
      <c r="DQ418" s="16"/>
      <c r="DR418" s="16"/>
      <c r="DS418" s="16"/>
      <c r="DT418" s="16"/>
    </row>
    <row r="419" spans="1:124" s="1" customFormat="1" outlineLevel="1">
      <c r="A419" s="2"/>
    </row>
    <row r="420" spans="1:124" s="79" customFormat="1" outlineLevel="1">
      <c r="A420" s="78" t="s">
        <v>36</v>
      </c>
    </row>
    <row r="421" spans="1:124" s="1" customFormat="1" outlineLevel="1">
      <c r="A421" s="5" t="str">
        <f t="shared" ref="A421:A437" si="105">A402</f>
        <v>Реконструкция Объекта №1</v>
      </c>
      <c r="B421" s="6"/>
      <c r="C421" s="6"/>
      <c r="D421" s="6"/>
      <c r="E421" s="6">
        <f ca="1">MAX(0,D421+MAX(0,E383-D383)-E402)*(Расчет_БЕЗ_Фонда!E$36&gt;0)</f>
        <v>0</v>
      </c>
      <c r="F421" s="6">
        <f ca="1">MAX(0,E421+MAX(0,F383-E383)-F402)*(Расчет_БЕЗ_Фонда!F$36&gt;0)</f>
        <v>0</v>
      </c>
      <c r="G421" s="6">
        <f ca="1">MAX(0,F421+MAX(0,G383-F383)-G402)*(Расчет_БЕЗ_Фонда!G$36&gt;0)</f>
        <v>518906.66666666669</v>
      </c>
      <c r="H421" s="6">
        <f ca="1">MAX(0,G421+MAX(0,H383-G383)-H402)*(Расчет_БЕЗ_Фонда!H$36&gt;0)</f>
        <v>501013.33333333337</v>
      </c>
      <c r="I421" s="6">
        <f ca="1">MAX(0,H421+MAX(0,I383-H383)-I402)*(Расчет_БЕЗ_Фонда!I$36&gt;0)</f>
        <v>483120.00000000006</v>
      </c>
      <c r="J421" s="6">
        <f ca="1">MAX(0,I421+MAX(0,J383-I383)-J402)*(Расчет_БЕЗ_Фонда!J$36&gt;0)</f>
        <v>465226.66666666674</v>
      </c>
      <c r="K421" s="6">
        <f ca="1">MAX(0,J421+MAX(0,K383-J383)-K402)*(Расчет_БЕЗ_Фонда!K$36&gt;0)</f>
        <v>447333.33333333343</v>
      </c>
      <c r="L421" s="6">
        <f ca="1">MAX(0,K421+MAX(0,L383-K383)-L402)*(Расчет_БЕЗ_Фонда!L$36&gt;0)</f>
        <v>429440.00000000012</v>
      </c>
      <c r="M421" s="6">
        <f ca="1">MAX(0,L421+MAX(0,M383-L383)-M402)*(Расчет_БЕЗ_Фонда!M$36&gt;0)</f>
        <v>411546.6666666668</v>
      </c>
      <c r="N421" s="6">
        <f ca="1">MAX(0,M421+MAX(0,N383-M383)-N402)*(Расчет_БЕЗ_Фонда!N$36&gt;0)</f>
        <v>393653.33333333349</v>
      </c>
      <c r="O421" s="6">
        <f ca="1">MAX(0,N421+MAX(0,O383-N383)-O402)*(Расчет_БЕЗ_Фонда!O$36&gt;0)</f>
        <v>375760.00000000017</v>
      </c>
      <c r="P421" s="6">
        <f ca="1">MAX(0,O421+MAX(0,P383-O383)-P402)*(Расчет_БЕЗ_Фонда!P$36&gt;0)</f>
        <v>0</v>
      </c>
      <c r="Q421" s="6">
        <f ca="1">MAX(0,P421+MAX(0,Q383-P383)-Q402)*(Расчет_БЕЗ_Фонда!Q$36&gt;0)</f>
        <v>0</v>
      </c>
      <c r="R421" s="6">
        <f ca="1">MAX(0,Q421+MAX(0,R383-Q383)-R402)*(Расчет_БЕЗ_Фонда!R$36&gt;0)</f>
        <v>0</v>
      </c>
      <c r="S421" s="6">
        <f ca="1">MAX(0,R421+MAX(0,S383-R383)-S402)*(Расчет_БЕЗ_Фонда!S$36&gt;0)</f>
        <v>0</v>
      </c>
      <c r="T421" s="6">
        <f ca="1">MAX(0,S421+MAX(0,T383-S383)-T402)*(Расчет_БЕЗ_Фонда!T$36&gt;0)</f>
        <v>0</v>
      </c>
      <c r="U421" s="6">
        <f ca="1">MAX(0,T421+MAX(0,U383-T383)-U402)*(Расчет_БЕЗ_Фонда!U$36&gt;0)</f>
        <v>0</v>
      </c>
      <c r="V421" s="6">
        <f ca="1">MAX(0,U421+MAX(0,V383-U383)-V402)*(Расчет_БЕЗ_Фонда!V$36&gt;0)</f>
        <v>0</v>
      </c>
      <c r="W421" s="6">
        <f ca="1">MAX(0,V421+MAX(0,W383-V383)-W402)*(Расчет_БЕЗ_Фонда!W$36&gt;0)</f>
        <v>0</v>
      </c>
      <c r="X421" s="6">
        <f ca="1">MAX(0,W421+MAX(0,X383-W383)-X402)*(Расчет_БЕЗ_Фонда!X$36&gt;0)</f>
        <v>0</v>
      </c>
      <c r="Y421" s="6">
        <f ca="1">MAX(0,X421+MAX(0,Y383-X383)-Y402)*(Расчет_БЕЗ_Фонда!Y$36&gt;0)</f>
        <v>0</v>
      </c>
      <c r="Z421" s="6">
        <f ca="1">MAX(0,Y421+MAX(0,Z383-Y383)-Z402)*(Расчет_БЕЗ_Фонда!Z$36&gt;0)</f>
        <v>0</v>
      </c>
      <c r="AA421" s="6">
        <f ca="1">MAX(0,Z421+MAX(0,AA383-Z383)-AA402)*(Расчет_БЕЗ_Фонда!AA$36&gt;0)</f>
        <v>0</v>
      </c>
      <c r="AB421" s="6">
        <f ca="1">MAX(0,AA421+MAX(0,AB383-AA383)-AB402)*(Расчет_БЕЗ_Фонда!AB$36&gt;0)</f>
        <v>0</v>
      </c>
      <c r="AC421" s="6">
        <f ca="1">MAX(0,AB421+MAX(0,AC383-AB383)-AC402)*(Расчет_БЕЗ_Фонда!AC$36&gt;0)</f>
        <v>0</v>
      </c>
      <c r="AD421" s="6">
        <f ca="1">MAX(0,AC421+MAX(0,AD383-AC383)-AD402)*(Расчет_БЕЗ_Фонда!AD$36&gt;0)</f>
        <v>0</v>
      </c>
      <c r="AE421" s="6">
        <f ca="1">MAX(0,AD421+MAX(0,AE383-AD383)-AE402)*(Расчет_БЕЗ_Фонда!AE$36&gt;0)</f>
        <v>0</v>
      </c>
      <c r="AF421" s="6">
        <f ca="1">MAX(0,AE421+MAX(0,AF383-AE383)-AF402)*(Расчет_БЕЗ_Фонда!AF$36&gt;0)</f>
        <v>0</v>
      </c>
      <c r="AG421" s="6">
        <f ca="1">MAX(0,AF421+MAX(0,AG383-AF383)-AG402)*(Расчет_БЕЗ_Фонда!AG$36&gt;0)</f>
        <v>0</v>
      </c>
      <c r="AH421" s="6">
        <f ca="1">MAX(0,AG421+MAX(0,AH383-AG383)-AH402)*(Расчет_БЕЗ_Фонда!AH$36&gt;0)</f>
        <v>0</v>
      </c>
      <c r="AI421" s="6">
        <f ca="1">MAX(0,AH421+MAX(0,AI383-AH383)-AI402)*(Расчет_БЕЗ_Фонда!AI$36&gt;0)</f>
        <v>0</v>
      </c>
      <c r="AJ421" s="6">
        <f ca="1">MAX(0,AI421+MAX(0,AJ383-AI383)-AJ402)*(Расчет_БЕЗ_Фонда!AJ$36&gt;0)</f>
        <v>0</v>
      </c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</row>
    <row r="422" spans="1:124" s="1" customFormat="1" outlineLevel="1">
      <c r="A422" s="5" t="str">
        <f t="shared" si="105"/>
        <v>-</v>
      </c>
      <c r="B422" s="6"/>
      <c r="C422" s="6"/>
      <c r="D422" s="6"/>
      <c r="E422" s="6">
        <f ca="1">MAX(0,D422+MAX(0,E384-D384)-E403)*(Расчет_БЕЗ_Фонда!E$36&gt;0)</f>
        <v>0</v>
      </c>
      <c r="F422" s="6">
        <f ca="1">MAX(0,E422+MAX(0,F384-E384)-F403)*(Расчет_БЕЗ_Фонда!F$36&gt;0)</f>
        <v>0</v>
      </c>
      <c r="G422" s="6">
        <f ca="1">MAX(0,F422+MAX(0,G384-F384)-G403)*(Расчет_БЕЗ_Фонда!G$36&gt;0)</f>
        <v>0</v>
      </c>
      <c r="H422" s="6">
        <f ca="1">MAX(0,G422+MAX(0,H384-G384)-H403)*(Расчет_БЕЗ_Фонда!H$36&gt;0)</f>
        <v>0</v>
      </c>
      <c r="I422" s="6">
        <f ca="1">MAX(0,H422+MAX(0,I384-H384)-I403)*(Расчет_БЕЗ_Фонда!I$36&gt;0)</f>
        <v>0</v>
      </c>
      <c r="J422" s="6">
        <f ca="1">MAX(0,I422+MAX(0,J384-I384)-J403)*(Расчет_БЕЗ_Фонда!J$36&gt;0)</f>
        <v>0</v>
      </c>
      <c r="K422" s="6">
        <f ca="1">MAX(0,J422+MAX(0,K384-J384)-K403)*(Расчет_БЕЗ_Фонда!K$36&gt;0)</f>
        <v>0</v>
      </c>
      <c r="L422" s="6">
        <f ca="1">MAX(0,K422+MAX(0,L384-K384)-L403)*(Расчет_БЕЗ_Фонда!L$36&gt;0)</f>
        <v>0</v>
      </c>
      <c r="M422" s="6">
        <f ca="1">MAX(0,L422+MAX(0,M384-L384)-M403)*(Расчет_БЕЗ_Фонда!M$36&gt;0)</f>
        <v>0</v>
      </c>
      <c r="N422" s="6">
        <f ca="1">MAX(0,M422+MAX(0,N384-M384)-N403)*(Расчет_БЕЗ_Фонда!N$36&gt;0)</f>
        <v>0</v>
      </c>
      <c r="O422" s="6">
        <f ca="1">MAX(0,N422+MAX(0,O384-N384)-O403)*(Расчет_БЕЗ_Фонда!O$36&gt;0)</f>
        <v>0</v>
      </c>
      <c r="P422" s="6">
        <f ca="1">MAX(0,O422+MAX(0,P384-O384)-P403)*(Расчет_БЕЗ_Фонда!P$36&gt;0)</f>
        <v>0</v>
      </c>
      <c r="Q422" s="6">
        <f ca="1">MAX(0,P422+MAX(0,Q384-P384)-Q403)*(Расчет_БЕЗ_Фонда!Q$36&gt;0)</f>
        <v>0</v>
      </c>
      <c r="R422" s="6">
        <f ca="1">MAX(0,Q422+MAX(0,R384-Q384)-R403)*(Расчет_БЕЗ_Фонда!R$36&gt;0)</f>
        <v>0</v>
      </c>
      <c r="S422" s="6">
        <f ca="1">MAX(0,R422+MAX(0,S384-R384)-S403)*(Расчет_БЕЗ_Фонда!S$36&gt;0)</f>
        <v>0</v>
      </c>
      <c r="T422" s="6">
        <f ca="1">MAX(0,S422+MAX(0,T384-S384)-T403)*(Расчет_БЕЗ_Фонда!T$36&gt;0)</f>
        <v>0</v>
      </c>
      <c r="U422" s="6">
        <f ca="1">MAX(0,T422+MAX(0,U384-T384)-U403)*(Расчет_БЕЗ_Фонда!U$36&gt;0)</f>
        <v>0</v>
      </c>
      <c r="V422" s="6">
        <f ca="1">MAX(0,U422+MAX(0,V384-U384)-V403)*(Расчет_БЕЗ_Фонда!V$36&gt;0)</f>
        <v>0</v>
      </c>
      <c r="W422" s="6">
        <f ca="1">MAX(0,V422+MAX(0,W384-V384)-W403)*(Расчет_БЕЗ_Фонда!W$36&gt;0)</f>
        <v>0</v>
      </c>
      <c r="X422" s="6">
        <f ca="1">MAX(0,W422+MAX(0,X384-W384)-X403)*(Расчет_БЕЗ_Фонда!X$36&gt;0)</f>
        <v>0</v>
      </c>
      <c r="Y422" s="6">
        <f ca="1">MAX(0,X422+MAX(0,Y384-X384)-Y403)*(Расчет_БЕЗ_Фонда!Y$36&gt;0)</f>
        <v>0</v>
      </c>
      <c r="Z422" s="6">
        <f ca="1">MAX(0,Y422+MAX(0,Z384-Y384)-Z403)*(Расчет_БЕЗ_Фонда!Z$36&gt;0)</f>
        <v>0</v>
      </c>
      <c r="AA422" s="6">
        <f ca="1">MAX(0,Z422+MAX(0,AA384-Z384)-AA403)*(Расчет_БЕЗ_Фонда!AA$36&gt;0)</f>
        <v>0</v>
      </c>
      <c r="AB422" s="6">
        <f ca="1">MAX(0,AA422+MAX(0,AB384-AA384)-AB403)*(Расчет_БЕЗ_Фонда!AB$36&gt;0)</f>
        <v>0</v>
      </c>
      <c r="AC422" s="6">
        <f ca="1">MAX(0,AB422+MAX(0,AC384-AB384)-AC403)*(Расчет_БЕЗ_Фонда!AC$36&gt;0)</f>
        <v>0</v>
      </c>
      <c r="AD422" s="6">
        <f ca="1">MAX(0,AC422+MAX(0,AD384-AC384)-AD403)*(Расчет_БЕЗ_Фонда!AD$36&gt;0)</f>
        <v>0</v>
      </c>
      <c r="AE422" s="6">
        <f ca="1">MAX(0,AD422+MAX(0,AE384-AD384)-AE403)*(Расчет_БЕЗ_Фонда!AE$36&gt;0)</f>
        <v>0</v>
      </c>
      <c r="AF422" s="6">
        <f ca="1">MAX(0,AE422+MAX(0,AF384-AE384)-AF403)*(Расчет_БЕЗ_Фонда!AF$36&gt;0)</f>
        <v>0</v>
      </c>
      <c r="AG422" s="6">
        <f ca="1">MAX(0,AF422+MAX(0,AG384-AF384)-AG403)*(Расчет_БЕЗ_Фонда!AG$36&gt;0)</f>
        <v>0</v>
      </c>
      <c r="AH422" s="6">
        <f ca="1">MAX(0,AG422+MAX(0,AH384-AG384)-AH403)*(Расчет_БЕЗ_Фонда!AH$36&gt;0)</f>
        <v>0</v>
      </c>
      <c r="AI422" s="6">
        <f ca="1">MAX(0,AH422+MAX(0,AI384-AH384)-AI403)*(Расчет_БЕЗ_Фонда!AI$36&gt;0)</f>
        <v>0</v>
      </c>
      <c r="AJ422" s="6">
        <f ca="1">MAX(0,AI422+MAX(0,AJ384-AI384)-AJ403)*(Расчет_БЕЗ_Фонда!AJ$36&gt;0)</f>
        <v>0</v>
      </c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</row>
    <row r="423" spans="1:124" s="1" customFormat="1" outlineLevel="2">
      <c r="A423" s="5" t="str">
        <f t="shared" si="105"/>
        <v>-</v>
      </c>
      <c r="B423" s="6"/>
      <c r="C423" s="6"/>
      <c r="D423" s="6"/>
      <c r="E423" s="6">
        <f ca="1">MAX(0,D423+MAX(0,E385-D385)-E404)*(Расчет_БЕЗ_Фонда!E$36&gt;0)</f>
        <v>0</v>
      </c>
      <c r="F423" s="6">
        <f ca="1">MAX(0,E423+MAX(0,F385-E385)-F404)*(Расчет_БЕЗ_Фонда!F$36&gt;0)</f>
        <v>0</v>
      </c>
      <c r="G423" s="6">
        <f ca="1">MAX(0,F423+MAX(0,G385-F385)-G404)*(Расчет_БЕЗ_Фонда!G$36&gt;0)</f>
        <v>0</v>
      </c>
      <c r="H423" s="6">
        <f ca="1">MAX(0,G423+MAX(0,H385-G385)-H404)*(Расчет_БЕЗ_Фонда!H$36&gt;0)</f>
        <v>0</v>
      </c>
      <c r="I423" s="6">
        <f ca="1">MAX(0,H423+MAX(0,I385-H385)-I404)*(Расчет_БЕЗ_Фонда!I$36&gt;0)</f>
        <v>0</v>
      </c>
      <c r="J423" s="6">
        <f ca="1">MAX(0,I423+MAX(0,J385-I385)-J404)*(Расчет_БЕЗ_Фонда!J$36&gt;0)</f>
        <v>0</v>
      </c>
      <c r="K423" s="6">
        <f ca="1">MAX(0,J423+MAX(0,K385-J385)-K404)*(Расчет_БЕЗ_Фонда!K$36&gt;0)</f>
        <v>0</v>
      </c>
      <c r="L423" s="6">
        <f ca="1">MAX(0,K423+MAX(0,L385-K385)-L404)*(Расчет_БЕЗ_Фонда!L$36&gt;0)</f>
        <v>0</v>
      </c>
      <c r="M423" s="6">
        <f ca="1">MAX(0,L423+MAX(0,M385-L385)-M404)*(Расчет_БЕЗ_Фонда!M$36&gt;0)</f>
        <v>0</v>
      </c>
      <c r="N423" s="6">
        <f ca="1">MAX(0,M423+MAX(0,N385-M385)-N404)*(Расчет_БЕЗ_Фонда!N$36&gt;0)</f>
        <v>0</v>
      </c>
      <c r="O423" s="6">
        <f ca="1">MAX(0,N423+MAX(0,O385-N385)-O404)*(Расчет_БЕЗ_Фонда!O$36&gt;0)</f>
        <v>0</v>
      </c>
      <c r="P423" s="6">
        <f ca="1">MAX(0,O423+MAX(0,P385-O385)-P404)*(Расчет_БЕЗ_Фонда!P$36&gt;0)</f>
        <v>0</v>
      </c>
      <c r="Q423" s="6">
        <f ca="1">MAX(0,P423+MAX(0,Q385-P385)-Q404)*(Расчет_БЕЗ_Фонда!Q$36&gt;0)</f>
        <v>0</v>
      </c>
      <c r="R423" s="6">
        <f ca="1">MAX(0,Q423+MAX(0,R385-Q385)-R404)*(Расчет_БЕЗ_Фонда!R$36&gt;0)</f>
        <v>0</v>
      </c>
      <c r="S423" s="6">
        <f ca="1">MAX(0,R423+MAX(0,S385-R385)-S404)*(Расчет_БЕЗ_Фонда!S$36&gt;0)</f>
        <v>0</v>
      </c>
      <c r="T423" s="6">
        <f ca="1">MAX(0,S423+MAX(0,T385-S385)-T404)*(Расчет_БЕЗ_Фонда!T$36&gt;0)</f>
        <v>0</v>
      </c>
      <c r="U423" s="6">
        <f ca="1">MAX(0,T423+MAX(0,U385-T385)-U404)*(Расчет_БЕЗ_Фонда!U$36&gt;0)</f>
        <v>0</v>
      </c>
      <c r="V423" s="6">
        <f ca="1">MAX(0,U423+MAX(0,V385-U385)-V404)*(Расчет_БЕЗ_Фонда!V$36&gt;0)</f>
        <v>0</v>
      </c>
      <c r="W423" s="6">
        <f ca="1">MAX(0,V423+MAX(0,W385-V385)-W404)*(Расчет_БЕЗ_Фонда!W$36&gt;0)</f>
        <v>0</v>
      </c>
      <c r="X423" s="6">
        <f ca="1">MAX(0,W423+MAX(0,X385-W385)-X404)*(Расчет_БЕЗ_Фонда!X$36&gt;0)</f>
        <v>0</v>
      </c>
      <c r="Y423" s="6">
        <f ca="1">MAX(0,X423+MAX(0,Y385-X385)-Y404)*(Расчет_БЕЗ_Фонда!Y$36&gt;0)</f>
        <v>0</v>
      </c>
      <c r="Z423" s="6">
        <f ca="1">MAX(0,Y423+MAX(0,Z385-Y385)-Z404)*(Расчет_БЕЗ_Фонда!Z$36&gt;0)</f>
        <v>0</v>
      </c>
      <c r="AA423" s="6">
        <f ca="1">MAX(0,Z423+MAX(0,AA385-Z385)-AA404)*(Расчет_БЕЗ_Фонда!AA$36&gt;0)</f>
        <v>0</v>
      </c>
      <c r="AB423" s="6">
        <f ca="1">MAX(0,AA423+MAX(0,AB385-AA385)-AB404)*(Расчет_БЕЗ_Фонда!AB$36&gt;0)</f>
        <v>0</v>
      </c>
      <c r="AC423" s="6">
        <f ca="1">MAX(0,AB423+MAX(0,AC385-AB385)-AC404)*(Расчет_БЕЗ_Фонда!AC$36&gt;0)</f>
        <v>0</v>
      </c>
      <c r="AD423" s="6">
        <f ca="1">MAX(0,AC423+MAX(0,AD385-AC385)-AD404)*(Расчет_БЕЗ_Фонда!AD$36&gt;0)</f>
        <v>0</v>
      </c>
      <c r="AE423" s="6">
        <f ca="1">MAX(0,AD423+MAX(0,AE385-AD385)-AE404)*(Расчет_БЕЗ_Фонда!AE$36&gt;0)</f>
        <v>0</v>
      </c>
      <c r="AF423" s="6">
        <f ca="1">MAX(0,AE423+MAX(0,AF385-AE385)-AF404)*(Расчет_БЕЗ_Фонда!AF$36&gt;0)</f>
        <v>0</v>
      </c>
      <c r="AG423" s="6">
        <f ca="1">MAX(0,AF423+MAX(0,AG385-AF385)-AG404)*(Расчет_БЕЗ_Фонда!AG$36&gt;0)</f>
        <v>0</v>
      </c>
      <c r="AH423" s="6">
        <f ca="1">MAX(0,AG423+MAX(0,AH385-AG385)-AH404)*(Расчет_БЕЗ_Фонда!AH$36&gt;0)</f>
        <v>0</v>
      </c>
      <c r="AI423" s="6">
        <f ca="1">MAX(0,AH423+MAX(0,AI385-AH385)-AI404)*(Расчет_БЕЗ_Фонда!AI$36&gt;0)</f>
        <v>0</v>
      </c>
      <c r="AJ423" s="6">
        <f ca="1">MAX(0,AI423+MAX(0,AJ385-AI385)-AJ404)*(Расчет_БЕЗ_Фонда!AJ$36&gt;0)</f>
        <v>0</v>
      </c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</row>
    <row r="424" spans="1:124" s="1" customFormat="1" outlineLevel="2">
      <c r="A424" s="5" t="str">
        <f t="shared" si="105"/>
        <v>-</v>
      </c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</row>
    <row r="425" spans="1:124" s="1" customFormat="1" outlineLevel="2">
      <c r="A425" s="5" t="str">
        <f t="shared" si="105"/>
        <v>-</v>
      </c>
      <c r="B425" s="6"/>
      <c r="C425" s="6"/>
      <c r="D425" s="6"/>
      <c r="E425" s="6">
        <f ca="1">MAX(0,D425+MAX(0,E387-D387)-E406)*(Расчет_БЕЗ_Фонда!E$36&gt;0)</f>
        <v>0</v>
      </c>
      <c r="F425" s="6">
        <f ca="1">MAX(0,E425+MAX(0,F387-E387)-F406)*(Расчет_БЕЗ_Фонда!F$36&gt;0)</f>
        <v>0</v>
      </c>
      <c r="G425" s="6">
        <f ca="1">MAX(0,F425+MAX(0,G387-F387)-G406)*(Расчет_БЕЗ_Фонда!G$36&gt;0)</f>
        <v>0</v>
      </c>
      <c r="H425" s="6">
        <f ca="1">MAX(0,G425+MAX(0,H387-G387)-H406)*(Расчет_БЕЗ_Фонда!H$36&gt;0)</f>
        <v>0</v>
      </c>
      <c r="I425" s="6">
        <f ca="1">MAX(0,H425+MAX(0,I387-H387)-I406)*(Расчет_БЕЗ_Фонда!I$36&gt;0)</f>
        <v>0</v>
      </c>
      <c r="J425" s="6">
        <f ca="1">MAX(0,I425+MAX(0,J387-I387)-J406)*(Расчет_БЕЗ_Фонда!J$36&gt;0)</f>
        <v>0</v>
      </c>
      <c r="K425" s="6">
        <f ca="1">MAX(0,J425+MAX(0,K387-J387)-K406)*(Расчет_БЕЗ_Фонда!K$36&gt;0)</f>
        <v>0</v>
      </c>
      <c r="L425" s="6">
        <f ca="1">MAX(0,K425+MAX(0,L387-K387)-L406)*(Расчет_БЕЗ_Фонда!L$36&gt;0)</f>
        <v>0</v>
      </c>
      <c r="M425" s="6">
        <f ca="1">MAX(0,L425+MAX(0,M387-L387)-M406)*(Расчет_БЕЗ_Фонда!M$36&gt;0)</f>
        <v>0</v>
      </c>
      <c r="N425" s="6">
        <f ca="1">MAX(0,M425+MAX(0,N387-M387)-N406)*(Расчет_БЕЗ_Фонда!N$36&gt;0)</f>
        <v>0</v>
      </c>
      <c r="O425" s="6">
        <f ca="1">MAX(0,N425+MAX(0,O387-N387)-O406)*(Расчет_БЕЗ_Фонда!O$36&gt;0)</f>
        <v>0</v>
      </c>
      <c r="P425" s="6">
        <f ca="1">MAX(0,O425+MAX(0,P387-O387)-P406)*(Расчет_БЕЗ_Фонда!P$36&gt;0)</f>
        <v>0</v>
      </c>
      <c r="Q425" s="6">
        <f ca="1">MAX(0,P425+MAX(0,Q387-P387)-Q406)*(Расчет_БЕЗ_Фонда!Q$36&gt;0)</f>
        <v>0</v>
      </c>
      <c r="R425" s="6">
        <f ca="1">MAX(0,Q425+MAX(0,R387-Q387)-R406)*(Расчет_БЕЗ_Фонда!R$36&gt;0)</f>
        <v>0</v>
      </c>
      <c r="S425" s="6">
        <f ca="1">MAX(0,R425+MAX(0,S387-R387)-S406)*(Расчет_БЕЗ_Фонда!S$36&gt;0)</f>
        <v>0</v>
      </c>
      <c r="T425" s="6">
        <f ca="1">MAX(0,S425+MAX(0,T387-S387)-T406)*(Расчет_БЕЗ_Фонда!T$36&gt;0)</f>
        <v>0</v>
      </c>
      <c r="U425" s="6">
        <f ca="1">MAX(0,T425+MAX(0,U387-T387)-U406)*(Расчет_БЕЗ_Фонда!U$36&gt;0)</f>
        <v>0</v>
      </c>
      <c r="V425" s="6">
        <f ca="1">MAX(0,U425+MAX(0,V387-U387)-V406)*(Расчет_БЕЗ_Фонда!V$36&gt;0)</f>
        <v>0</v>
      </c>
      <c r="W425" s="6">
        <f ca="1">MAX(0,V425+MAX(0,W387-V387)-W406)*(Расчет_БЕЗ_Фонда!W$36&gt;0)</f>
        <v>0</v>
      </c>
      <c r="X425" s="6">
        <f ca="1">MAX(0,W425+MAX(0,X387-W387)-X406)*(Расчет_БЕЗ_Фонда!X$36&gt;0)</f>
        <v>0</v>
      </c>
      <c r="Y425" s="6">
        <f ca="1">MAX(0,X425+MAX(0,Y387-X387)-Y406)*(Расчет_БЕЗ_Фонда!Y$36&gt;0)</f>
        <v>0</v>
      </c>
      <c r="Z425" s="6">
        <f ca="1">MAX(0,Y425+MAX(0,Z387-Y387)-Z406)*(Расчет_БЕЗ_Фонда!Z$36&gt;0)</f>
        <v>0</v>
      </c>
      <c r="AA425" s="6">
        <f ca="1">MAX(0,Z425+MAX(0,AA387-Z387)-AA406)*(Расчет_БЕЗ_Фонда!AA$36&gt;0)</f>
        <v>0</v>
      </c>
      <c r="AB425" s="6">
        <f ca="1">MAX(0,AA425+MAX(0,AB387-AA387)-AB406)*(Расчет_БЕЗ_Фонда!AB$36&gt;0)</f>
        <v>0</v>
      </c>
      <c r="AC425" s="6">
        <f ca="1">MAX(0,AB425+MAX(0,AC387-AB387)-AC406)*(Расчет_БЕЗ_Фонда!AC$36&gt;0)</f>
        <v>0</v>
      </c>
      <c r="AD425" s="6">
        <f ca="1">MAX(0,AC425+MAX(0,AD387-AC387)-AD406)*(Расчет_БЕЗ_Фонда!AD$36&gt;0)</f>
        <v>0</v>
      </c>
      <c r="AE425" s="6">
        <f ca="1">MAX(0,AD425+MAX(0,AE387-AD387)-AE406)*(Расчет_БЕЗ_Фонда!AE$36&gt;0)</f>
        <v>0</v>
      </c>
      <c r="AF425" s="6">
        <f ca="1">MAX(0,AE425+MAX(0,AF387-AE387)-AF406)*(Расчет_БЕЗ_Фонда!AF$36&gt;0)</f>
        <v>0</v>
      </c>
      <c r="AG425" s="6">
        <f ca="1">MAX(0,AF425+MAX(0,AG387-AF387)-AG406)*(Расчет_БЕЗ_Фонда!AG$36&gt;0)</f>
        <v>0</v>
      </c>
      <c r="AH425" s="6">
        <f ca="1">MAX(0,AG425+MAX(0,AH387-AG387)-AH406)*(Расчет_БЕЗ_Фонда!AH$36&gt;0)</f>
        <v>0</v>
      </c>
      <c r="AI425" s="6">
        <f ca="1">MAX(0,AH425+MAX(0,AI387-AH387)-AI406)*(Расчет_БЕЗ_Фонда!AI$36&gt;0)</f>
        <v>0</v>
      </c>
      <c r="AJ425" s="6">
        <f ca="1">MAX(0,AI425+MAX(0,AJ387-AI387)-AJ406)*(Расчет_БЕЗ_Фонда!AJ$36&gt;0)</f>
        <v>0</v>
      </c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</row>
    <row r="426" spans="1:124" s="1" customFormat="1" outlineLevel="2">
      <c r="A426" s="5" t="str">
        <f t="shared" si="105"/>
        <v>-</v>
      </c>
      <c r="B426" s="6"/>
      <c r="C426" s="6"/>
      <c r="D426" s="6"/>
      <c r="E426" s="6">
        <f ca="1">MAX(0,D426+MAX(0,E388-D388)-E407)*(Расчет_БЕЗ_Фонда!E$36&gt;0)</f>
        <v>0</v>
      </c>
      <c r="F426" s="6">
        <f ca="1">MAX(0,E426+MAX(0,F388-E388)-F407)*(Расчет_БЕЗ_Фонда!F$36&gt;0)</f>
        <v>0</v>
      </c>
      <c r="G426" s="6">
        <f ca="1">MAX(0,F426+MAX(0,G388-F388)-G407)*(Расчет_БЕЗ_Фонда!G$36&gt;0)</f>
        <v>0</v>
      </c>
      <c r="H426" s="6">
        <f ca="1">MAX(0,G426+MAX(0,H388-G388)-H407)*(Расчет_БЕЗ_Фонда!H$36&gt;0)</f>
        <v>0</v>
      </c>
      <c r="I426" s="6">
        <f ca="1">MAX(0,H426+MAX(0,I388-H388)-I407)*(Расчет_БЕЗ_Фонда!I$36&gt;0)</f>
        <v>0</v>
      </c>
      <c r="J426" s="6">
        <f ca="1">MAX(0,I426+MAX(0,J388-I388)-J407)*(Расчет_БЕЗ_Фонда!J$36&gt;0)</f>
        <v>0</v>
      </c>
      <c r="K426" s="6">
        <f ca="1">MAX(0,J426+MAX(0,K388-J388)-K407)*(Расчет_БЕЗ_Фонда!K$36&gt;0)</f>
        <v>0</v>
      </c>
      <c r="L426" s="6">
        <f ca="1">MAX(0,K426+MAX(0,L388-K388)-L407)*(Расчет_БЕЗ_Фонда!L$36&gt;0)</f>
        <v>0</v>
      </c>
      <c r="M426" s="6">
        <f ca="1">MAX(0,L426+MAX(0,M388-L388)-M407)*(Расчет_БЕЗ_Фонда!M$36&gt;0)</f>
        <v>0</v>
      </c>
      <c r="N426" s="6">
        <f ca="1">MAX(0,M426+MAX(0,N388-M388)-N407)*(Расчет_БЕЗ_Фонда!N$36&gt;0)</f>
        <v>0</v>
      </c>
      <c r="O426" s="6">
        <f ca="1">MAX(0,N426+MAX(0,O388-N388)-O407)*(Расчет_БЕЗ_Фонда!O$36&gt;0)</f>
        <v>0</v>
      </c>
      <c r="P426" s="6">
        <f ca="1">MAX(0,O426+MAX(0,P388-O388)-P407)*(Расчет_БЕЗ_Фонда!P$36&gt;0)</f>
        <v>0</v>
      </c>
      <c r="Q426" s="6">
        <f ca="1">MAX(0,P426+MAX(0,Q388-P388)-Q407)*(Расчет_БЕЗ_Фонда!Q$36&gt;0)</f>
        <v>0</v>
      </c>
      <c r="R426" s="6">
        <f ca="1">MAX(0,Q426+MAX(0,R388-Q388)-R407)*(Расчет_БЕЗ_Фонда!R$36&gt;0)</f>
        <v>0</v>
      </c>
      <c r="S426" s="6">
        <f ca="1">MAX(0,R426+MAX(0,S388-R388)-S407)*(Расчет_БЕЗ_Фонда!S$36&gt;0)</f>
        <v>0</v>
      </c>
      <c r="T426" s="6">
        <f ca="1">MAX(0,S426+MAX(0,T388-S388)-T407)*(Расчет_БЕЗ_Фонда!T$36&gt;0)</f>
        <v>0</v>
      </c>
      <c r="U426" s="6">
        <f ca="1">MAX(0,T426+MAX(0,U388-T388)-U407)*(Расчет_БЕЗ_Фонда!U$36&gt;0)</f>
        <v>0</v>
      </c>
      <c r="V426" s="6">
        <f ca="1">MAX(0,U426+MAX(0,V388-U388)-V407)*(Расчет_БЕЗ_Фонда!V$36&gt;0)</f>
        <v>0</v>
      </c>
      <c r="W426" s="6">
        <f ca="1">MAX(0,V426+MAX(0,W388-V388)-W407)*(Расчет_БЕЗ_Фонда!W$36&gt;0)</f>
        <v>0</v>
      </c>
      <c r="X426" s="6">
        <f ca="1">MAX(0,W426+MAX(0,X388-W388)-X407)*(Расчет_БЕЗ_Фонда!X$36&gt;0)</f>
        <v>0</v>
      </c>
      <c r="Y426" s="6">
        <f ca="1">MAX(0,X426+MAX(0,Y388-X388)-Y407)*(Расчет_БЕЗ_Фонда!Y$36&gt;0)</f>
        <v>0</v>
      </c>
      <c r="Z426" s="6">
        <f ca="1">MAX(0,Y426+MAX(0,Z388-Y388)-Z407)*(Расчет_БЕЗ_Фонда!Z$36&gt;0)</f>
        <v>0</v>
      </c>
      <c r="AA426" s="6">
        <f ca="1">MAX(0,Z426+MAX(0,AA388-Z388)-AA407)*(Расчет_БЕЗ_Фонда!AA$36&gt;0)</f>
        <v>0</v>
      </c>
      <c r="AB426" s="6">
        <f ca="1">MAX(0,AA426+MAX(0,AB388-AA388)-AB407)*(Расчет_БЕЗ_Фонда!AB$36&gt;0)</f>
        <v>0</v>
      </c>
      <c r="AC426" s="6">
        <f ca="1">MAX(0,AB426+MAX(0,AC388-AB388)-AC407)*(Расчет_БЕЗ_Фонда!AC$36&gt;0)</f>
        <v>0</v>
      </c>
      <c r="AD426" s="6">
        <f ca="1">MAX(0,AC426+MAX(0,AD388-AC388)-AD407)*(Расчет_БЕЗ_Фонда!AD$36&gt;0)</f>
        <v>0</v>
      </c>
      <c r="AE426" s="6">
        <f ca="1">MAX(0,AD426+MAX(0,AE388-AD388)-AE407)*(Расчет_БЕЗ_Фонда!AE$36&gt;0)</f>
        <v>0</v>
      </c>
      <c r="AF426" s="6">
        <f ca="1">MAX(0,AE426+MAX(0,AF388-AE388)-AF407)*(Расчет_БЕЗ_Фонда!AF$36&gt;0)</f>
        <v>0</v>
      </c>
      <c r="AG426" s="6">
        <f ca="1">MAX(0,AF426+MAX(0,AG388-AF388)-AG407)*(Расчет_БЕЗ_Фонда!AG$36&gt;0)</f>
        <v>0</v>
      </c>
      <c r="AH426" s="6">
        <f ca="1">MAX(0,AG426+MAX(0,AH388-AG388)-AH407)*(Расчет_БЕЗ_Фонда!AH$36&gt;0)</f>
        <v>0</v>
      </c>
      <c r="AI426" s="6">
        <f ca="1">MAX(0,AH426+MAX(0,AI388-AH388)-AI407)*(Расчет_БЕЗ_Фонда!AI$36&gt;0)</f>
        <v>0</v>
      </c>
      <c r="AJ426" s="6">
        <f ca="1">MAX(0,AI426+MAX(0,AJ388-AI388)-AJ407)*(Расчет_БЕЗ_Фонда!AJ$36&gt;0)</f>
        <v>0</v>
      </c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</row>
    <row r="427" spans="1:124" s="1" customFormat="1" outlineLevel="2">
      <c r="A427" s="5" t="str">
        <f t="shared" si="105"/>
        <v>-</v>
      </c>
      <c r="B427" s="6"/>
      <c r="C427" s="6"/>
      <c r="D427" s="6"/>
      <c r="E427" s="6">
        <f ca="1">MAX(0,D427+MAX(0,E389-D389)-E408)*(Расчет_БЕЗ_Фонда!E$36&gt;0)</f>
        <v>0</v>
      </c>
      <c r="F427" s="6">
        <f ca="1">MAX(0,E427+MAX(0,F389-E389)-F408)*(Расчет_БЕЗ_Фонда!F$36&gt;0)</f>
        <v>0</v>
      </c>
      <c r="G427" s="6">
        <f ca="1">MAX(0,F427+MAX(0,G389-F389)-G408)*(Расчет_БЕЗ_Фонда!G$36&gt;0)</f>
        <v>0</v>
      </c>
      <c r="H427" s="6">
        <f ca="1">MAX(0,G427+MAX(0,H389-G389)-H408)*(Расчет_БЕЗ_Фонда!H$36&gt;0)</f>
        <v>0</v>
      </c>
      <c r="I427" s="6">
        <f ca="1">MAX(0,H427+MAX(0,I389-H389)-I408)*(Расчет_БЕЗ_Фонда!I$36&gt;0)</f>
        <v>0</v>
      </c>
      <c r="J427" s="6">
        <f ca="1">MAX(0,I427+MAX(0,J389-I389)-J408)*(Расчет_БЕЗ_Фонда!J$36&gt;0)</f>
        <v>0</v>
      </c>
      <c r="K427" s="6">
        <f ca="1">MAX(0,J427+MAX(0,K389-J389)-K408)*(Расчет_БЕЗ_Фонда!K$36&gt;0)</f>
        <v>0</v>
      </c>
      <c r="L427" s="6">
        <f ca="1">MAX(0,K427+MAX(0,L389-K389)-L408)*(Расчет_БЕЗ_Фонда!L$36&gt;0)</f>
        <v>0</v>
      </c>
      <c r="M427" s="6">
        <f ca="1">MAX(0,L427+MAX(0,M389-L389)-M408)*(Расчет_БЕЗ_Фонда!M$36&gt;0)</f>
        <v>0</v>
      </c>
      <c r="N427" s="6">
        <f ca="1">MAX(0,M427+MAX(0,N389-M389)-N408)*(Расчет_БЕЗ_Фонда!N$36&gt;0)</f>
        <v>0</v>
      </c>
      <c r="O427" s="6">
        <f ca="1">MAX(0,N427+MAX(0,O389-N389)-O408)*(Расчет_БЕЗ_Фонда!O$36&gt;0)</f>
        <v>0</v>
      </c>
      <c r="P427" s="6">
        <f ca="1">MAX(0,O427+MAX(0,P389-O389)-P408)*(Расчет_БЕЗ_Фонда!P$36&gt;0)</f>
        <v>0</v>
      </c>
      <c r="Q427" s="6">
        <f ca="1">MAX(0,P427+MAX(0,Q389-P389)-Q408)*(Расчет_БЕЗ_Фонда!Q$36&gt;0)</f>
        <v>0</v>
      </c>
      <c r="R427" s="6">
        <f ca="1">MAX(0,Q427+MAX(0,R389-Q389)-R408)*(Расчет_БЕЗ_Фонда!R$36&gt;0)</f>
        <v>0</v>
      </c>
      <c r="S427" s="6">
        <f ca="1">MAX(0,R427+MAX(0,S389-R389)-S408)*(Расчет_БЕЗ_Фонда!S$36&gt;0)</f>
        <v>0</v>
      </c>
      <c r="T427" s="6">
        <f ca="1">MAX(0,S427+MAX(0,T389-S389)-T408)*(Расчет_БЕЗ_Фонда!T$36&gt;0)</f>
        <v>0</v>
      </c>
      <c r="U427" s="6">
        <f ca="1">MAX(0,T427+MAX(0,U389-T389)-U408)*(Расчет_БЕЗ_Фонда!U$36&gt;0)</f>
        <v>0</v>
      </c>
      <c r="V427" s="6">
        <f ca="1">MAX(0,U427+MAX(0,V389-U389)-V408)*(Расчет_БЕЗ_Фонда!V$36&gt;0)</f>
        <v>0</v>
      </c>
      <c r="W427" s="6">
        <f ca="1">MAX(0,V427+MAX(0,W389-V389)-W408)*(Расчет_БЕЗ_Фонда!W$36&gt;0)</f>
        <v>0</v>
      </c>
      <c r="X427" s="6">
        <f ca="1">MAX(0,W427+MAX(0,X389-W389)-X408)*(Расчет_БЕЗ_Фонда!X$36&gt;0)</f>
        <v>0</v>
      </c>
      <c r="Y427" s="6">
        <f ca="1">MAX(0,X427+MAX(0,Y389-X389)-Y408)*(Расчет_БЕЗ_Фонда!Y$36&gt;0)</f>
        <v>0</v>
      </c>
      <c r="Z427" s="6">
        <f ca="1">MAX(0,Y427+MAX(0,Z389-Y389)-Z408)*(Расчет_БЕЗ_Фонда!Z$36&gt;0)</f>
        <v>0</v>
      </c>
      <c r="AA427" s="6">
        <f ca="1">MAX(0,Z427+MAX(0,AA389-Z389)-AA408)*(Расчет_БЕЗ_Фонда!AA$36&gt;0)</f>
        <v>0</v>
      </c>
      <c r="AB427" s="6">
        <f ca="1">MAX(0,AA427+MAX(0,AB389-AA389)-AB408)*(Расчет_БЕЗ_Фонда!AB$36&gt;0)</f>
        <v>0</v>
      </c>
      <c r="AC427" s="6">
        <f ca="1">MAX(0,AB427+MAX(0,AC389-AB389)-AC408)*(Расчет_БЕЗ_Фонда!AC$36&gt;0)</f>
        <v>0</v>
      </c>
      <c r="AD427" s="6">
        <f ca="1">MAX(0,AC427+MAX(0,AD389-AC389)-AD408)*(Расчет_БЕЗ_Фонда!AD$36&gt;0)</f>
        <v>0</v>
      </c>
      <c r="AE427" s="6">
        <f ca="1">MAX(0,AD427+MAX(0,AE389-AD389)-AE408)*(Расчет_БЕЗ_Фонда!AE$36&gt;0)</f>
        <v>0</v>
      </c>
      <c r="AF427" s="6">
        <f ca="1">MAX(0,AE427+MAX(0,AF389-AE389)-AF408)*(Расчет_БЕЗ_Фонда!AF$36&gt;0)</f>
        <v>0</v>
      </c>
      <c r="AG427" s="6">
        <f ca="1">MAX(0,AF427+MAX(0,AG389-AF389)-AG408)*(Расчет_БЕЗ_Фонда!AG$36&gt;0)</f>
        <v>0</v>
      </c>
      <c r="AH427" s="6">
        <f ca="1">MAX(0,AG427+MAX(0,AH389-AG389)-AH408)*(Расчет_БЕЗ_Фонда!AH$36&gt;0)</f>
        <v>0</v>
      </c>
      <c r="AI427" s="6">
        <f ca="1">MAX(0,AH427+MAX(0,AI389-AH389)-AI408)*(Расчет_БЕЗ_Фонда!AI$36&gt;0)</f>
        <v>0</v>
      </c>
      <c r="AJ427" s="6">
        <f ca="1">MAX(0,AI427+MAX(0,AJ389-AI389)-AJ408)*(Расчет_БЕЗ_Фонда!AJ$36&gt;0)</f>
        <v>0</v>
      </c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</row>
    <row r="428" spans="1:124" s="1" customFormat="1" outlineLevel="2">
      <c r="A428" s="5" t="str">
        <f t="shared" si="105"/>
        <v>-</v>
      </c>
      <c r="B428" s="6"/>
      <c r="C428" s="6"/>
      <c r="D428" s="6"/>
      <c r="E428" s="6">
        <f ca="1">MAX(0,D428+MAX(0,E390-D390)-E409)*(Расчет_БЕЗ_Фонда!E$36&gt;0)</f>
        <v>0</v>
      </c>
      <c r="F428" s="6">
        <f ca="1">MAX(0,E428+MAX(0,F390-E390)-F409)*(Расчет_БЕЗ_Фонда!F$36&gt;0)</f>
        <v>0</v>
      </c>
      <c r="G428" s="6">
        <f ca="1">MAX(0,F428+MAX(0,G390-F390)-G409)*(Расчет_БЕЗ_Фонда!G$36&gt;0)</f>
        <v>0</v>
      </c>
      <c r="H428" s="6">
        <f ca="1">MAX(0,G428+MAX(0,H390-G390)-H409)*(Расчет_БЕЗ_Фонда!H$36&gt;0)</f>
        <v>0</v>
      </c>
      <c r="I428" s="6">
        <f ca="1">MAX(0,H428+MAX(0,I390-H390)-I409)*(Расчет_БЕЗ_Фонда!I$36&gt;0)</f>
        <v>0</v>
      </c>
      <c r="J428" s="6">
        <f ca="1">MAX(0,I428+MAX(0,J390-I390)-J409)*(Расчет_БЕЗ_Фонда!J$36&gt;0)</f>
        <v>0</v>
      </c>
      <c r="K428" s="6">
        <f ca="1">MAX(0,J428+MAX(0,K390-J390)-K409)*(Расчет_БЕЗ_Фонда!K$36&gt;0)</f>
        <v>0</v>
      </c>
      <c r="L428" s="6">
        <f ca="1">MAX(0,K428+MAX(0,L390-K390)-L409)*(Расчет_БЕЗ_Фонда!L$36&gt;0)</f>
        <v>0</v>
      </c>
      <c r="M428" s="6">
        <f ca="1">MAX(0,L428+MAX(0,M390-L390)-M409)*(Расчет_БЕЗ_Фонда!M$36&gt;0)</f>
        <v>0</v>
      </c>
      <c r="N428" s="6">
        <f ca="1">MAX(0,M428+MAX(0,N390-M390)-N409)*(Расчет_БЕЗ_Фонда!N$36&gt;0)</f>
        <v>0</v>
      </c>
      <c r="O428" s="6">
        <f ca="1">MAX(0,N428+MAX(0,O390-N390)-O409)*(Расчет_БЕЗ_Фонда!O$36&gt;0)</f>
        <v>0</v>
      </c>
      <c r="P428" s="6">
        <f ca="1">MAX(0,O428+MAX(0,P390-O390)-P409)*(Расчет_БЕЗ_Фонда!P$36&gt;0)</f>
        <v>0</v>
      </c>
      <c r="Q428" s="6">
        <f ca="1">MAX(0,P428+MAX(0,Q390-P390)-Q409)*(Расчет_БЕЗ_Фонда!Q$36&gt;0)</f>
        <v>0</v>
      </c>
      <c r="R428" s="6">
        <f ca="1">MAX(0,Q428+MAX(0,R390-Q390)-R409)*(Расчет_БЕЗ_Фонда!R$36&gt;0)</f>
        <v>0</v>
      </c>
      <c r="S428" s="6">
        <f ca="1">MAX(0,R428+MAX(0,S390-R390)-S409)*(Расчет_БЕЗ_Фонда!S$36&gt;0)</f>
        <v>0</v>
      </c>
      <c r="T428" s="6">
        <f ca="1">MAX(0,S428+MAX(0,T390-S390)-T409)*(Расчет_БЕЗ_Фонда!T$36&gt;0)</f>
        <v>0</v>
      </c>
      <c r="U428" s="6">
        <f ca="1">MAX(0,T428+MAX(0,U390-T390)-U409)*(Расчет_БЕЗ_Фонда!U$36&gt;0)</f>
        <v>0</v>
      </c>
      <c r="V428" s="6">
        <f ca="1">MAX(0,U428+MAX(0,V390-U390)-V409)*(Расчет_БЕЗ_Фонда!V$36&gt;0)</f>
        <v>0</v>
      </c>
      <c r="W428" s="6">
        <f ca="1">MAX(0,V428+MAX(0,W390-V390)-W409)*(Расчет_БЕЗ_Фонда!W$36&gt;0)</f>
        <v>0</v>
      </c>
      <c r="X428" s="6">
        <f ca="1">MAX(0,W428+MAX(0,X390-W390)-X409)*(Расчет_БЕЗ_Фонда!X$36&gt;0)</f>
        <v>0</v>
      </c>
      <c r="Y428" s="6">
        <f ca="1">MAX(0,X428+MAX(0,Y390-X390)-Y409)*(Расчет_БЕЗ_Фонда!Y$36&gt;0)</f>
        <v>0</v>
      </c>
      <c r="Z428" s="6">
        <f ca="1">MAX(0,Y428+MAX(0,Z390-Y390)-Z409)*(Расчет_БЕЗ_Фонда!Z$36&gt;0)</f>
        <v>0</v>
      </c>
      <c r="AA428" s="6">
        <f ca="1">MAX(0,Z428+MAX(0,AA390-Z390)-AA409)*(Расчет_БЕЗ_Фонда!AA$36&gt;0)</f>
        <v>0</v>
      </c>
      <c r="AB428" s="6">
        <f ca="1">MAX(0,AA428+MAX(0,AB390-AA390)-AB409)*(Расчет_БЕЗ_Фонда!AB$36&gt;0)</f>
        <v>0</v>
      </c>
      <c r="AC428" s="6">
        <f ca="1">MAX(0,AB428+MAX(0,AC390-AB390)-AC409)*(Расчет_БЕЗ_Фонда!AC$36&gt;0)</f>
        <v>0</v>
      </c>
      <c r="AD428" s="6">
        <f ca="1">MAX(0,AC428+MAX(0,AD390-AC390)-AD409)*(Расчет_БЕЗ_Фонда!AD$36&gt;0)</f>
        <v>0</v>
      </c>
      <c r="AE428" s="6">
        <f ca="1">MAX(0,AD428+MAX(0,AE390-AD390)-AE409)*(Расчет_БЕЗ_Фонда!AE$36&gt;0)</f>
        <v>0</v>
      </c>
      <c r="AF428" s="6">
        <f ca="1">MAX(0,AE428+MAX(0,AF390-AE390)-AF409)*(Расчет_БЕЗ_Фонда!AF$36&gt;0)</f>
        <v>0</v>
      </c>
      <c r="AG428" s="6">
        <f ca="1">MAX(0,AF428+MAX(0,AG390-AF390)-AG409)*(Расчет_БЕЗ_Фонда!AG$36&gt;0)</f>
        <v>0</v>
      </c>
      <c r="AH428" s="6">
        <f ca="1">MAX(0,AG428+MAX(0,AH390-AG390)-AH409)*(Расчет_БЕЗ_Фонда!AH$36&gt;0)</f>
        <v>0</v>
      </c>
      <c r="AI428" s="6">
        <f ca="1">MAX(0,AH428+MAX(0,AI390-AH390)-AI409)*(Расчет_БЕЗ_Фонда!AI$36&gt;0)</f>
        <v>0</v>
      </c>
      <c r="AJ428" s="6">
        <f ca="1">MAX(0,AI428+MAX(0,AJ390-AI390)-AJ409)*(Расчет_БЕЗ_Фонда!AJ$36&gt;0)</f>
        <v>0</v>
      </c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</row>
    <row r="429" spans="1:124" s="1" customFormat="1" outlineLevel="2">
      <c r="A429" s="5" t="str">
        <f t="shared" si="105"/>
        <v>-</v>
      </c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</row>
    <row r="430" spans="1:124" s="1" customFormat="1" outlineLevel="2">
      <c r="A430" s="5" t="str">
        <f t="shared" si="105"/>
        <v>-</v>
      </c>
      <c r="B430" s="6"/>
      <c r="C430" s="6"/>
      <c r="D430" s="6"/>
      <c r="E430" s="6">
        <f ca="1">MAX(0,D430+MAX(0,E392-D392)-E411)*(Расчет_БЕЗ_Фонда!E$36&gt;0)</f>
        <v>0</v>
      </c>
      <c r="F430" s="6">
        <f ca="1">MAX(0,E430+MAX(0,F392-E392)-F411)*(Расчет_БЕЗ_Фонда!F$36&gt;0)</f>
        <v>0</v>
      </c>
      <c r="G430" s="6">
        <f ca="1">MAX(0,F430+MAX(0,G392-F392)-G411)*(Расчет_БЕЗ_Фонда!G$36&gt;0)</f>
        <v>0</v>
      </c>
      <c r="H430" s="6">
        <f ca="1">MAX(0,G430+MAX(0,H392-G392)-H411)*(Расчет_БЕЗ_Фонда!H$36&gt;0)</f>
        <v>0</v>
      </c>
      <c r="I430" s="6">
        <f ca="1">MAX(0,H430+MAX(0,I392-H392)-I411)*(Расчет_БЕЗ_Фонда!I$36&gt;0)</f>
        <v>0</v>
      </c>
      <c r="J430" s="6">
        <f ca="1">MAX(0,I430+MAX(0,J392-I392)-J411)*(Расчет_БЕЗ_Фонда!J$36&gt;0)</f>
        <v>0</v>
      </c>
      <c r="K430" s="6">
        <f ca="1">MAX(0,J430+MAX(0,K392-J392)-K411)*(Расчет_БЕЗ_Фонда!K$36&gt;0)</f>
        <v>0</v>
      </c>
      <c r="L430" s="6">
        <f ca="1">MAX(0,K430+MAX(0,L392-K392)-L411)*(Расчет_БЕЗ_Фонда!L$36&gt;0)</f>
        <v>0</v>
      </c>
      <c r="M430" s="6">
        <f ca="1">MAX(0,L430+MAX(0,M392-L392)-M411)*(Расчет_БЕЗ_Фонда!M$36&gt;0)</f>
        <v>0</v>
      </c>
      <c r="N430" s="6">
        <f ca="1">MAX(0,M430+MAX(0,N392-M392)-N411)*(Расчет_БЕЗ_Фонда!N$36&gt;0)</f>
        <v>0</v>
      </c>
      <c r="O430" s="6">
        <f ca="1">MAX(0,N430+MAX(0,O392-N392)-O411)*(Расчет_БЕЗ_Фонда!O$36&gt;0)</f>
        <v>0</v>
      </c>
      <c r="P430" s="6">
        <f ca="1">MAX(0,O430+MAX(0,P392-O392)-P411)*(Расчет_БЕЗ_Фонда!P$36&gt;0)</f>
        <v>0</v>
      </c>
      <c r="Q430" s="6">
        <f ca="1">MAX(0,P430+MAX(0,Q392-P392)-Q411)*(Расчет_БЕЗ_Фонда!Q$36&gt;0)</f>
        <v>0</v>
      </c>
      <c r="R430" s="6">
        <f ca="1">MAX(0,Q430+MAX(0,R392-Q392)-R411)*(Расчет_БЕЗ_Фонда!R$36&gt;0)</f>
        <v>0</v>
      </c>
      <c r="S430" s="6">
        <f ca="1">MAX(0,R430+MAX(0,S392-R392)-S411)*(Расчет_БЕЗ_Фонда!S$36&gt;0)</f>
        <v>0</v>
      </c>
      <c r="T430" s="6">
        <f ca="1">MAX(0,S430+MAX(0,T392-S392)-T411)*(Расчет_БЕЗ_Фонда!T$36&gt;0)</f>
        <v>0</v>
      </c>
      <c r="U430" s="6">
        <f ca="1">MAX(0,T430+MAX(0,U392-T392)-U411)*(Расчет_БЕЗ_Фонда!U$36&gt;0)</f>
        <v>0</v>
      </c>
      <c r="V430" s="6">
        <f ca="1">MAX(0,U430+MAX(0,V392-U392)-V411)*(Расчет_БЕЗ_Фонда!V$36&gt;0)</f>
        <v>0</v>
      </c>
      <c r="W430" s="6">
        <f ca="1">MAX(0,V430+MAX(0,W392-V392)-W411)*(Расчет_БЕЗ_Фонда!W$36&gt;0)</f>
        <v>0</v>
      </c>
      <c r="X430" s="6">
        <f ca="1">MAX(0,W430+MAX(0,X392-W392)-X411)*(Расчет_БЕЗ_Фонда!X$36&gt;0)</f>
        <v>0</v>
      </c>
      <c r="Y430" s="6">
        <f ca="1">MAX(0,X430+MAX(0,Y392-X392)-Y411)*(Расчет_БЕЗ_Фонда!Y$36&gt;0)</f>
        <v>0</v>
      </c>
      <c r="Z430" s="6">
        <f ca="1">MAX(0,Y430+MAX(0,Z392-Y392)-Z411)*(Расчет_БЕЗ_Фонда!Z$36&gt;0)</f>
        <v>0</v>
      </c>
      <c r="AA430" s="6">
        <f ca="1">MAX(0,Z430+MAX(0,AA392-Z392)-AA411)*(Расчет_БЕЗ_Фонда!AA$36&gt;0)</f>
        <v>0</v>
      </c>
      <c r="AB430" s="6">
        <f ca="1">MAX(0,AA430+MAX(0,AB392-AA392)-AB411)*(Расчет_БЕЗ_Фонда!AB$36&gt;0)</f>
        <v>0</v>
      </c>
      <c r="AC430" s="6">
        <f ca="1">MAX(0,AB430+MAX(0,AC392-AB392)-AC411)*(Расчет_БЕЗ_Фонда!AC$36&gt;0)</f>
        <v>0</v>
      </c>
      <c r="AD430" s="6">
        <f ca="1">MAX(0,AC430+MAX(0,AD392-AC392)-AD411)*(Расчет_БЕЗ_Фонда!AD$36&gt;0)</f>
        <v>0</v>
      </c>
      <c r="AE430" s="6">
        <f ca="1">MAX(0,AD430+MAX(0,AE392-AD392)-AE411)*(Расчет_БЕЗ_Фонда!AE$36&gt;0)</f>
        <v>0</v>
      </c>
      <c r="AF430" s="6">
        <f ca="1">MAX(0,AE430+MAX(0,AF392-AE392)-AF411)*(Расчет_БЕЗ_Фонда!AF$36&gt;0)</f>
        <v>0</v>
      </c>
      <c r="AG430" s="6">
        <f ca="1">MAX(0,AF430+MAX(0,AG392-AF392)-AG411)*(Расчет_БЕЗ_Фонда!AG$36&gt;0)</f>
        <v>0</v>
      </c>
      <c r="AH430" s="6">
        <f ca="1">MAX(0,AG430+MAX(0,AH392-AG392)-AH411)*(Расчет_БЕЗ_Фонда!AH$36&gt;0)</f>
        <v>0</v>
      </c>
      <c r="AI430" s="6">
        <f ca="1">MAX(0,AH430+MAX(0,AI392-AH392)-AI411)*(Расчет_БЕЗ_Фонда!AI$36&gt;0)</f>
        <v>0</v>
      </c>
      <c r="AJ430" s="6">
        <f ca="1">MAX(0,AI430+MAX(0,AJ392-AI392)-AJ411)*(Расчет_БЕЗ_Фонда!AJ$36&gt;0)</f>
        <v>0</v>
      </c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</row>
    <row r="431" spans="1:124" s="1" customFormat="1" outlineLevel="2">
      <c r="A431" s="5" t="str">
        <f t="shared" si="105"/>
        <v>-</v>
      </c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</row>
    <row r="432" spans="1:124" s="1" customFormat="1" outlineLevel="2">
      <c r="A432" s="5" t="str">
        <f t="shared" si="105"/>
        <v>-</v>
      </c>
      <c r="B432" s="6"/>
      <c r="C432" s="6"/>
      <c r="D432" s="6"/>
      <c r="E432" s="6">
        <f ca="1">MAX(0,D432+MAX(0,E394-D394)-E413)*(Расчет_БЕЗ_Фонда!E$36&gt;0)</f>
        <v>0</v>
      </c>
      <c r="F432" s="6">
        <f ca="1">MAX(0,E432+MAX(0,F394-E394)-F413)*(Расчет_БЕЗ_Фонда!F$36&gt;0)</f>
        <v>0</v>
      </c>
      <c r="G432" s="6">
        <f ca="1">MAX(0,F432+MAX(0,G394-F394)-G413)*(Расчет_БЕЗ_Фонда!G$36&gt;0)</f>
        <v>0</v>
      </c>
      <c r="H432" s="6">
        <f ca="1">MAX(0,G432+MAX(0,H394-G394)-H413)*(Расчет_БЕЗ_Фонда!H$36&gt;0)</f>
        <v>0</v>
      </c>
      <c r="I432" s="6">
        <f ca="1">MAX(0,H432+MAX(0,I394-H394)-I413)*(Расчет_БЕЗ_Фонда!I$36&gt;0)</f>
        <v>0</v>
      </c>
      <c r="J432" s="6">
        <f ca="1">MAX(0,I432+MAX(0,J394-I394)-J413)*(Расчет_БЕЗ_Фонда!J$36&gt;0)</f>
        <v>0</v>
      </c>
      <c r="K432" s="6">
        <f ca="1">MAX(0,J432+MAX(0,K394-J394)-K413)*(Расчет_БЕЗ_Фонда!K$36&gt;0)</f>
        <v>0</v>
      </c>
      <c r="L432" s="6">
        <f ca="1">MAX(0,K432+MAX(0,L394-K394)-L413)*(Расчет_БЕЗ_Фонда!L$36&gt;0)</f>
        <v>0</v>
      </c>
      <c r="M432" s="6">
        <f ca="1">MAX(0,L432+MAX(0,M394-L394)-M413)*(Расчет_БЕЗ_Фонда!M$36&gt;0)</f>
        <v>0</v>
      </c>
      <c r="N432" s="6">
        <f ca="1">MAX(0,M432+MAX(0,N394-M394)-N413)*(Расчет_БЕЗ_Фонда!N$36&gt;0)</f>
        <v>0</v>
      </c>
      <c r="O432" s="6">
        <f ca="1">MAX(0,N432+MAX(0,O394-N394)-O413)*(Расчет_БЕЗ_Фонда!O$36&gt;0)</f>
        <v>0</v>
      </c>
      <c r="P432" s="6">
        <f ca="1">MAX(0,O432+MAX(0,P394-O394)-P413)*(Расчет_БЕЗ_Фонда!P$36&gt;0)</f>
        <v>0</v>
      </c>
      <c r="Q432" s="6">
        <f ca="1">MAX(0,P432+MAX(0,Q394-P394)-Q413)*(Расчет_БЕЗ_Фонда!Q$36&gt;0)</f>
        <v>0</v>
      </c>
      <c r="R432" s="6">
        <f ca="1">MAX(0,Q432+MAX(0,R394-Q394)-R413)*(Расчет_БЕЗ_Фонда!R$36&gt;0)</f>
        <v>0</v>
      </c>
      <c r="S432" s="6">
        <f ca="1">MAX(0,R432+MAX(0,S394-R394)-S413)*(Расчет_БЕЗ_Фонда!S$36&gt;0)</f>
        <v>0</v>
      </c>
      <c r="T432" s="6">
        <f ca="1">MAX(0,S432+MAX(0,T394-S394)-T413)*(Расчет_БЕЗ_Фонда!T$36&gt;0)</f>
        <v>0</v>
      </c>
      <c r="U432" s="6">
        <f ca="1">MAX(0,T432+MAX(0,U394-T394)-U413)*(Расчет_БЕЗ_Фонда!U$36&gt;0)</f>
        <v>0</v>
      </c>
      <c r="V432" s="6">
        <f ca="1">MAX(0,U432+MAX(0,V394-U394)-V413)*(Расчет_БЕЗ_Фонда!V$36&gt;0)</f>
        <v>0</v>
      </c>
      <c r="W432" s="6">
        <f ca="1">MAX(0,V432+MAX(0,W394-V394)-W413)*(Расчет_БЕЗ_Фонда!W$36&gt;0)</f>
        <v>0</v>
      </c>
      <c r="X432" s="6">
        <f ca="1">MAX(0,W432+MAX(0,X394-W394)-X413)*(Расчет_БЕЗ_Фонда!X$36&gt;0)</f>
        <v>0</v>
      </c>
      <c r="Y432" s="6">
        <f ca="1">MAX(0,X432+MAX(0,Y394-X394)-Y413)*(Расчет_БЕЗ_Фонда!Y$36&gt;0)</f>
        <v>0</v>
      </c>
      <c r="Z432" s="6">
        <f ca="1">MAX(0,Y432+MAX(0,Z394-Y394)-Z413)*(Расчет_БЕЗ_Фонда!Z$36&gt;0)</f>
        <v>0</v>
      </c>
      <c r="AA432" s="6">
        <f ca="1">MAX(0,Z432+MAX(0,AA394-Z394)-AA413)*(Расчет_БЕЗ_Фонда!AA$36&gt;0)</f>
        <v>0</v>
      </c>
      <c r="AB432" s="6">
        <f ca="1">MAX(0,AA432+MAX(0,AB394-AA394)-AB413)*(Расчет_БЕЗ_Фонда!AB$36&gt;0)</f>
        <v>0</v>
      </c>
      <c r="AC432" s="6">
        <f ca="1">MAX(0,AB432+MAX(0,AC394-AB394)-AC413)*(Расчет_БЕЗ_Фонда!AC$36&gt;0)</f>
        <v>0</v>
      </c>
      <c r="AD432" s="6">
        <f ca="1">MAX(0,AC432+MAX(0,AD394-AC394)-AD413)*(Расчет_БЕЗ_Фонда!AD$36&gt;0)</f>
        <v>0</v>
      </c>
      <c r="AE432" s="6">
        <f ca="1">MAX(0,AD432+MAX(0,AE394-AD394)-AE413)*(Расчет_БЕЗ_Фонда!AE$36&gt;0)</f>
        <v>0</v>
      </c>
      <c r="AF432" s="6">
        <f ca="1">MAX(0,AE432+MAX(0,AF394-AE394)-AF413)*(Расчет_БЕЗ_Фонда!AF$36&gt;0)</f>
        <v>0</v>
      </c>
      <c r="AG432" s="6">
        <f ca="1">MAX(0,AF432+MAX(0,AG394-AF394)-AG413)*(Расчет_БЕЗ_Фонда!AG$36&gt;0)</f>
        <v>0</v>
      </c>
      <c r="AH432" s="6">
        <f ca="1">MAX(0,AG432+MAX(0,AH394-AG394)-AH413)*(Расчет_БЕЗ_Фонда!AH$36&gt;0)</f>
        <v>0</v>
      </c>
      <c r="AI432" s="6">
        <f ca="1">MAX(0,AH432+MAX(0,AI394-AH394)-AI413)*(Расчет_БЕЗ_Фонда!AI$36&gt;0)</f>
        <v>0</v>
      </c>
      <c r="AJ432" s="6">
        <f ca="1">MAX(0,AI432+MAX(0,AJ394-AI394)-AJ413)*(Расчет_БЕЗ_Фонда!AJ$36&gt;0)</f>
        <v>0</v>
      </c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</row>
    <row r="433" spans="1:124" s="1" customFormat="1" outlineLevel="2">
      <c r="A433" s="5" t="str">
        <f t="shared" si="105"/>
        <v>-</v>
      </c>
      <c r="B433" s="6"/>
      <c r="C433" s="6"/>
      <c r="D433" s="6"/>
      <c r="E433" s="6">
        <f ca="1">MAX(0,D433+MAX(0,E395-D395)-E414)*(Расчет_БЕЗ_Фонда!E$36&gt;0)</f>
        <v>0</v>
      </c>
      <c r="F433" s="6">
        <f ca="1">MAX(0,E433+MAX(0,F395-E395)-F414)*(Расчет_БЕЗ_Фонда!F$36&gt;0)</f>
        <v>0</v>
      </c>
      <c r="G433" s="6">
        <f ca="1">MAX(0,F433+MAX(0,G395-F395)-G414)*(Расчет_БЕЗ_Фонда!G$36&gt;0)</f>
        <v>0</v>
      </c>
      <c r="H433" s="6">
        <f ca="1">MAX(0,G433+MAX(0,H395-G395)-H414)*(Расчет_БЕЗ_Фонда!H$36&gt;0)</f>
        <v>0</v>
      </c>
      <c r="I433" s="6">
        <f ca="1">MAX(0,H433+MAX(0,I395-H395)-I414)*(Расчет_БЕЗ_Фонда!I$36&gt;0)</f>
        <v>0</v>
      </c>
      <c r="J433" s="6">
        <f ca="1">MAX(0,I433+MAX(0,J395-I395)-J414)*(Расчет_БЕЗ_Фонда!J$36&gt;0)</f>
        <v>0</v>
      </c>
      <c r="K433" s="6">
        <f ca="1">MAX(0,J433+MAX(0,K395-J395)-K414)*(Расчет_БЕЗ_Фонда!K$36&gt;0)</f>
        <v>0</v>
      </c>
      <c r="L433" s="6">
        <f ca="1">MAX(0,K433+MAX(0,L395-K395)-L414)*(Расчет_БЕЗ_Фонда!L$36&gt;0)</f>
        <v>0</v>
      </c>
      <c r="M433" s="6">
        <f ca="1">MAX(0,L433+MAX(0,M395-L395)-M414)*(Расчет_БЕЗ_Фонда!M$36&gt;0)</f>
        <v>0</v>
      </c>
      <c r="N433" s="6">
        <f ca="1">MAX(0,M433+MAX(0,N395-M395)-N414)*(Расчет_БЕЗ_Фонда!N$36&gt;0)</f>
        <v>0</v>
      </c>
      <c r="O433" s="6">
        <f ca="1">MAX(0,N433+MAX(0,O395-N395)-O414)*(Расчет_БЕЗ_Фонда!O$36&gt;0)</f>
        <v>0</v>
      </c>
      <c r="P433" s="6">
        <f ca="1">MAX(0,O433+MAX(0,P395-O395)-P414)*(Расчет_БЕЗ_Фонда!P$36&gt;0)</f>
        <v>0</v>
      </c>
      <c r="Q433" s="6">
        <f ca="1">MAX(0,P433+MAX(0,Q395-P395)-Q414)*(Расчет_БЕЗ_Фонда!Q$36&gt;0)</f>
        <v>0</v>
      </c>
      <c r="R433" s="6">
        <f ca="1">MAX(0,Q433+MAX(0,R395-Q395)-R414)*(Расчет_БЕЗ_Фонда!R$36&gt;0)</f>
        <v>0</v>
      </c>
      <c r="S433" s="6">
        <f ca="1">MAX(0,R433+MAX(0,S395-R395)-S414)*(Расчет_БЕЗ_Фонда!S$36&gt;0)</f>
        <v>0</v>
      </c>
      <c r="T433" s="6">
        <f ca="1">MAX(0,S433+MAX(0,T395-S395)-T414)*(Расчет_БЕЗ_Фонда!T$36&gt;0)</f>
        <v>0</v>
      </c>
      <c r="U433" s="6">
        <f ca="1">MAX(0,T433+MAX(0,U395-T395)-U414)*(Расчет_БЕЗ_Фонда!U$36&gt;0)</f>
        <v>0</v>
      </c>
      <c r="V433" s="6">
        <f ca="1">MAX(0,U433+MAX(0,V395-U395)-V414)*(Расчет_БЕЗ_Фонда!V$36&gt;0)</f>
        <v>0</v>
      </c>
      <c r="W433" s="6">
        <f ca="1">MAX(0,V433+MAX(0,W395-V395)-W414)*(Расчет_БЕЗ_Фонда!W$36&gt;0)</f>
        <v>0</v>
      </c>
      <c r="X433" s="6">
        <f ca="1">MAX(0,W433+MAX(0,X395-W395)-X414)*(Расчет_БЕЗ_Фонда!X$36&gt;0)</f>
        <v>0</v>
      </c>
      <c r="Y433" s="6">
        <f ca="1">MAX(0,X433+MAX(0,Y395-X395)-Y414)*(Расчет_БЕЗ_Фонда!Y$36&gt;0)</f>
        <v>0</v>
      </c>
      <c r="Z433" s="6">
        <f ca="1">MAX(0,Y433+MAX(0,Z395-Y395)-Z414)*(Расчет_БЕЗ_Фонда!Z$36&gt;0)</f>
        <v>0</v>
      </c>
      <c r="AA433" s="6">
        <f ca="1">MAX(0,Z433+MAX(0,AA395-Z395)-AA414)*(Расчет_БЕЗ_Фонда!AA$36&gt;0)</f>
        <v>0</v>
      </c>
      <c r="AB433" s="6">
        <f ca="1">MAX(0,AA433+MAX(0,AB395-AA395)-AB414)*(Расчет_БЕЗ_Фонда!AB$36&gt;0)</f>
        <v>0</v>
      </c>
      <c r="AC433" s="6">
        <f ca="1">MAX(0,AB433+MAX(0,AC395-AB395)-AC414)*(Расчет_БЕЗ_Фонда!AC$36&gt;0)</f>
        <v>0</v>
      </c>
      <c r="AD433" s="6">
        <f ca="1">MAX(0,AC433+MAX(0,AD395-AC395)-AD414)*(Расчет_БЕЗ_Фонда!AD$36&gt;0)</f>
        <v>0</v>
      </c>
      <c r="AE433" s="6">
        <f ca="1">MAX(0,AD433+MAX(0,AE395-AD395)-AE414)*(Расчет_БЕЗ_Фонда!AE$36&gt;0)</f>
        <v>0</v>
      </c>
      <c r="AF433" s="6">
        <f ca="1">MAX(0,AE433+MAX(0,AF395-AE395)-AF414)*(Расчет_БЕЗ_Фонда!AF$36&gt;0)</f>
        <v>0</v>
      </c>
      <c r="AG433" s="6">
        <f ca="1">MAX(0,AF433+MAX(0,AG395-AF395)-AG414)*(Расчет_БЕЗ_Фонда!AG$36&gt;0)</f>
        <v>0</v>
      </c>
      <c r="AH433" s="6">
        <f ca="1">MAX(0,AG433+MAX(0,AH395-AG395)-AH414)*(Расчет_БЕЗ_Фонда!AH$36&gt;0)</f>
        <v>0</v>
      </c>
      <c r="AI433" s="6">
        <f ca="1">MAX(0,AH433+MAX(0,AI395-AH395)-AI414)*(Расчет_БЕЗ_Фонда!AI$36&gt;0)</f>
        <v>0</v>
      </c>
      <c r="AJ433" s="6">
        <f ca="1">MAX(0,AI433+MAX(0,AJ395-AI395)-AJ414)*(Расчет_БЕЗ_Фонда!AJ$36&gt;0)</f>
        <v>0</v>
      </c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</row>
    <row r="434" spans="1:124" s="1" customFormat="1" outlineLevel="2">
      <c r="A434" s="5" t="str">
        <f t="shared" si="105"/>
        <v>-</v>
      </c>
      <c r="B434" s="6"/>
      <c r="C434" s="6"/>
      <c r="D434" s="6"/>
      <c r="E434" s="6">
        <f ca="1">MAX(0,D434+MAX(0,E396-D396)-E415)*(Расчет_БЕЗ_Фонда!E$36&gt;0)</f>
        <v>0</v>
      </c>
      <c r="F434" s="6">
        <f ca="1">MAX(0,E434+MAX(0,F396-E396)-F415)*(Расчет_БЕЗ_Фонда!F$36&gt;0)</f>
        <v>0</v>
      </c>
      <c r="G434" s="6">
        <f ca="1">MAX(0,F434+MAX(0,G396-F396)-G415)*(Расчет_БЕЗ_Фонда!G$36&gt;0)</f>
        <v>0</v>
      </c>
      <c r="H434" s="6">
        <f ca="1">MAX(0,G434+MAX(0,H396-G396)-H415)*(Расчет_БЕЗ_Фонда!H$36&gt;0)</f>
        <v>0</v>
      </c>
      <c r="I434" s="6">
        <f ca="1">MAX(0,H434+MAX(0,I396-H396)-I415)*(Расчет_БЕЗ_Фонда!I$36&gt;0)</f>
        <v>0</v>
      </c>
      <c r="J434" s="6">
        <f ca="1">MAX(0,I434+MAX(0,J396-I396)-J415)*(Расчет_БЕЗ_Фонда!J$36&gt;0)</f>
        <v>0</v>
      </c>
      <c r="K434" s="6">
        <f ca="1">MAX(0,J434+MAX(0,K396-J396)-K415)*(Расчет_БЕЗ_Фонда!K$36&gt;0)</f>
        <v>0</v>
      </c>
      <c r="L434" s="6">
        <f ca="1">MAX(0,K434+MAX(0,L396-K396)-L415)*(Расчет_БЕЗ_Фонда!L$36&gt;0)</f>
        <v>0</v>
      </c>
      <c r="M434" s="6">
        <f ca="1">MAX(0,L434+MAX(0,M396-L396)-M415)*(Расчет_БЕЗ_Фонда!M$36&gt;0)</f>
        <v>0</v>
      </c>
      <c r="N434" s="6">
        <f ca="1">MAX(0,M434+MAX(0,N396-M396)-N415)*(Расчет_БЕЗ_Фонда!N$36&gt;0)</f>
        <v>0</v>
      </c>
      <c r="O434" s="6">
        <f ca="1">MAX(0,N434+MAX(0,O396-N396)-O415)*(Расчет_БЕЗ_Фонда!O$36&gt;0)</f>
        <v>0</v>
      </c>
      <c r="P434" s="6">
        <f ca="1">MAX(0,O434+MAX(0,P396-O396)-P415)*(Расчет_БЕЗ_Фонда!P$36&gt;0)</f>
        <v>0</v>
      </c>
      <c r="Q434" s="6">
        <f ca="1">MAX(0,P434+MAX(0,Q396-P396)-Q415)*(Расчет_БЕЗ_Фонда!Q$36&gt;0)</f>
        <v>0</v>
      </c>
      <c r="R434" s="6">
        <f ca="1">MAX(0,Q434+MAX(0,R396-Q396)-R415)*(Расчет_БЕЗ_Фонда!R$36&gt;0)</f>
        <v>0</v>
      </c>
      <c r="S434" s="6">
        <f ca="1">MAX(0,R434+MAX(0,S396-R396)-S415)*(Расчет_БЕЗ_Фонда!S$36&gt;0)</f>
        <v>0</v>
      </c>
      <c r="T434" s="6">
        <f ca="1">MAX(0,S434+MAX(0,T396-S396)-T415)*(Расчет_БЕЗ_Фонда!T$36&gt;0)</f>
        <v>0</v>
      </c>
      <c r="U434" s="6">
        <f ca="1">MAX(0,T434+MAX(0,U396-T396)-U415)*(Расчет_БЕЗ_Фонда!U$36&gt;0)</f>
        <v>0</v>
      </c>
      <c r="V434" s="6">
        <f ca="1">MAX(0,U434+MAX(0,V396-U396)-V415)*(Расчет_БЕЗ_Фонда!V$36&gt;0)</f>
        <v>0</v>
      </c>
      <c r="W434" s="6">
        <f ca="1">MAX(0,V434+MAX(0,W396-V396)-W415)*(Расчет_БЕЗ_Фонда!W$36&gt;0)</f>
        <v>0</v>
      </c>
      <c r="X434" s="6">
        <f ca="1">MAX(0,W434+MAX(0,X396-W396)-X415)*(Расчет_БЕЗ_Фонда!X$36&gt;0)</f>
        <v>0</v>
      </c>
      <c r="Y434" s="6">
        <f ca="1">MAX(0,X434+MAX(0,Y396-X396)-Y415)*(Расчет_БЕЗ_Фонда!Y$36&gt;0)</f>
        <v>0</v>
      </c>
      <c r="Z434" s="6">
        <f ca="1">MAX(0,Y434+MAX(0,Z396-Y396)-Z415)*(Расчет_БЕЗ_Фонда!Z$36&gt;0)</f>
        <v>0</v>
      </c>
      <c r="AA434" s="6">
        <f ca="1">MAX(0,Z434+MAX(0,AA396-Z396)-AA415)*(Расчет_БЕЗ_Фонда!AA$36&gt;0)</f>
        <v>0</v>
      </c>
      <c r="AB434" s="6">
        <f ca="1">MAX(0,AA434+MAX(0,AB396-AA396)-AB415)*(Расчет_БЕЗ_Фонда!AB$36&gt;0)</f>
        <v>0</v>
      </c>
      <c r="AC434" s="6">
        <f ca="1">MAX(0,AB434+MAX(0,AC396-AB396)-AC415)*(Расчет_БЕЗ_Фонда!AC$36&gt;0)</f>
        <v>0</v>
      </c>
      <c r="AD434" s="6">
        <f ca="1">MAX(0,AC434+MAX(0,AD396-AC396)-AD415)*(Расчет_БЕЗ_Фонда!AD$36&gt;0)</f>
        <v>0</v>
      </c>
      <c r="AE434" s="6">
        <f ca="1">MAX(0,AD434+MAX(0,AE396-AD396)-AE415)*(Расчет_БЕЗ_Фонда!AE$36&gt;0)</f>
        <v>0</v>
      </c>
      <c r="AF434" s="6">
        <f ca="1">MAX(0,AE434+MAX(0,AF396-AE396)-AF415)*(Расчет_БЕЗ_Фонда!AF$36&gt;0)</f>
        <v>0</v>
      </c>
      <c r="AG434" s="6">
        <f ca="1">MAX(0,AF434+MAX(0,AG396-AF396)-AG415)*(Расчет_БЕЗ_Фонда!AG$36&gt;0)</f>
        <v>0</v>
      </c>
      <c r="AH434" s="6">
        <f ca="1">MAX(0,AG434+MAX(0,AH396-AG396)-AH415)*(Расчет_БЕЗ_Фонда!AH$36&gt;0)</f>
        <v>0</v>
      </c>
      <c r="AI434" s="6">
        <f ca="1">MAX(0,AH434+MAX(0,AI396-AH396)-AI415)*(Расчет_БЕЗ_Фонда!AI$36&gt;0)</f>
        <v>0</v>
      </c>
      <c r="AJ434" s="6">
        <f ca="1">MAX(0,AI434+MAX(0,AJ396-AI396)-AJ415)*(Расчет_БЕЗ_Фонда!AJ$36&gt;0)</f>
        <v>0</v>
      </c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</row>
    <row r="435" spans="1:124" s="1" customFormat="1" outlineLevel="2">
      <c r="A435" s="5" t="str">
        <f t="shared" si="105"/>
        <v>-</v>
      </c>
      <c r="B435" s="6"/>
      <c r="C435" s="6"/>
      <c r="D435" s="6"/>
      <c r="E435" s="6">
        <f ca="1">MAX(0,D435+MAX(0,E397-D397)-E416)*(Расчет_БЕЗ_Фонда!E$36&gt;0)</f>
        <v>0</v>
      </c>
      <c r="F435" s="6">
        <f ca="1">MAX(0,E435+MAX(0,F397-E397)-F416)*(Расчет_БЕЗ_Фонда!F$36&gt;0)</f>
        <v>0</v>
      </c>
      <c r="G435" s="6">
        <f ca="1">MAX(0,F435+MAX(0,G397-F397)-G416)*(Расчет_БЕЗ_Фонда!G$36&gt;0)</f>
        <v>0</v>
      </c>
      <c r="H435" s="6">
        <f ca="1">MAX(0,G435+MAX(0,H397-G397)-H416)*(Расчет_БЕЗ_Фонда!H$36&gt;0)</f>
        <v>0</v>
      </c>
      <c r="I435" s="6">
        <f ca="1">MAX(0,H435+MAX(0,I397-H397)-I416)*(Расчет_БЕЗ_Фонда!I$36&gt;0)</f>
        <v>0</v>
      </c>
      <c r="J435" s="6">
        <f ca="1">MAX(0,I435+MAX(0,J397-I397)-J416)*(Расчет_БЕЗ_Фонда!J$36&gt;0)</f>
        <v>0</v>
      </c>
      <c r="K435" s="6">
        <f ca="1">MAX(0,J435+MAX(0,K397-J397)-K416)*(Расчет_БЕЗ_Фонда!K$36&gt;0)</f>
        <v>0</v>
      </c>
      <c r="L435" s="6">
        <f ca="1">MAX(0,K435+MAX(0,L397-K397)-L416)*(Расчет_БЕЗ_Фонда!L$36&gt;0)</f>
        <v>0</v>
      </c>
      <c r="M435" s="6">
        <f ca="1">MAX(0,L435+MAX(0,M397-L397)-M416)*(Расчет_БЕЗ_Фонда!M$36&gt;0)</f>
        <v>0</v>
      </c>
      <c r="N435" s="6">
        <f ca="1">MAX(0,M435+MAX(0,N397-M397)-N416)*(Расчет_БЕЗ_Фонда!N$36&gt;0)</f>
        <v>0</v>
      </c>
      <c r="O435" s="6">
        <f ca="1">MAX(0,N435+MAX(0,O397-N397)-O416)*(Расчет_БЕЗ_Фонда!O$36&gt;0)</f>
        <v>0</v>
      </c>
      <c r="P435" s="6">
        <f ca="1">MAX(0,O435+MAX(0,P397-O397)-P416)*(Расчет_БЕЗ_Фонда!P$36&gt;0)</f>
        <v>0</v>
      </c>
      <c r="Q435" s="6">
        <f ca="1">MAX(0,P435+MAX(0,Q397-P397)-Q416)*(Расчет_БЕЗ_Фонда!Q$36&gt;0)</f>
        <v>0</v>
      </c>
      <c r="R435" s="6">
        <f ca="1">MAX(0,Q435+MAX(0,R397-Q397)-R416)*(Расчет_БЕЗ_Фонда!R$36&gt;0)</f>
        <v>0</v>
      </c>
      <c r="S435" s="6">
        <f ca="1">MAX(0,R435+MAX(0,S397-R397)-S416)*(Расчет_БЕЗ_Фонда!S$36&gt;0)</f>
        <v>0</v>
      </c>
      <c r="T435" s="6">
        <f ca="1">MAX(0,S435+MAX(0,T397-S397)-T416)*(Расчет_БЕЗ_Фонда!T$36&gt;0)</f>
        <v>0</v>
      </c>
      <c r="U435" s="6">
        <f ca="1">MAX(0,T435+MAX(0,U397-T397)-U416)*(Расчет_БЕЗ_Фонда!U$36&gt;0)</f>
        <v>0</v>
      </c>
      <c r="V435" s="6">
        <f ca="1">MAX(0,U435+MAX(0,V397-U397)-V416)*(Расчет_БЕЗ_Фонда!V$36&gt;0)</f>
        <v>0</v>
      </c>
      <c r="W435" s="6">
        <f ca="1">MAX(0,V435+MAX(0,W397-V397)-W416)*(Расчет_БЕЗ_Фонда!W$36&gt;0)</f>
        <v>0</v>
      </c>
      <c r="X435" s="6">
        <f ca="1">MAX(0,W435+MAX(0,X397-W397)-X416)*(Расчет_БЕЗ_Фонда!X$36&gt;0)</f>
        <v>0</v>
      </c>
      <c r="Y435" s="6">
        <f ca="1">MAX(0,X435+MAX(0,Y397-X397)-Y416)*(Расчет_БЕЗ_Фонда!Y$36&gt;0)</f>
        <v>0</v>
      </c>
      <c r="Z435" s="6">
        <f ca="1">MAX(0,Y435+MAX(0,Z397-Y397)-Z416)*(Расчет_БЕЗ_Фонда!Z$36&gt;0)</f>
        <v>0</v>
      </c>
      <c r="AA435" s="6">
        <f ca="1">MAX(0,Z435+MAX(0,AA397-Z397)-AA416)*(Расчет_БЕЗ_Фонда!AA$36&gt;0)</f>
        <v>0</v>
      </c>
      <c r="AB435" s="6">
        <f ca="1">MAX(0,AA435+MAX(0,AB397-AA397)-AB416)*(Расчет_БЕЗ_Фонда!AB$36&gt;0)</f>
        <v>0</v>
      </c>
      <c r="AC435" s="6">
        <f ca="1">MAX(0,AB435+MAX(0,AC397-AB397)-AC416)*(Расчет_БЕЗ_Фонда!AC$36&gt;0)</f>
        <v>0</v>
      </c>
      <c r="AD435" s="6">
        <f ca="1">MAX(0,AC435+MAX(0,AD397-AC397)-AD416)*(Расчет_БЕЗ_Фонда!AD$36&gt;0)</f>
        <v>0</v>
      </c>
      <c r="AE435" s="6">
        <f ca="1">MAX(0,AD435+MAX(0,AE397-AD397)-AE416)*(Расчет_БЕЗ_Фонда!AE$36&gt;0)</f>
        <v>0</v>
      </c>
      <c r="AF435" s="6">
        <f ca="1">MAX(0,AE435+MAX(0,AF397-AE397)-AF416)*(Расчет_БЕЗ_Фонда!AF$36&gt;0)</f>
        <v>0</v>
      </c>
      <c r="AG435" s="6">
        <f ca="1">MAX(0,AF435+MAX(0,AG397-AF397)-AG416)*(Расчет_БЕЗ_Фонда!AG$36&gt;0)</f>
        <v>0</v>
      </c>
      <c r="AH435" s="6">
        <f ca="1">MAX(0,AG435+MAX(0,AH397-AG397)-AH416)*(Расчет_БЕЗ_Фонда!AH$36&gt;0)</f>
        <v>0</v>
      </c>
      <c r="AI435" s="6">
        <f ca="1">MAX(0,AH435+MAX(0,AI397-AH397)-AI416)*(Расчет_БЕЗ_Фонда!AI$36&gt;0)</f>
        <v>0</v>
      </c>
      <c r="AJ435" s="6">
        <f ca="1">MAX(0,AI435+MAX(0,AJ397-AI397)-AJ416)*(Расчет_БЕЗ_Фонда!AJ$36&gt;0)</f>
        <v>0</v>
      </c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</row>
    <row r="436" spans="1:124" s="1" customFormat="1" outlineLevel="2">
      <c r="A436" s="5" t="str">
        <f t="shared" si="105"/>
        <v>-</v>
      </c>
      <c r="B436" s="6"/>
      <c r="C436" s="6"/>
      <c r="D436" s="6"/>
      <c r="E436" s="6">
        <f ca="1">MAX(0,D436+MAX(0,E398-D398)-E417)*(Расчет_БЕЗ_Фонда!E$36&gt;0)</f>
        <v>0</v>
      </c>
      <c r="F436" s="6">
        <f ca="1">MAX(0,E436+MAX(0,F398-E398)-F417)*(Расчет_БЕЗ_Фонда!F$36&gt;0)</f>
        <v>0</v>
      </c>
      <c r="G436" s="6">
        <f ca="1">MAX(0,F436+MAX(0,G398-F398)-G417)*(Расчет_БЕЗ_Фонда!G$36&gt;0)</f>
        <v>0</v>
      </c>
      <c r="H436" s="6">
        <f ca="1">MAX(0,G436+MAX(0,H398-G398)-H417)*(Расчет_БЕЗ_Фонда!H$36&gt;0)</f>
        <v>0</v>
      </c>
      <c r="I436" s="6">
        <f ca="1">MAX(0,H436+MAX(0,I398-H398)-I417)*(Расчет_БЕЗ_Фонда!I$36&gt;0)</f>
        <v>0</v>
      </c>
      <c r="J436" s="6">
        <f ca="1">MAX(0,I436+MAX(0,J398-I398)-J417)*(Расчет_БЕЗ_Фонда!J$36&gt;0)</f>
        <v>0</v>
      </c>
      <c r="K436" s="6">
        <f ca="1">MAX(0,J436+MAX(0,K398-J398)-K417)*(Расчет_БЕЗ_Фонда!K$36&gt;0)</f>
        <v>0</v>
      </c>
      <c r="L436" s="6">
        <f ca="1">MAX(0,K436+MAX(0,L398-K398)-L417)*(Расчет_БЕЗ_Фонда!L$36&gt;0)</f>
        <v>0</v>
      </c>
      <c r="M436" s="6">
        <f ca="1">MAX(0,L436+MAX(0,M398-L398)-M417)*(Расчет_БЕЗ_Фонда!M$36&gt;0)</f>
        <v>0</v>
      </c>
      <c r="N436" s="6">
        <f ca="1">MAX(0,M436+MAX(0,N398-M398)-N417)*(Расчет_БЕЗ_Фонда!N$36&gt;0)</f>
        <v>0</v>
      </c>
      <c r="O436" s="6">
        <f ca="1">MAX(0,N436+MAX(0,O398-N398)-O417)*(Расчет_БЕЗ_Фонда!O$36&gt;0)</f>
        <v>0</v>
      </c>
      <c r="P436" s="6">
        <f ca="1">MAX(0,O436+MAX(0,P398-O398)-P417)*(Расчет_БЕЗ_Фонда!P$36&gt;0)</f>
        <v>0</v>
      </c>
      <c r="Q436" s="6">
        <f ca="1">MAX(0,P436+MAX(0,Q398-P398)-Q417)*(Расчет_БЕЗ_Фонда!Q$36&gt;0)</f>
        <v>0</v>
      </c>
      <c r="R436" s="6">
        <f ca="1">MAX(0,Q436+MAX(0,R398-Q398)-R417)*(Расчет_БЕЗ_Фонда!R$36&gt;0)</f>
        <v>0</v>
      </c>
      <c r="S436" s="6">
        <f ca="1">MAX(0,R436+MAX(0,S398-R398)-S417)*(Расчет_БЕЗ_Фонда!S$36&gt;0)</f>
        <v>0</v>
      </c>
      <c r="T436" s="6">
        <f ca="1">MAX(0,S436+MAX(0,T398-S398)-T417)*(Расчет_БЕЗ_Фонда!T$36&gt;0)</f>
        <v>0</v>
      </c>
      <c r="U436" s="6">
        <f ca="1">MAX(0,T436+MAX(0,U398-T398)-U417)*(Расчет_БЕЗ_Фонда!U$36&gt;0)</f>
        <v>0</v>
      </c>
      <c r="V436" s="6">
        <f ca="1">MAX(0,U436+MAX(0,V398-U398)-V417)*(Расчет_БЕЗ_Фонда!V$36&gt;0)</f>
        <v>0</v>
      </c>
      <c r="W436" s="6">
        <f ca="1">MAX(0,V436+MAX(0,W398-V398)-W417)*(Расчет_БЕЗ_Фонда!W$36&gt;0)</f>
        <v>0</v>
      </c>
      <c r="X436" s="6">
        <f ca="1">MAX(0,W436+MAX(0,X398-W398)-X417)*(Расчет_БЕЗ_Фонда!X$36&gt;0)</f>
        <v>0</v>
      </c>
      <c r="Y436" s="6">
        <f ca="1">MAX(0,X436+MAX(0,Y398-X398)-Y417)*(Расчет_БЕЗ_Фонда!Y$36&gt;0)</f>
        <v>0</v>
      </c>
      <c r="Z436" s="6">
        <f ca="1">MAX(0,Y436+MAX(0,Z398-Y398)-Z417)*(Расчет_БЕЗ_Фонда!Z$36&gt;0)</f>
        <v>0</v>
      </c>
      <c r="AA436" s="6">
        <f ca="1">MAX(0,Z436+MAX(0,AA398-Z398)-AA417)*(Расчет_БЕЗ_Фонда!AA$36&gt;0)</f>
        <v>0</v>
      </c>
      <c r="AB436" s="6">
        <f ca="1">MAX(0,AA436+MAX(0,AB398-AA398)-AB417)*(Расчет_БЕЗ_Фонда!AB$36&gt;0)</f>
        <v>0</v>
      </c>
      <c r="AC436" s="6">
        <f ca="1">MAX(0,AB436+MAX(0,AC398-AB398)-AC417)*(Расчет_БЕЗ_Фонда!AC$36&gt;0)</f>
        <v>0</v>
      </c>
      <c r="AD436" s="6">
        <f ca="1">MAX(0,AC436+MAX(0,AD398-AC398)-AD417)*(Расчет_БЕЗ_Фонда!AD$36&gt;0)</f>
        <v>0</v>
      </c>
      <c r="AE436" s="6">
        <f ca="1">MAX(0,AD436+MAX(0,AE398-AD398)-AE417)*(Расчет_БЕЗ_Фонда!AE$36&gt;0)</f>
        <v>0</v>
      </c>
      <c r="AF436" s="6">
        <f ca="1">MAX(0,AE436+MAX(0,AF398-AE398)-AF417)*(Расчет_БЕЗ_Фонда!AF$36&gt;0)</f>
        <v>0</v>
      </c>
      <c r="AG436" s="6">
        <f ca="1">MAX(0,AF436+MAX(0,AG398-AF398)-AG417)*(Расчет_БЕЗ_Фонда!AG$36&gt;0)</f>
        <v>0</v>
      </c>
      <c r="AH436" s="6">
        <f ca="1">MAX(0,AG436+MAX(0,AH398-AG398)-AH417)*(Расчет_БЕЗ_Фонда!AH$36&gt;0)</f>
        <v>0</v>
      </c>
      <c r="AI436" s="6">
        <f ca="1">MAX(0,AH436+MAX(0,AI398-AH398)-AI417)*(Расчет_БЕЗ_Фонда!AI$36&gt;0)</f>
        <v>0</v>
      </c>
      <c r="AJ436" s="6">
        <f ca="1">MAX(0,AI436+MAX(0,AJ398-AI398)-AJ417)*(Расчет_БЕЗ_Фонда!AJ$36&gt;0)</f>
        <v>0</v>
      </c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</row>
    <row r="437" spans="1:124" s="1" customFormat="1" outlineLevel="1">
      <c r="A437" s="14" t="str">
        <f t="shared" si="105"/>
        <v>Итого по Проекту</v>
      </c>
      <c r="B437" s="15"/>
      <c r="C437" s="15"/>
      <c r="D437" s="15">
        <f t="shared" ref="D437:AJ437" si="106">SUM(D421:D436)</f>
        <v>0</v>
      </c>
      <c r="E437" s="16">
        <f t="shared" ca="1" si="106"/>
        <v>0</v>
      </c>
      <c r="F437" s="16">
        <f t="shared" ca="1" si="106"/>
        <v>0</v>
      </c>
      <c r="G437" s="16">
        <f t="shared" ca="1" si="106"/>
        <v>518906.66666666669</v>
      </c>
      <c r="H437" s="16">
        <f t="shared" ca="1" si="106"/>
        <v>501013.33333333337</v>
      </c>
      <c r="I437" s="16">
        <f t="shared" ca="1" si="106"/>
        <v>483120.00000000006</v>
      </c>
      <c r="J437" s="16">
        <f t="shared" ca="1" si="106"/>
        <v>465226.66666666674</v>
      </c>
      <c r="K437" s="16">
        <f t="shared" ca="1" si="106"/>
        <v>447333.33333333343</v>
      </c>
      <c r="L437" s="16">
        <f t="shared" ca="1" si="106"/>
        <v>429440.00000000012</v>
      </c>
      <c r="M437" s="16">
        <f t="shared" ca="1" si="106"/>
        <v>411546.6666666668</v>
      </c>
      <c r="N437" s="16">
        <f t="shared" ca="1" si="106"/>
        <v>393653.33333333349</v>
      </c>
      <c r="O437" s="16">
        <f t="shared" ca="1" si="106"/>
        <v>375760.00000000017</v>
      </c>
      <c r="P437" s="16">
        <f t="shared" ca="1" si="106"/>
        <v>0</v>
      </c>
      <c r="Q437" s="16">
        <f t="shared" ca="1" si="106"/>
        <v>0</v>
      </c>
      <c r="R437" s="16">
        <f t="shared" ca="1" si="106"/>
        <v>0</v>
      </c>
      <c r="S437" s="16">
        <f t="shared" ca="1" si="106"/>
        <v>0</v>
      </c>
      <c r="T437" s="16">
        <f t="shared" ca="1" si="106"/>
        <v>0</v>
      </c>
      <c r="U437" s="16">
        <f t="shared" ca="1" si="106"/>
        <v>0</v>
      </c>
      <c r="V437" s="16">
        <f t="shared" ca="1" si="106"/>
        <v>0</v>
      </c>
      <c r="W437" s="16">
        <f t="shared" ca="1" si="106"/>
        <v>0</v>
      </c>
      <c r="X437" s="16">
        <f t="shared" ca="1" si="106"/>
        <v>0</v>
      </c>
      <c r="Y437" s="16">
        <f t="shared" ca="1" si="106"/>
        <v>0</v>
      </c>
      <c r="Z437" s="16">
        <f t="shared" ca="1" si="106"/>
        <v>0</v>
      </c>
      <c r="AA437" s="16">
        <f t="shared" ca="1" si="106"/>
        <v>0</v>
      </c>
      <c r="AB437" s="16">
        <f t="shared" ca="1" si="106"/>
        <v>0</v>
      </c>
      <c r="AC437" s="16">
        <f t="shared" ca="1" si="106"/>
        <v>0</v>
      </c>
      <c r="AD437" s="16">
        <f t="shared" ca="1" si="106"/>
        <v>0</v>
      </c>
      <c r="AE437" s="16">
        <f t="shared" ca="1" si="106"/>
        <v>0</v>
      </c>
      <c r="AF437" s="16">
        <f t="shared" ca="1" si="106"/>
        <v>0</v>
      </c>
      <c r="AG437" s="16">
        <f t="shared" ca="1" si="106"/>
        <v>0</v>
      </c>
      <c r="AH437" s="16">
        <f t="shared" ca="1" si="106"/>
        <v>0</v>
      </c>
      <c r="AI437" s="16">
        <f t="shared" ca="1" si="106"/>
        <v>0</v>
      </c>
      <c r="AJ437" s="16">
        <f t="shared" ca="1" si="106"/>
        <v>0</v>
      </c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  <c r="BC437" s="16"/>
      <c r="BD437" s="16"/>
      <c r="BE437" s="16"/>
      <c r="BF437" s="16"/>
      <c r="BG437" s="16"/>
      <c r="BH437" s="16"/>
      <c r="BI437" s="16"/>
      <c r="BJ437" s="16"/>
      <c r="BK437" s="16"/>
      <c r="BL437" s="16"/>
      <c r="BM437" s="16"/>
      <c r="BN437" s="16"/>
      <c r="BO437" s="16"/>
      <c r="BP437" s="16"/>
      <c r="BQ437" s="16"/>
      <c r="BR437" s="16"/>
      <c r="BS437" s="16"/>
      <c r="BT437" s="16"/>
      <c r="BU437" s="16"/>
      <c r="BV437" s="16"/>
      <c r="BW437" s="16"/>
      <c r="BX437" s="16"/>
      <c r="BY437" s="16"/>
      <c r="BZ437" s="16"/>
      <c r="CA437" s="16"/>
      <c r="CB437" s="16"/>
      <c r="CC437" s="16"/>
      <c r="CD437" s="16"/>
      <c r="CE437" s="16"/>
      <c r="CF437" s="16"/>
      <c r="CG437" s="16"/>
      <c r="CH437" s="16"/>
      <c r="CI437" s="16"/>
      <c r="CJ437" s="16"/>
      <c r="CK437" s="16"/>
      <c r="CL437" s="16"/>
      <c r="CM437" s="16"/>
      <c r="CN437" s="16"/>
      <c r="CO437" s="16"/>
      <c r="CP437" s="16"/>
      <c r="CQ437" s="16"/>
      <c r="CR437" s="16"/>
      <c r="CS437" s="16"/>
      <c r="CT437" s="16"/>
      <c r="CU437" s="16"/>
      <c r="CV437" s="16"/>
      <c r="CW437" s="16"/>
      <c r="CX437" s="16"/>
      <c r="CY437" s="16"/>
      <c r="CZ437" s="16"/>
      <c r="DA437" s="16"/>
      <c r="DB437" s="16"/>
      <c r="DC437" s="16"/>
      <c r="DD437" s="16"/>
      <c r="DE437" s="16"/>
      <c r="DF437" s="16"/>
      <c r="DG437" s="16"/>
      <c r="DH437" s="16"/>
      <c r="DI437" s="16"/>
      <c r="DJ437" s="16"/>
      <c r="DK437" s="16"/>
      <c r="DL437" s="16"/>
      <c r="DM437" s="16"/>
      <c r="DN437" s="16"/>
      <c r="DO437" s="16"/>
      <c r="DP437" s="16"/>
      <c r="DQ437" s="16"/>
      <c r="DR437" s="16"/>
      <c r="DS437" s="16"/>
      <c r="DT437" s="16"/>
    </row>
    <row r="438" spans="1:124" s="1" customFormat="1" outlineLevel="1">
      <c r="A438" s="2"/>
    </row>
    <row r="439" spans="1:124" outlineLevel="1">
      <c r="A439" s="384"/>
      <c r="B439" s="383"/>
      <c r="C439" s="383"/>
      <c r="D439" s="383"/>
      <c r="E439" s="383"/>
      <c r="F439" s="383"/>
      <c r="G439" s="383"/>
      <c r="H439" s="383"/>
      <c r="I439" s="383"/>
      <c r="J439" s="383"/>
      <c r="K439" s="383"/>
      <c r="L439" s="383"/>
      <c r="M439" s="383"/>
      <c r="N439" s="383"/>
      <c r="O439" s="383"/>
      <c r="P439" s="383"/>
      <c r="Q439" s="383"/>
      <c r="R439" s="383"/>
      <c r="S439" s="383"/>
      <c r="T439" s="383"/>
      <c r="U439" s="383"/>
      <c r="V439" s="383"/>
      <c r="W439" s="383"/>
      <c r="X439" s="383"/>
      <c r="Y439" s="383"/>
      <c r="Z439" s="383"/>
      <c r="AA439" s="383"/>
      <c r="AB439" s="383"/>
      <c r="AC439" s="383"/>
      <c r="AD439" s="383"/>
      <c r="AE439" s="383"/>
      <c r="AF439" s="383"/>
      <c r="AG439" s="383"/>
      <c r="AH439" s="383"/>
      <c r="AI439" s="383"/>
      <c r="AJ439" s="383"/>
      <c r="AK439" s="383"/>
      <c r="AL439" s="383"/>
      <c r="AM439" s="383"/>
      <c r="AN439" s="383"/>
      <c r="AO439" s="383"/>
      <c r="AP439" s="383"/>
      <c r="AQ439" s="383"/>
      <c r="AR439" s="383"/>
      <c r="AS439" s="383"/>
      <c r="AT439" s="383"/>
      <c r="AU439" s="383"/>
      <c r="AV439" s="383"/>
      <c r="AW439" s="383"/>
      <c r="AX439" s="383"/>
      <c r="AY439" s="383"/>
      <c r="AZ439" s="383"/>
      <c r="BA439" s="383"/>
      <c r="BB439" s="383"/>
      <c r="BC439" s="383"/>
      <c r="BD439" s="383"/>
      <c r="BE439" s="383"/>
      <c r="BF439" s="383"/>
      <c r="BG439" s="383"/>
      <c r="BH439" s="383"/>
      <c r="BI439" s="383"/>
      <c r="BJ439" s="383"/>
      <c r="BK439" s="383"/>
      <c r="BL439" s="383"/>
      <c r="BM439" s="383"/>
      <c r="BN439" s="383"/>
      <c r="BO439" s="383"/>
      <c r="BP439" s="383"/>
      <c r="BQ439" s="383"/>
      <c r="BR439" s="383"/>
      <c r="BS439" s="383"/>
      <c r="BT439" s="383"/>
      <c r="BU439" s="383"/>
      <c r="BV439" s="383"/>
      <c r="BW439" s="383"/>
      <c r="BX439" s="383"/>
      <c r="BY439" s="383"/>
      <c r="BZ439" s="383"/>
      <c r="CA439" s="383"/>
      <c r="CB439" s="383"/>
      <c r="CC439" s="383"/>
      <c r="CD439" s="383"/>
      <c r="CE439" s="383"/>
      <c r="CF439" s="383"/>
      <c r="CG439" s="383"/>
      <c r="CH439" s="383"/>
      <c r="CI439" s="383"/>
      <c r="CJ439" s="383"/>
      <c r="CK439" s="383"/>
      <c r="CL439" s="383"/>
      <c r="CM439" s="383"/>
      <c r="CN439" s="383"/>
      <c r="CO439" s="383"/>
      <c r="CP439" s="383"/>
      <c r="CQ439" s="383"/>
      <c r="CR439" s="383"/>
      <c r="CS439" s="383"/>
      <c r="CT439" s="383"/>
      <c r="CU439" s="383"/>
      <c r="CV439" s="383"/>
      <c r="CW439" s="383"/>
      <c r="CX439" s="383"/>
      <c r="CY439" s="383"/>
      <c r="CZ439" s="383"/>
      <c r="DA439" s="383"/>
      <c r="DB439" s="383"/>
      <c r="DC439" s="383"/>
      <c r="DD439" s="383"/>
      <c r="DE439" s="383"/>
      <c r="DF439" s="383"/>
      <c r="DG439" s="383"/>
      <c r="DH439" s="383"/>
      <c r="DI439" s="383"/>
      <c r="DJ439" s="383"/>
      <c r="DK439" s="383"/>
      <c r="DL439" s="383"/>
      <c r="DM439" s="383"/>
      <c r="DN439" s="383"/>
      <c r="DO439" s="383"/>
      <c r="DP439" s="383"/>
      <c r="DQ439" s="383"/>
      <c r="DR439" s="383"/>
      <c r="DS439" s="383"/>
      <c r="DT439" s="383"/>
    </row>
    <row r="440" spans="1:124">
      <c r="B440" s="383"/>
      <c r="C440" s="383"/>
      <c r="D440" s="383"/>
      <c r="E440" s="383"/>
      <c r="F440" s="383"/>
      <c r="G440" s="383"/>
      <c r="H440" s="383"/>
      <c r="I440" s="383"/>
      <c r="J440" s="383"/>
      <c r="K440" s="383"/>
      <c r="L440" s="383"/>
      <c r="M440" s="383"/>
      <c r="N440" s="383"/>
      <c r="O440" s="383"/>
      <c r="P440" s="383"/>
      <c r="Q440" s="383"/>
      <c r="R440" s="383"/>
      <c r="S440" s="383"/>
      <c r="T440" s="383"/>
      <c r="U440" s="383"/>
      <c r="V440" s="383"/>
      <c r="W440" s="383"/>
      <c r="X440" s="383"/>
      <c r="Y440" s="383"/>
      <c r="Z440" s="383"/>
      <c r="AA440" s="383"/>
      <c r="AB440" s="383"/>
      <c r="AC440" s="383"/>
      <c r="AD440" s="383"/>
      <c r="AE440" s="383"/>
      <c r="AF440" s="383"/>
      <c r="AG440" s="383"/>
      <c r="AH440" s="383"/>
      <c r="AI440" s="383"/>
      <c r="AJ440" s="383"/>
      <c r="AK440" s="383"/>
      <c r="AL440" s="383"/>
      <c r="AM440" s="383"/>
      <c r="AN440" s="383"/>
      <c r="AO440" s="383"/>
      <c r="AP440" s="383"/>
      <c r="AQ440" s="383"/>
      <c r="AR440" s="383"/>
      <c r="AS440" s="383"/>
      <c r="AT440" s="383"/>
      <c r="AU440" s="383"/>
      <c r="AV440" s="383"/>
      <c r="AW440" s="383"/>
      <c r="AX440" s="383"/>
      <c r="AY440" s="383"/>
      <c r="AZ440" s="383"/>
      <c r="BA440" s="383"/>
      <c r="BB440" s="383"/>
      <c r="BC440" s="383"/>
      <c r="BD440" s="383"/>
      <c r="BE440" s="383"/>
      <c r="BF440" s="383"/>
      <c r="BG440" s="383"/>
      <c r="BH440" s="383"/>
      <c r="BI440" s="383"/>
      <c r="BJ440" s="383"/>
      <c r="BK440" s="383"/>
      <c r="BL440" s="383"/>
      <c r="BM440" s="383"/>
      <c r="BN440" s="383"/>
      <c r="BO440" s="383"/>
      <c r="BP440" s="383"/>
      <c r="BQ440" s="383"/>
      <c r="BR440" s="383"/>
      <c r="BS440" s="383"/>
      <c r="BT440" s="383"/>
      <c r="BU440" s="383"/>
      <c r="BV440" s="383"/>
      <c r="BW440" s="383"/>
      <c r="BX440" s="383"/>
      <c r="BY440" s="383"/>
      <c r="BZ440" s="383"/>
      <c r="CA440" s="383"/>
      <c r="CB440" s="383"/>
      <c r="CC440" s="383"/>
      <c r="CD440" s="383"/>
      <c r="CE440" s="383"/>
      <c r="CF440" s="383"/>
      <c r="CG440" s="383"/>
      <c r="CH440" s="383"/>
      <c r="CI440" s="383"/>
      <c r="CJ440" s="383"/>
      <c r="CK440" s="383"/>
      <c r="CL440" s="383"/>
      <c r="CM440" s="383"/>
      <c r="CN440" s="383"/>
      <c r="CO440" s="383"/>
      <c r="CP440" s="383"/>
      <c r="CQ440" s="383"/>
      <c r="CR440" s="383"/>
      <c r="CS440" s="383"/>
      <c r="CT440" s="383"/>
      <c r="CU440" s="383"/>
      <c r="CV440" s="383"/>
      <c r="CW440" s="383"/>
      <c r="CX440" s="383"/>
      <c r="CY440" s="383"/>
      <c r="CZ440" s="383"/>
      <c r="DA440" s="383"/>
      <c r="DB440" s="383"/>
      <c r="DC440" s="383"/>
      <c r="DD440" s="383"/>
      <c r="DE440" s="383"/>
      <c r="DF440" s="383"/>
      <c r="DG440" s="383"/>
      <c r="DH440" s="383"/>
      <c r="DI440" s="383"/>
      <c r="DJ440" s="383"/>
      <c r="DK440" s="383"/>
      <c r="DL440" s="383"/>
      <c r="DM440" s="383"/>
      <c r="DN440" s="383"/>
      <c r="DO440" s="383"/>
      <c r="DP440" s="383"/>
      <c r="DQ440" s="383"/>
      <c r="DR440" s="383"/>
      <c r="DS440" s="383"/>
      <c r="DT440" s="383"/>
    </row>
    <row r="441" spans="1:124" s="374" customFormat="1" ht="18.45" customHeight="1">
      <c r="A441" s="403" t="s">
        <v>431</v>
      </c>
      <c r="B441" s="373"/>
      <c r="C441" s="373"/>
      <c r="D441" s="373"/>
      <c r="E441" s="373"/>
      <c r="F441" s="373"/>
      <c r="G441" s="373"/>
      <c r="H441" s="373"/>
      <c r="I441" s="373"/>
      <c r="J441" s="373"/>
      <c r="K441" s="373"/>
      <c r="L441" s="373"/>
      <c r="M441" s="373"/>
      <c r="N441" s="373"/>
      <c r="O441" s="373"/>
      <c r="P441" s="373"/>
      <c r="Q441" s="373"/>
      <c r="R441" s="373"/>
      <c r="S441" s="373"/>
      <c r="T441" s="373"/>
      <c r="U441" s="373"/>
      <c r="V441" s="373"/>
      <c r="W441" s="373"/>
      <c r="X441" s="373"/>
      <c r="Y441" s="373"/>
      <c r="Z441" s="373"/>
      <c r="AA441" s="373"/>
      <c r="AB441" s="373"/>
      <c r="AC441" s="373"/>
      <c r="AD441" s="373"/>
      <c r="AE441" s="373"/>
      <c r="AF441" s="373"/>
      <c r="AG441" s="373"/>
      <c r="AH441" s="373"/>
      <c r="AI441" s="373"/>
      <c r="AJ441" s="373"/>
      <c r="AK441" s="373"/>
      <c r="AL441" s="373"/>
      <c r="AM441" s="373"/>
      <c r="AN441" s="373"/>
      <c r="AO441" s="373"/>
      <c r="AP441" s="373"/>
      <c r="AQ441" s="373"/>
      <c r="AR441" s="373"/>
      <c r="AS441" s="373"/>
      <c r="AT441" s="373"/>
      <c r="AU441" s="373"/>
      <c r="AV441" s="373"/>
      <c r="AW441" s="373"/>
      <c r="AX441" s="373"/>
      <c r="AY441" s="373"/>
      <c r="AZ441" s="373"/>
      <c r="BA441" s="373"/>
      <c r="BB441" s="373"/>
      <c r="BC441" s="373"/>
      <c r="BD441" s="373"/>
      <c r="BE441" s="373"/>
      <c r="BF441" s="373"/>
      <c r="BG441" s="373"/>
      <c r="BH441" s="373"/>
      <c r="BI441" s="373"/>
      <c r="BJ441" s="373"/>
      <c r="BK441" s="373"/>
      <c r="BL441" s="373"/>
      <c r="BM441" s="373"/>
      <c r="BN441" s="373"/>
      <c r="BO441" s="373"/>
      <c r="BP441" s="373"/>
      <c r="BQ441" s="373"/>
      <c r="BR441" s="373"/>
      <c r="BS441" s="373"/>
      <c r="BT441" s="373"/>
      <c r="BU441" s="373"/>
      <c r="BV441" s="373"/>
      <c r="BW441" s="373"/>
      <c r="BX441" s="373"/>
      <c r="BY441" s="373"/>
      <c r="BZ441" s="373"/>
      <c r="CA441" s="373"/>
      <c r="CB441" s="373"/>
      <c r="CC441" s="373"/>
      <c r="CD441" s="373"/>
      <c r="CE441" s="373"/>
      <c r="CF441" s="373"/>
      <c r="CG441" s="373"/>
      <c r="CH441" s="373"/>
      <c r="CI441" s="373"/>
      <c r="CJ441" s="373"/>
      <c r="CK441" s="373"/>
      <c r="CL441" s="373"/>
      <c r="CM441" s="373"/>
      <c r="CN441" s="373"/>
      <c r="CO441" s="373"/>
      <c r="CP441" s="373"/>
      <c r="CQ441" s="373"/>
      <c r="CR441" s="373"/>
      <c r="CS441" s="373"/>
      <c r="CT441" s="373"/>
      <c r="CU441" s="373"/>
      <c r="CV441" s="373"/>
      <c r="CW441" s="373"/>
      <c r="CX441" s="373"/>
      <c r="CY441" s="373"/>
      <c r="CZ441" s="373"/>
      <c r="DA441" s="373"/>
      <c r="DB441" s="373"/>
      <c r="DC441" s="373"/>
      <c r="DD441" s="373"/>
      <c r="DE441" s="373"/>
      <c r="DF441" s="373"/>
      <c r="DG441" s="373"/>
      <c r="DH441" s="373"/>
      <c r="DI441" s="373"/>
      <c r="DJ441" s="373"/>
      <c r="DK441" s="373"/>
      <c r="DL441" s="373"/>
      <c r="DM441" s="373"/>
      <c r="DN441" s="373"/>
      <c r="DO441" s="373"/>
      <c r="DP441" s="373"/>
      <c r="DQ441" s="373"/>
      <c r="DR441" s="373"/>
      <c r="DS441" s="373"/>
      <c r="DT441" s="373"/>
    </row>
    <row r="442" spans="1:124" outlineLevel="1">
      <c r="A442" s="2"/>
      <c r="B442" s="1"/>
    </row>
    <row r="443" spans="1:124" s="76" customFormat="1" outlineLevel="1">
      <c r="A443" s="72" t="s">
        <v>91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  <c r="Z443" s="75"/>
      <c r="AA443" s="75"/>
      <c r="AB443" s="75"/>
      <c r="AC443" s="75"/>
      <c r="AD443" s="75"/>
      <c r="AE443" s="75"/>
      <c r="AF443" s="75"/>
      <c r="AG443" s="75"/>
      <c r="AH443" s="75"/>
      <c r="AI443" s="75"/>
      <c r="AJ443" s="75"/>
      <c r="AK443" s="75"/>
      <c r="AL443" s="75"/>
      <c r="AM443" s="75"/>
      <c r="AN443" s="75"/>
      <c r="AO443" s="75"/>
      <c r="AP443" s="75"/>
      <c r="AQ443" s="75"/>
      <c r="AR443" s="75"/>
      <c r="AS443" s="75"/>
      <c r="AT443" s="75"/>
      <c r="AU443" s="75"/>
      <c r="AV443" s="75"/>
      <c r="AW443" s="75"/>
      <c r="AX443" s="75"/>
      <c r="AY443" s="75"/>
      <c r="AZ443" s="75"/>
      <c r="BA443" s="75"/>
      <c r="BB443" s="75"/>
      <c r="BC443" s="75"/>
      <c r="BD443" s="75"/>
      <c r="BE443" s="75"/>
      <c r="BF443" s="75"/>
      <c r="BG443" s="75"/>
      <c r="BH443" s="75"/>
      <c r="BI443" s="75"/>
      <c r="BJ443" s="75"/>
      <c r="BK443" s="75"/>
      <c r="BL443" s="75"/>
      <c r="BM443" s="75"/>
      <c r="BN443" s="75"/>
      <c r="BO443" s="75"/>
      <c r="BP443" s="75"/>
      <c r="BQ443" s="75"/>
      <c r="BR443" s="75"/>
      <c r="BS443" s="75"/>
      <c r="BT443" s="75"/>
      <c r="BU443" s="75"/>
      <c r="BV443" s="75"/>
      <c r="BW443" s="75"/>
      <c r="BX443" s="75"/>
      <c r="BY443" s="75"/>
      <c r="BZ443" s="75"/>
      <c r="CA443" s="75"/>
      <c r="CB443" s="75"/>
      <c r="CC443" s="75"/>
      <c r="CD443" s="75"/>
      <c r="CE443" s="75"/>
      <c r="CF443" s="75"/>
      <c r="CG443" s="75"/>
      <c r="CH443" s="75"/>
      <c r="CI443" s="75"/>
      <c r="CJ443" s="75"/>
      <c r="CK443" s="75"/>
      <c r="CL443" s="75"/>
      <c r="CM443" s="75"/>
      <c r="CN443" s="75"/>
      <c r="CO443" s="75"/>
      <c r="CP443" s="75"/>
      <c r="CQ443" s="75"/>
      <c r="CR443" s="75"/>
      <c r="CS443" s="75"/>
      <c r="CT443" s="75"/>
      <c r="CU443" s="75"/>
      <c r="CV443" s="75"/>
      <c r="CW443" s="75"/>
      <c r="CX443" s="75"/>
      <c r="CY443" s="75"/>
      <c r="CZ443" s="75"/>
      <c r="DA443" s="75"/>
      <c r="DB443" s="75"/>
      <c r="DC443" s="75"/>
      <c r="DD443" s="75"/>
      <c r="DE443" s="75"/>
      <c r="DF443" s="75"/>
      <c r="DG443" s="75"/>
      <c r="DH443" s="75"/>
      <c r="DI443" s="75"/>
      <c r="DJ443" s="75"/>
      <c r="DK443" s="75"/>
      <c r="DL443" s="75"/>
      <c r="DM443" s="75"/>
      <c r="DN443" s="75"/>
      <c r="DO443" s="75"/>
      <c r="DP443" s="75"/>
      <c r="DQ443" s="75"/>
      <c r="DR443" s="75"/>
      <c r="DS443" s="75"/>
      <c r="DT443" s="75"/>
    </row>
    <row r="444" spans="1:124" outlineLevel="1">
      <c r="A444" s="2"/>
      <c r="B444" s="1"/>
    </row>
    <row r="445" spans="1:124" outlineLevel="1">
      <c r="A445" s="5" t="str">
        <f>A127</f>
        <v>Выручка</v>
      </c>
      <c r="B445" s="1"/>
      <c r="D445" s="383">
        <f>SUM(E445:DT445)</f>
        <v>11640508.121119089</v>
      </c>
      <c r="E445" s="6">
        <f t="shared" ref="E445:AJ445" si="107">E129+E130</f>
        <v>0</v>
      </c>
      <c r="F445" s="6">
        <f t="shared" si="107"/>
        <v>0</v>
      </c>
      <c r="G445" s="6">
        <f t="shared" si="107"/>
        <v>1051259.4037816995</v>
      </c>
      <c r="H445" s="6">
        <f t="shared" si="107"/>
        <v>1105030.4520153259</v>
      </c>
      <c r="I445" s="6">
        <f t="shared" si="107"/>
        <v>1161399.5768735686</v>
      </c>
      <c r="J445" s="6">
        <f t="shared" si="107"/>
        <v>1220624.5755914149</v>
      </c>
      <c r="K445" s="6">
        <f t="shared" si="107"/>
        <v>1282853.4564176791</v>
      </c>
      <c r="L445" s="6">
        <f t="shared" si="107"/>
        <v>1348233.0723502464</v>
      </c>
      <c r="M445" s="6">
        <f t="shared" si="107"/>
        <v>1416922.2146985778</v>
      </c>
      <c r="N445" s="6">
        <f t="shared" si="107"/>
        <v>1489121.4749984664</v>
      </c>
      <c r="O445" s="6">
        <f t="shared" si="107"/>
        <v>1565063.8943921099</v>
      </c>
      <c r="P445" s="6">
        <f t="shared" si="107"/>
        <v>0</v>
      </c>
      <c r="Q445" s="6">
        <f t="shared" si="107"/>
        <v>0</v>
      </c>
      <c r="R445" s="6">
        <f t="shared" si="107"/>
        <v>0</v>
      </c>
      <c r="S445" s="6">
        <f t="shared" si="107"/>
        <v>0</v>
      </c>
      <c r="T445" s="6">
        <f t="shared" si="107"/>
        <v>0</v>
      </c>
      <c r="U445" s="6">
        <f t="shared" si="107"/>
        <v>0</v>
      </c>
      <c r="V445" s="6">
        <f t="shared" si="107"/>
        <v>0</v>
      </c>
      <c r="W445" s="6">
        <f t="shared" si="107"/>
        <v>0</v>
      </c>
      <c r="X445" s="6">
        <f t="shared" si="107"/>
        <v>0</v>
      </c>
      <c r="Y445" s="6">
        <f t="shared" si="107"/>
        <v>0</v>
      </c>
      <c r="Z445" s="6">
        <f t="shared" si="107"/>
        <v>0</v>
      </c>
      <c r="AA445" s="6">
        <f t="shared" si="107"/>
        <v>0</v>
      </c>
      <c r="AB445" s="6">
        <f t="shared" si="107"/>
        <v>0</v>
      </c>
      <c r="AC445" s="6">
        <f t="shared" si="107"/>
        <v>0</v>
      </c>
      <c r="AD445" s="6">
        <f t="shared" si="107"/>
        <v>0</v>
      </c>
      <c r="AE445" s="6">
        <f t="shared" si="107"/>
        <v>0</v>
      </c>
      <c r="AF445" s="6">
        <f t="shared" si="107"/>
        <v>0</v>
      </c>
      <c r="AG445" s="6">
        <f t="shared" si="107"/>
        <v>0</v>
      </c>
      <c r="AH445" s="6">
        <f t="shared" si="107"/>
        <v>0</v>
      </c>
      <c r="AI445" s="6">
        <f t="shared" si="107"/>
        <v>0</v>
      </c>
      <c r="AJ445" s="6">
        <f t="shared" si="107"/>
        <v>0</v>
      </c>
    </row>
    <row r="446" spans="1:124" ht="6.9" customHeight="1" outlineLevel="1">
      <c r="A446" s="2"/>
      <c r="B446" s="1"/>
      <c r="D446" s="383"/>
    </row>
    <row r="447" spans="1:124" outlineLevel="1">
      <c r="A447" s="2" t="s">
        <v>228</v>
      </c>
      <c r="B447" s="1"/>
      <c r="D447" s="383">
        <f ca="1">SUM(E447:DT447)</f>
        <v>-10905613.83100274</v>
      </c>
      <c r="E447" s="6">
        <f t="shared" ref="E447:AJ447" ca="1" si="108">-(SUM(E148:E149))</f>
        <v>0</v>
      </c>
      <c r="F447" s="6">
        <f t="shared" ca="1" si="108"/>
        <v>0</v>
      </c>
      <c r="G447" s="6">
        <f t="shared" ca="1" si="108"/>
        <v>-979649.88405955164</v>
      </c>
      <c r="H447" s="6">
        <f t="shared" ca="1" si="108"/>
        <v>-1031140.1960907715</v>
      </c>
      <c r="I447" s="6">
        <f t="shared" ca="1" si="108"/>
        <v>-1085140.6845293858</v>
      </c>
      <c r="J447" s="6">
        <f t="shared" ca="1" si="108"/>
        <v>-1141897.6591723596</v>
      </c>
      <c r="K447" s="6">
        <f t="shared" ca="1" si="108"/>
        <v>-1201555.2349927532</v>
      </c>
      <c r="L447" s="6">
        <f t="shared" ca="1" si="108"/>
        <v>-1264256.834287928</v>
      </c>
      <c r="M447" s="6">
        <f t="shared" ca="1" si="108"/>
        <v>-1330157.4432995634</v>
      </c>
      <c r="N447" s="6">
        <f t="shared" ca="1" si="108"/>
        <v>-1399451.5343671916</v>
      </c>
      <c r="O447" s="6">
        <f t="shared" ca="1" si="108"/>
        <v>-1472364.3602032352</v>
      </c>
      <c r="P447" s="6">
        <f t="shared" ca="1" si="108"/>
        <v>0</v>
      </c>
      <c r="Q447" s="6">
        <f t="shared" ca="1" si="108"/>
        <v>0</v>
      </c>
      <c r="R447" s="6">
        <f t="shared" ca="1" si="108"/>
        <v>0</v>
      </c>
      <c r="S447" s="6">
        <f t="shared" ca="1" si="108"/>
        <v>0</v>
      </c>
      <c r="T447" s="6">
        <f t="shared" ca="1" si="108"/>
        <v>0</v>
      </c>
      <c r="U447" s="6">
        <f t="shared" ca="1" si="108"/>
        <v>0</v>
      </c>
      <c r="V447" s="6">
        <f t="shared" ca="1" si="108"/>
        <v>0</v>
      </c>
      <c r="W447" s="6">
        <f t="shared" ca="1" si="108"/>
        <v>0</v>
      </c>
      <c r="X447" s="6">
        <f t="shared" ca="1" si="108"/>
        <v>0</v>
      </c>
      <c r="Y447" s="6">
        <f t="shared" ca="1" si="108"/>
        <v>0</v>
      </c>
      <c r="Z447" s="6">
        <f t="shared" ca="1" si="108"/>
        <v>0</v>
      </c>
      <c r="AA447" s="6">
        <f t="shared" ca="1" si="108"/>
        <v>0</v>
      </c>
      <c r="AB447" s="6">
        <f t="shared" ca="1" si="108"/>
        <v>0</v>
      </c>
      <c r="AC447" s="6">
        <f t="shared" ca="1" si="108"/>
        <v>0</v>
      </c>
      <c r="AD447" s="6">
        <f t="shared" ca="1" si="108"/>
        <v>0</v>
      </c>
      <c r="AE447" s="6">
        <f t="shared" ca="1" si="108"/>
        <v>0</v>
      </c>
      <c r="AF447" s="6">
        <f t="shared" ca="1" si="108"/>
        <v>0</v>
      </c>
      <c r="AG447" s="6">
        <f t="shared" ca="1" si="108"/>
        <v>0</v>
      </c>
      <c r="AH447" s="6">
        <f t="shared" ca="1" si="108"/>
        <v>0</v>
      </c>
      <c r="AI447" s="6">
        <f t="shared" ca="1" si="108"/>
        <v>0</v>
      </c>
      <c r="AJ447" s="6">
        <f t="shared" ca="1" si="108"/>
        <v>0</v>
      </c>
    </row>
    <row r="448" spans="1:124" ht="6.75" customHeight="1" outlineLevel="1">
      <c r="A448" s="2"/>
      <c r="B448" s="1"/>
      <c r="D448" s="383"/>
    </row>
    <row r="449" spans="1:124" outlineLevel="1">
      <c r="A449" s="2" t="s">
        <v>288</v>
      </c>
      <c r="B449" s="1"/>
      <c r="D449" s="383">
        <f>SUM(E449:DT449)</f>
        <v>0</v>
      </c>
      <c r="E449" s="6">
        <f t="shared" ref="E449:AJ449" si="109">-(E183+E184)</f>
        <v>0</v>
      </c>
      <c r="F449" s="6">
        <f t="shared" si="109"/>
        <v>0</v>
      </c>
      <c r="G449" s="6">
        <f t="shared" si="109"/>
        <v>0</v>
      </c>
      <c r="H449" s="6">
        <f t="shared" si="109"/>
        <v>0</v>
      </c>
      <c r="I449" s="6">
        <f t="shared" si="109"/>
        <v>0</v>
      </c>
      <c r="J449" s="6">
        <f t="shared" si="109"/>
        <v>0</v>
      </c>
      <c r="K449" s="6">
        <f t="shared" si="109"/>
        <v>0</v>
      </c>
      <c r="L449" s="6">
        <f t="shared" si="109"/>
        <v>0</v>
      </c>
      <c r="M449" s="6">
        <f t="shared" si="109"/>
        <v>0</v>
      </c>
      <c r="N449" s="6">
        <f t="shared" si="109"/>
        <v>0</v>
      </c>
      <c r="O449" s="6">
        <f t="shared" si="109"/>
        <v>0</v>
      </c>
      <c r="P449" s="6">
        <f t="shared" si="109"/>
        <v>0</v>
      </c>
      <c r="Q449" s="6">
        <f t="shared" si="109"/>
        <v>0</v>
      </c>
      <c r="R449" s="6">
        <f t="shared" si="109"/>
        <v>0</v>
      </c>
      <c r="S449" s="6">
        <f t="shared" si="109"/>
        <v>0</v>
      </c>
      <c r="T449" s="6">
        <f t="shared" si="109"/>
        <v>0</v>
      </c>
      <c r="U449" s="6">
        <f t="shared" si="109"/>
        <v>0</v>
      </c>
      <c r="V449" s="6">
        <f t="shared" si="109"/>
        <v>0</v>
      </c>
      <c r="W449" s="6">
        <f t="shared" si="109"/>
        <v>0</v>
      </c>
      <c r="X449" s="6">
        <f t="shared" si="109"/>
        <v>0</v>
      </c>
      <c r="Y449" s="6">
        <f t="shared" si="109"/>
        <v>0</v>
      </c>
      <c r="Z449" s="6">
        <f t="shared" si="109"/>
        <v>0</v>
      </c>
      <c r="AA449" s="6">
        <f t="shared" si="109"/>
        <v>0</v>
      </c>
      <c r="AB449" s="6">
        <f t="shared" si="109"/>
        <v>0</v>
      </c>
      <c r="AC449" s="6">
        <f t="shared" si="109"/>
        <v>0</v>
      </c>
      <c r="AD449" s="6">
        <f t="shared" si="109"/>
        <v>0</v>
      </c>
      <c r="AE449" s="6">
        <f t="shared" si="109"/>
        <v>0</v>
      </c>
      <c r="AF449" s="6">
        <f t="shared" si="109"/>
        <v>0</v>
      </c>
      <c r="AG449" s="6">
        <f t="shared" si="109"/>
        <v>0</v>
      </c>
      <c r="AH449" s="6">
        <f t="shared" si="109"/>
        <v>0</v>
      </c>
      <c r="AI449" s="6">
        <f t="shared" si="109"/>
        <v>0</v>
      </c>
      <c r="AJ449" s="6">
        <f t="shared" si="109"/>
        <v>0</v>
      </c>
    </row>
    <row r="450" spans="1:124" ht="8.4" customHeight="1" outlineLevel="1">
      <c r="A450" s="2"/>
      <c r="B450" s="1"/>
      <c r="D450" s="383"/>
    </row>
    <row r="451" spans="1:124" ht="6" customHeight="1" outlineLevel="1">
      <c r="A451" s="2"/>
      <c r="B451" s="1"/>
      <c r="D451" s="383"/>
    </row>
    <row r="452" spans="1:124" outlineLevel="1">
      <c r="A452" s="2" t="s">
        <v>303</v>
      </c>
      <c r="B452" s="1"/>
      <c r="C452" s="1"/>
      <c r="D452" s="383">
        <f ca="1">SUM(E452:DT452)</f>
        <v>-376826.63537434948</v>
      </c>
      <c r="E452" s="6">
        <f ca="1">Расчет_БЕЗ_Фонда!E105+Расчет_БЕЗ_Фонда!E120</f>
        <v>-14091.000000000011</v>
      </c>
      <c r="F452" s="6">
        <f ca="1">Расчет_БЕЗ_Фонда!F105+Расчет_БЕЗ_Фонда!F120</f>
        <v>-42273.000000000029</v>
      </c>
      <c r="G452" s="6">
        <f ca="1">Расчет_БЕЗ_Фонда!G105+Расчет_БЕЗ_Фонда!G120</f>
        <v>-56364.000000000044</v>
      </c>
      <c r="H452" s="6">
        <f ca="1">Расчет_БЕЗ_Фонда!H105+Расчет_БЕЗ_Фонда!H120</f>
        <v>-52384.607789869107</v>
      </c>
      <c r="I452" s="6">
        <f ca="1">Расчет_БЕЗ_Фонда!I105+Расчет_БЕЗ_Фонда!I120</f>
        <v>-47967.482436623766</v>
      </c>
      <c r="J452" s="6">
        <f ca="1">Расчет_БЕЗ_Фонда!J105+Расчет_БЕЗ_Фонда!J120</f>
        <v>-43064.473294521442</v>
      </c>
      <c r="K452" s="6">
        <f ca="1">Расчет_БЕЗ_Фонда!K105+Расчет_БЕЗ_Фонда!K120</f>
        <v>-37622.133146787863</v>
      </c>
      <c r="L452" s="6">
        <f ca="1">Расчет_БЕЗ_Фонда!L105+Расчет_БЕЗ_Фонда!L120</f>
        <v>-31581.135582803581</v>
      </c>
      <c r="M452" s="6">
        <f ca="1">Расчет_БЕЗ_Фонда!M105+Расчет_БЕЗ_Фонда!M120</f>
        <v>-24875.628286781033</v>
      </c>
      <c r="N452" s="6">
        <f ca="1">Расчет_БЕЗ_Фонда!N105+Расчет_БЕЗ_Фонда!N120</f>
        <v>-17432.515188196001</v>
      </c>
      <c r="O452" s="6">
        <f ca="1">Расчет_БЕЗ_Фонда!O105+Расчет_БЕЗ_Фонда!O120</f>
        <v>-9170.6596487666156</v>
      </c>
      <c r="P452" s="6">
        <f ca="1">Расчет_БЕЗ_Фонда!P105+Расчет_БЕЗ_Фонда!P120</f>
        <v>0</v>
      </c>
      <c r="Q452" s="6">
        <f ca="1">Расчет_БЕЗ_Фонда!Q105+Расчет_БЕЗ_Фонда!Q120</f>
        <v>0</v>
      </c>
      <c r="R452" s="6">
        <f ca="1">Расчет_БЕЗ_Фонда!R105+Расчет_БЕЗ_Фонда!R120</f>
        <v>0</v>
      </c>
      <c r="S452" s="6">
        <f ca="1">Расчет_БЕЗ_Фонда!S105+Расчет_БЕЗ_Фонда!S120</f>
        <v>0</v>
      </c>
      <c r="T452" s="6">
        <f ca="1">Расчет_БЕЗ_Фонда!T105+Расчет_БЕЗ_Фонда!T120</f>
        <v>0</v>
      </c>
      <c r="U452" s="6">
        <f ca="1">Расчет_БЕЗ_Фонда!U105+Расчет_БЕЗ_Фонда!U120</f>
        <v>0</v>
      </c>
      <c r="V452" s="6">
        <f ca="1">Расчет_БЕЗ_Фонда!V105+Расчет_БЕЗ_Фонда!V120</f>
        <v>0</v>
      </c>
      <c r="W452" s="6">
        <f ca="1">Расчет_БЕЗ_Фонда!W105+Расчет_БЕЗ_Фонда!W120</f>
        <v>0</v>
      </c>
      <c r="X452" s="6">
        <f ca="1">Расчет_БЕЗ_Фонда!X105+Расчет_БЕЗ_Фонда!X120</f>
        <v>0</v>
      </c>
      <c r="Y452" s="6">
        <f ca="1">Расчет_БЕЗ_Фонда!Y105+Расчет_БЕЗ_Фонда!Y120</f>
        <v>0</v>
      </c>
      <c r="Z452" s="6">
        <f ca="1">Расчет_БЕЗ_Фонда!Z105+Расчет_БЕЗ_Фонда!Z120</f>
        <v>0</v>
      </c>
      <c r="AA452" s="6">
        <f ca="1">Расчет_БЕЗ_Фонда!AA105+Расчет_БЕЗ_Фонда!AA120</f>
        <v>0</v>
      </c>
      <c r="AB452" s="6">
        <f ca="1">Расчет_БЕЗ_Фонда!AB105+Расчет_БЕЗ_Фонда!AB120</f>
        <v>0</v>
      </c>
      <c r="AC452" s="6">
        <f ca="1">Расчет_БЕЗ_Фонда!AC105+Расчет_БЕЗ_Фонда!AC120</f>
        <v>0</v>
      </c>
      <c r="AD452" s="6">
        <f ca="1">Расчет_БЕЗ_Фонда!AD105+Расчет_БЕЗ_Фонда!AD120</f>
        <v>0</v>
      </c>
      <c r="AE452" s="6">
        <f ca="1">Расчет_БЕЗ_Фонда!AE105+Расчет_БЕЗ_Фонда!AE120</f>
        <v>0</v>
      </c>
      <c r="AF452" s="6">
        <f ca="1">Расчет_БЕЗ_Фонда!AF105+Расчет_БЕЗ_Фонда!AF120</f>
        <v>0</v>
      </c>
      <c r="AG452" s="6">
        <f ca="1">Расчет_БЕЗ_Фонда!AG105+Расчет_БЕЗ_Фонда!AG120</f>
        <v>0</v>
      </c>
      <c r="AH452" s="6">
        <f ca="1">Расчет_БЕЗ_Фонда!AH105+Расчет_БЕЗ_Фонда!AH120</f>
        <v>0</v>
      </c>
      <c r="AI452" s="6">
        <f ca="1">Расчет_БЕЗ_Фонда!AI105+Расчет_БЕЗ_Фонда!AI120</f>
        <v>0</v>
      </c>
      <c r="AJ452" s="6">
        <f ca="1">Расчет_БЕЗ_Фонда!AJ105+Расчет_БЕЗ_Фонда!AJ120</f>
        <v>0</v>
      </c>
    </row>
    <row r="453" spans="1:124" ht="8.4" customHeight="1" outlineLevel="1">
      <c r="A453" s="2"/>
      <c r="B453" s="1"/>
      <c r="D453" s="383"/>
    </row>
    <row r="454" spans="1:124" outlineLevel="1">
      <c r="A454" s="2" t="s">
        <v>289</v>
      </c>
      <c r="B454" s="1"/>
      <c r="D454" s="383">
        <f ca="1">SUM(E454:DT454)</f>
        <v>2767.5406787543325</v>
      </c>
      <c r="E454" s="6">
        <f ca="1">(E$36&gt;0)*SUM(Расчет_БЕЗ_Фонда!E314:E316)</f>
        <v>0</v>
      </c>
      <c r="F454" s="6">
        <f ca="1">(F$36&gt;0)*SUM(Расчет_БЕЗ_Фонда!F314:F316)</f>
        <v>54900</v>
      </c>
      <c r="G454" s="6">
        <f ca="1">(G$36&gt;0)*SUM(Расчет_БЕЗ_Фонда!G314:G316)</f>
        <v>54900</v>
      </c>
      <c r="H454" s="6">
        <f ca="1">(H$36&gt;0)*SUM(Расчет_БЕЗ_Фонда!H314:H316)</f>
        <v>-11934.919953691307</v>
      </c>
      <c r="I454" s="6">
        <f ca="1">(I$36&gt;0)*SUM(Расчет_БЕЗ_Фонда!I314:I316)</f>
        <v>-12315.042654092395</v>
      </c>
      <c r="J454" s="6">
        <f ca="1">(J$36&gt;0)*SUM(Расчет_БЕЗ_Фонда!J314:J316)</f>
        <v>-12709.815390697157</v>
      </c>
      <c r="K454" s="6">
        <f ca="1">(K$36&gt;0)*SUM(Расчет_БЕЗ_Фонда!K314:K316)</f>
        <v>-13121.152736509248</v>
      </c>
      <c r="L454" s="6">
        <f ca="1">(L$36&gt;0)*SUM(Расчет_БЕЗ_Фонда!L314:L316)</f>
        <v>-13549.703570821002</v>
      </c>
      <c r="M454" s="6">
        <f ca="1">(M$36&gt;0)*SUM(Расчет_БЕЗ_Фонда!M314:M316)</f>
        <v>-13996.039677053021</v>
      </c>
      <c r="N454" s="6">
        <f ca="1">(N$36&gt;0)*SUM(Расчет_БЕЗ_Фонда!N314:N316)</f>
        <v>-14460.795233169047</v>
      </c>
      <c r="O454" s="6">
        <f ca="1">(O$36&gt;0)*SUM(Расчет_БЕЗ_Фонда!O314:O316)</f>
        <v>-14944.990105212491</v>
      </c>
      <c r="P454" s="6">
        <f ca="1">(P$36&gt;0)*SUM(Расчет_БЕЗ_Фонда!P314:P316)</f>
        <v>0</v>
      </c>
      <c r="Q454" s="6">
        <f ca="1">(Q$36&gt;0)*SUM(Расчет_БЕЗ_Фонда!Q314:Q316)</f>
        <v>0</v>
      </c>
      <c r="R454" s="6">
        <f ca="1">(R$36&gt;0)*SUM(Расчет_БЕЗ_Фонда!R314:R316)</f>
        <v>0</v>
      </c>
      <c r="S454" s="6">
        <f ca="1">(S$36&gt;0)*SUM(Расчет_БЕЗ_Фонда!S314:S316)</f>
        <v>0</v>
      </c>
      <c r="T454" s="6">
        <f ca="1">(T$36&gt;0)*SUM(Расчет_БЕЗ_Фонда!T314:T316)</f>
        <v>0</v>
      </c>
      <c r="U454" s="6">
        <f ca="1">(U$36&gt;0)*SUM(Расчет_БЕЗ_Фонда!U314:U316)</f>
        <v>0</v>
      </c>
      <c r="V454" s="6">
        <f ca="1">(V$36&gt;0)*SUM(Расчет_БЕЗ_Фонда!V314:V316)</f>
        <v>0</v>
      </c>
      <c r="W454" s="6">
        <f ca="1">(W$36&gt;0)*SUM(Расчет_БЕЗ_Фонда!W314:W316)</f>
        <v>0</v>
      </c>
      <c r="X454" s="6">
        <f ca="1">(X$36&gt;0)*SUM(Расчет_БЕЗ_Фонда!X314:X316)</f>
        <v>0</v>
      </c>
      <c r="Y454" s="6">
        <f ca="1">(Y$36&gt;0)*SUM(Расчет_БЕЗ_Фонда!Y314:Y316)</f>
        <v>0</v>
      </c>
      <c r="Z454" s="6">
        <f ca="1">(Z$36&gt;0)*SUM(Расчет_БЕЗ_Фонда!Z314:Z316)</f>
        <v>0</v>
      </c>
      <c r="AA454" s="6">
        <f ca="1">(AA$36&gt;0)*SUM(Расчет_БЕЗ_Фонда!AA314:AA316)</f>
        <v>0</v>
      </c>
      <c r="AB454" s="6">
        <f ca="1">(AB$36&gt;0)*SUM(Расчет_БЕЗ_Фонда!AB314:AB316)</f>
        <v>0</v>
      </c>
      <c r="AC454" s="6">
        <f ca="1">(AC$36&gt;0)*SUM(Расчет_БЕЗ_Фонда!AC314:AC316)</f>
        <v>0</v>
      </c>
      <c r="AD454" s="6">
        <f ca="1">(AD$36&gt;0)*SUM(Расчет_БЕЗ_Фонда!AD314:AD316)</f>
        <v>0</v>
      </c>
      <c r="AE454" s="6">
        <f ca="1">(AE$36&gt;0)*SUM(Расчет_БЕЗ_Фонда!AE314:AE316)</f>
        <v>0</v>
      </c>
      <c r="AF454" s="6">
        <f ca="1">(AF$36&gt;0)*SUM(Расчет_БЕЗ_Фонда!AF314:AF316)</f>
        <v>0</v>
      </c>
      <c r="AG454" s="6">
        <f ca="1">(AG$36&gt;0)*SUM(Расчет_БЕЗ_Фонда!AG314:AG316)</f>
        <v>0</v>
      </c>
      <c r="AH454" s="6">
        <f ca="1">(AH$36&gt;0)*SUM(Расчет_БЕЗ_Фонда!AH314:AH316)</f>
        <v>0</v>
      </c>
      <c r="AI454" s="6">
        <f ca="1">(AI$36&gt;0)*SUM(Расчет_БЕЗ_Фонда!AI314:AI316)</f>
        <v>0</v>
      </c>
      <c r="AJ454" s="6">
        <f ca="1">(AJ$36&gt;0)*SUM(Расчет_БЕЗ_Фонда!AJ314:AJ316)</f>
        <v>0</v>
      </c>
    </row>
    <row r="455" spans="1:124" outlineLevel="1">
      <c r="A455" s="2" t="s">
        <v>9</v>
      </c>
      <c r="B455" s="1"/>
      <c r="D455" s="383">
        <f ca="1">SUM(E455:DT455)</f>
        <v>-16144.730842795776</v>
      </c>
      <c r="E455" s="6">
        <f ca="1">Расчет_БЕЗ_Фонда!E327*E36</f>
        <v>0</v>
      </c>
      <c r="F455" s="6">
        <f ca="1">Расчет_БЕЗ_Фонда!F327*F36</f>
        <v>0</v>
      </c>
      <c r="G455" s="6">
        <f ca="1">Расчет_БЕЗ_Фонда!G327*G36</f>
        <v>0</v>
      </c>
      <c r="H455" s="6">
        <f ca="1">Расчет_БЕЗ_Фонда!H327*H36</f>
        <v>0</v>
      </c>
      <c r="I455" s="6">
        <f ca="1">Расчет_БЕЗ_Фонда!I327*I36</f>
        <v>0</v>
      </c>
      <c r="J455" s="6">
        <f ca="1">Расчет_БЕЗ_Фонда!J327*J36</f>
        <v>0</v>
      </c>
      <c r="K455" s="6">
        <f ca="1">Расчет_БЕЗ_Фонда!K327*K36</f>
        <v>0</v>
      </c>
      <c r="L455" s="6">
        <f ca="1">Расчет_БЕЗ_Фонда!L327*L36</f>
        <v>0</v>
      </c>
      <c r="M455" s="6">
        <f ca="1">Расчет_БЕЗ_Фонда!M327*M36</f>
        <v>-2357.9075327429746</v>
      </c>
      <c r="N455" s="6">
        <f ca="1">Расчет_БЕЗ_Фонда!N327*N36</f>
        <v>-5907.0029091461865</v>
      </c>
      <c r="O455" s="6">
        <f ca="1">Расчет_БЕЗ_Фонда!O327*O36</f>
        <v>-7879.8204009066139</v>
      </c>
      <c r="P455" s="6">
        <f ca="1">Расчет_БЕЗ_Фонда!P327*P36</f>
        <v>0</v>
      </c>
      <c r="Q455" s="6">
        <f ca="1">Расчет_БЕЗ_Фонда!Q327*Q36</f>
        <v>0</v>
      </c>
      <c r="R455" s="6">
        <f ca="1">Расчет_БЕЗ_Фонда!R327*R36</f>
        <v>0</v>
      </c>
      <c r="S455" s="6">
        <f ca="1">Расчет_БЕЗ_Фонда!S327*S36</f>
        <v>0</v>
      </c>
      <c r="T455" s="6">
        <f ca="1">Расчет_БЕЗ_Фонда!T327*T36</f>
        <v>0</v>
      </c>
      <c r="U455" s="6">
        <f ca="1">Расчет_БЕЗ_Фонда!U327*U36</f>
        <v>0</v>
      </c>
      <c r="V455" s="6">
        <f ca="1">Расчет_БЕЗ_Фонда!V327*V36</f>
        <v>0</v>
      </c>
      <c r="W455" s="6">
        <f ca="1">Расчет_БЕЗ_Фонда!W327*W36</f>
        <v>0</v>
      </c>
      <c r="X455" s="6">
        <f ca="1">Расчет_БЕЗ_Фонда!X327*X36</f>
        <v>0</v>
      </c>
      <c r="Y455" s="6">
        <f ca="1">Расчет_БЕЗ_Фонда!Y327*Y36</f>
        <v>0</v>
      </c>
      <c r="Z455" s="6">
        <f ca="1">Расчет_БЕЗ_Фонда!Z327*Z36</f>
        <v>0</v>
      </c>
      <c r="AA455" s="6">
        <f ca="1">Расчет_БЕЗ_Фонда!AA327*AA36</f>
        <v>0</v>
      </c>
      <c r="AB455" s="6">
        <f ca="1">Расчет_БЕЗ_Фонда!AB327*AB36</f>
        <v>0</v>
      </c>
      <c r="AC455" s="6">
        <f ca="1">Расчет_БЕЗ_Фонда!AC327*AC36</f>
        <v>0</v>
      </c>
      <c r="AD455" s="6">
        <f ca="1">Расчет_БЕЗ_Фонда!AD327*AD36</f>
        <v>0</v>
      </c>
      <c r="AE455" s="6">
        <f ca="1">Расчет_БЕЗ_Фонда!AE327*AE36</f>
        <v>0</v>
      </c>
      <c r="AF455" s="6">
        <f ca="1">Расчет_БЕЗ_Фонда!AF327*AF36</f>
        <v>0</v>
      </c>
      <c r="AG455" s="6">
        <f ca="1">Расчет_БЕЗ_Фонда!AG327*AG36</f>
        <v>0</v>
      </c>
      <c r="AH455" s="6">
        <f ca="1">Расчет_БЕЗ_Фонда!AH327*AH36</f>
        <v>0</v>
      </c>
      <c r="AI455" s="6">
        <f ca="1">Расчет_БЕЗ_Фонда!AI327*AI36</f>
        <v>0</v>
      </c>
      <c r="AJ455" s="6">
        <f ca="1">Расчет_БЕЗ_Фонда!AJ327*AJ36</f>
        <v>0</v>
      </c>
    </row>
    <row r="456" spans="1:124" outlineLevel="1">
      <c r="A456" s="24" t="s">
        <v>92</v>
      </c>
      <c r="B456" s="25"/>
      <c r="C456" s="25"/>
      <c r="D456" s="15">
        <f ca="1">SUM(E456:DT456)</f>
        <v>344690.4645779577</v>
      </c>
      <c r="E456" s="16">
        <f t="shared" ref="E456:AJ456" ca="1" si="110">SUM(E444:E455)</f>
        <v>-14091.000000000011</v>
      </c>
      <c r="F456" s="16">
        <f t="shared" ca="1" si="110"/>
        <v>12626.999999999971</v>
      </c>
      <c r="G456" s="16">
        <f t="shared" ca="1" si="110"/>
        <v>70145.519722147801</v>
      </c>
      <c r="H456" s="16">
        <f t="shared" ca="1" si="110"/>
        <v>9570.7281809940105</v>
      </c>
      <c r="I456" s="16">
        <f t="shared" ca="1" si="110"/>
        <v>15976.367253466662</v>
      </c>
      <c r="J456" s="16">
        <f t="shared" ca="1" si="110"/>
        <v>22952.627733836714</v>
      </c>
      <c r="K456" s="16">
        <f t="shared" ca="1" si="110"/>
        <v>30554.935541628729</v>
      </c>
      <c r="L456" s="16">
        <f t="shared" ca="1" si="110"/>
        <v>38845.398908693831</v>
      </c>
      <c r="M456" s="16">
        <f t="shared" ca="1" si="110"/>
        <v>45535.195902437365</v>
      </c>
      <c r="N456" s="16">
        <f t="shared" ca="1" si="110"/>
        <v>51869.627300763597</v>
      </c>
      <c r="O456" s="16">
        <f t="shared" ca="1" si="110"/>
        <v>60704.064033989052</v>
      </c>
      <c r="P456" s="16">
        <f t="shared" ca="1" si="110"/>
        <v>0</v>
      </c>
      <c r="Q456" s="16">
        <f t="shared" ca="1" si="110"/>
        <v>0</v>
      </c>
      <c r="R456" s="16">
        <f t="shared" ca="1" si="110"/>
        <v>0</v>
      </c>
      <c r="S456" s="16">
        <f t="shared" ca="1" si="110"/>
        <v>0</v>
      </c>
      <c r="T456" s="16">
        <f t="shared" ca="1" si="110"/>
        <v>0</v>
      </c>
      <c r="U456" s="16">
        <f t="shared" ca="1" si="110"/>
        <v>0</v>
      </c>
      <c r="V456" s="16">
        <f t="shared" ca="1" si="110"/>
        <v>0</v>
      </c>
      <c r="W456" s="16">
        <f t="shared" ca="1" si="110"/>
        <v>0</v>
      </c>
      <c r="X456" s="16">
        <f t="shared" ca="1" si="110"/>
        <v>0</v>
      </c>
      <c r="Y456" s="16">
        <f t="shared" ca="1" si="110"/>
        <v>0</v>
      </c>
      <c r="Z456" s="16">
        <f t="shared" ca="1" si="110"/>
        <v>0</v>
      </c>
      <c r="AA456" s="16">
        <f t="shared" ca="1" si="110"/>
        <v>0</v>
      </c>
      <c r="AB456" s="16">
        <f t="shared" ca="1" si="110"/>
        <v>0</v>
      </c>
      <c r="AC456" s="16">
        <f t="shared" ca="1" si="110"/>
        <v>0</v>
      </c>
      <c r="AD456" s="16">
        <f t="shared" ca="1" si="110"/>
        <v>0</v>
      </c>
      <c r="AE456" s="16">
        <f t="shared" ca="1" si="110"/>
        <v>0</v>
      </c>
      <c r="AF456" s="16">
        <f t="shared" ca="1" si="110"/>
        <v>0</v>
      </c>
      <c r="AG456" s="16">
        <f t="shared" ca="1" si="110"/>
        <v>0</v>
      </c>
      <c r="AH456" s="16">
        <f t="shared" ca="1" si="110"/>
        <v>0</v>
      </c>
      <c r="AI456" s="16">
        <f t="shared" ca="1" si="110"/>
        <v>0</v>
      </c>
      <c r="AJ456" s="16">
        <f t="shared" ca="1" si="110"/>
        <v>0</v>
      </c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  <c r="BC456" s="16"/>
      <c r="BD456" s="16"/>
      <c r="BE456" s="16"/>
      <c r="BF456" s="16"/>
      <c r="BG456" s="16"/>
      <c r="BH456" s="16"/>
      <c r="BI456" s="16"/>
      <c r="BJ456" s="16"/>
      <c r="BK456" s="16"/>
      <c r="BL456" s="16"/>
      <c r="BM456" s="16"/>
      <c r="BN456" s="16"/>
      <c r="BO456" s="16"/>
      <c r="BP456" s="16"/>
      <c r="BQ456" s="16"/>
      <c r="BR456" s="16"/>
      <c r="BS456" s="16"/>
      <c r="BT456" s="16"/>
      <c r="BU456" s="16"/>
      <c r="BV456" s="16"/>
      <c r="BW456" s="16"/>
      <c r="BX456" s="16"/>
      <c r="BY456" s="16"/>
      <c r="BZ456" s="16"/>
      <c r="CA456" s="16"/>
      <c r="CB456" s="16"/>
      <c r="CC456" s="16"/>
      <c r="CD456" s="16"/>
      <c r="CE456" s="16"/>
      <c r="CF456" s="16"/>
      <c r="CG456" s="16"/>
      <c r="CH456" s="16"/>
      <c r="CI456" s="16"/>
      <c r="CJ456" s="16"/>
      <c r="CK456" s="16"/>
      <c r="CL456" s="16"/>
      <c r="CM456" s="16"/>
      <c r="CN456" s="16"/>
      <c r="CO456" s="16"/>
      <c r="CP456" s="16"/>
      <c r="CQ456" s="16"/>
      <c r="CR456" s="16"/>
      <c r="CS456" s="16"/>
      <c r="CT456" s="16"/>
      <c r="CU456" s="16"/>
      <c r="CV456" s="16"/>
      <c r="CW456" s="16"/>
      <c r="CX456" s="16"/>
      <c r="CY456" s="16"/>
      <c r="CZ456" s="16"/>
      <c r="DA456" s="16"/>
      <c r="DB456" s="16"/>
      <c r="DC456" s="16"/>
      <c r="DD456" s="16"/>
      <c r="DE456" s="16"/>
      <c r="DF456" s="16"/>
      <c r="DG456" s="16"/>
      <c r="DH456" s="16"/>
      <c r="DI456" s="16"/>
      <c r="DJ456" s="16"/>
      <c r="DK456" s="16"/>
      <c r="DL456" s="16"/>
      <c r="DM456" s="16"/>
      <c r="DN456" s="16"/>
      <c r="DO456" s="16"/>
      <c r="DP456" s="16"/>
      <c r="DQ456" s="16"/>
      <c r="DR456" s="16"/>
      <c r="DS456" s="16"/>
      <c r="DT456" s="16"/>
    </row>
    <row r="457" spans="1:124" outlineLevel="1">
      <c r="A457" s="2"/>
      <c r="B457" s="1"/>
      <c r="C457" s="1"/>
      <c r="D457" s="1"/>
    </row>
    <row r="458" spans="1:124" s="76" customFormat="1" outlineLevel="1">
      <c r="A458" s="72" t="s">
        <v>93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5"/>
      <c r="AE458" s="75"/>
      <c r="AF458" s="75"/>
      <c r="AG458" s="75"/>
      <c r="AH458" s="75"/>
      <c r="AI458" s="75"/>
      <c r="AJ458" s="75"/>
      <c r="AK458" s="75"/>
      <c r="AL458" s="75"/>
      <c r="AM458" s="75"/>
      <c r="AN458" s="75"/>
      <c r="AO458" s="75"/>
      <c r="AP458" s="75"/>
      <c r="AQ458" s="75"/>
      <c r="AR458" s="75"/>
      <c r="AS458" s="75"/>
      <c r="AT458" s="75"/>
      <c r="AU458" s="75"/>
      <c r="AV458" s="75"/>
      <c r="AW458" s="75"/>
      <c r="AX458" s="75"/>
      <c r="AY458" s="75"/>
      <c r="AZ458" s="75"/>
      <c r="BA458" s="75"/>
      <c r="BB458" s="75"/>
      <c r="BC458" s="75"/>
      <c r="BD458" s="75"/>
      <c r="BE458" s="75"/>
      <c r="BF458" s="75"/>
      <c r="BG458" s="75"/>
      <c r="BH458" s="75"/>
      <c r="BI458" s="75"/>
      <c r="BJ458" s="75"/>
      <c r="BK458" s="75"/>
      <c r="BL458" s="75"/>
      <c r="BM458" s="75"/>
      <c r="BN458" s="75"/>
      <c r="BO458" s="75"/>
      <c r="BP458" s="75"/>
      <c r="BQ458" s="75"/>
      <c r="BR458" s="75"/>
      <c r="BS458" s="75"/>
      <c r="BT458" s="75"/>
      <c r="BU458" s="75"/>
      <c r="BV458" s="75"/>
      <c r="BW458" s="75"/>
      <c r="BX458" s="75"/>
      <c r="BY458" s="75"/>
      <c r="BZ458" s="75"/>
      <c r="CA458" s="75"/>
      <c r="CB458" s="75"/>
      <c r="CC458" s="75"/>
      <c r="CD458" s="75"/>
      <c r="CE458" s="75"/>
      <c r="CF458" s="75"/>
      <c r="CG458" s="75"/>
      <c r="CH458" s="75"/>
      <c r="CI458" s="75"/>
      <c r="CJ458" s="75"/>
      <c r="CK458" s="75"/>
      <c r="CL458" s="75"/>
      <c r="CM458" s="75"/>
      <c r="CN458" s="75"/>
      <c r="CO458" s="75"/>
      <c r="CP458" s="75"/>
      <c r="CQ458" s="75"/>
      <c r="CR458" s="75"/>
      <c r="CS458" s="75"/>
      <c r="CT458" s="75"/>
      <c r="CU458" s="75"/>
      <c r="CV458" s="75"/>
      <c r="CW458" s="75"/>
      <c r="CX458" s="75"/>
      <c r="CY458" s="75"/>
      <c r="CZ458" s="75"/>
      <c r="DA458" s="75"/>
      <c r="DB458" s="75"/>
      <c r="DC458" s="75"/>
      <c r="DD458" s="75"/>
      <c r="DE458" s="75"/>
      <c r="DF458" s="75"/>
      <c r="DG458" s="75"/>
      <c r="DH458" s="75"/>
      <c r="DI458" s="75"/>
      <c r="DJ458" s="75"/>
      <c r="DK458" s="75"/>
      <c r="DL458" s="75"/>
      <c r="DM458" s="75"/>
      <c r="DN458" s="75"/>
      <c r="DO458" s="75"/>
      <c r="DP458" s="75"/>
      <c r="DQ458" s="75"/>
      <c r="DR458" s="75"/>
      <c r="DS458" s="75"/>
      <c r="DT458" s="75"/>
    </row>
    <row r="459" spans="1:124" outlineLevel="1">
      <c r="A459" s="2" t="s">
        <v>17</v>
      </c>
      <c r="B459" s="1"/>
      <c r="C459" s="1"/>
      <c r="D459" s="383">
        <f>SUM(E459:DT459)</f>
        <v>-732000</v>
      </c>
      <c r="E459" s="6">
        <f t="shared" ref="E459:AJ459" si="111">-(E171+E172)</f>
        <v>-366000</v>
      </c>
      <c r="F459" s="6">
        <f t="shared" si="111"/>
        <v>-366000</v>
      </c>
      <c r="G459" s="6">
        <f t="shared" si="111"/>
        <v>0</v>
      </c>
      <c r="H459" s="6">
        <f t="shared" si="111"/>
        <v>0</v>
      </c>
      <c r="I459" s="6">
        <f t="shared" si="111"/>
        <v>0</v>
      </c>
      <c r="J459" s="6">
        <f t="shared" si="111"/>
        <v>0</v>
      </c>
      <c r="K459" s="6">
        <f t="shared" si="111"/>
        <v>0</v>
      </c>
      <c r="L459" s="6">
        <f t="shared" si="111"/>
        <v>0</v>
      </c>
      <c r="M459" s="6">
        <f t="shared" si="111"/>
        <v>0</v>
      </c>
      <c r="N459" s="6">
        <f t="shared" si="111"/>
        <v>0</v>
      </c>
      <c r="O459" s="6">
        <f t="shared" si="111"/>
        <v>0</v>
      </c>
      <c r="P459" s="6">
        <f t="shared" si="111"/>
        <v>0</v>
      </c>
      <c r="Q459" s="6">
        <f t="shared" si="111"/>
        <v>0</v>
      </c>
      <c r="R459" s="6">
        <f t="shared" si="111"/>
        <v>0</v>
      </c>
      <c r="S459" s="6">
        <f t="shared" si="111"/>
        <v>0</v>
      </c>
      <c r="T459" s="6">
        <f t="shared" si="111"/>
        <v>0</v>
      </c>
      <c r="U459" s="6">
        <f t="shared" si="111"/>
        <v>0</v>
      </c>
      <c r="V459" s="6">
        <f t="shared" si="111"/>
        <v>0</v>
      </c>
      <c r="W459" s="6">
        <f t="shared" si="111"/>
        <v>0</v>
      </c>
      <c r="X459" s="6">
        <f t="shared" si="111"/>
        <v>0</v>
      </c>
      <c r="Y459" s="6">
        <f t="shared" si="111"/>
        <v>0</v>
      </c>
      <c r="Z459" s="6">
        <f t="shared" si="111"/>
        <v>0</v>
      </c>
      <c r="AA459" s="6">
        <f t="shared" si="111"/>
        <v>0</v>
      </c>
      <c r="AB459" s="6">
        <f t="shared" si="111"/>
        <v>0</v>
      </c>
      <c r="AC459" s="6">
        <f t="shared" si="111"/>
        <v>0</v>
      </c>
      <c r="AD459" s="6">
        <f t="shared" si="111"/>
        <v>0</v>
      </c>
      <c r="AE459" s="6">
        <f t="shared" si="111"/>
        <v>0</v>
      </c>
      <c r="AF459" s="6">
        <f t="shared" si="111"/>
        <v>0</v>
      </c>
      <c r="AG459" s="6">
        <f t="shared" si="111"/>
        <v>0</v>
      </c>
      <c r="AH459" s="6">
        <f t="shared" si="111"/>
        <v>0</v>
      </c>
      <c r="AI459" s="6">
        <f t="shared" si="111"/>
        <v>0</v>
      </c>
      <c r="AJ459" s="6">
        <f t="shared" si="111"/>
        <v>0</v>
      </c>
    </row>
    <row r="460" spans="1:124" outlineLevel="1">
      <c r="A460" s="2"/>
      <c r="B460" s="1"/>
      <c r="C460" s="1"/>
      <c r="D460" s="383"/>
    </row>
    <row r="461" spans="1:124" outlineLevel="1">
      <c r="A461" s="24" t="s">
        <v>94</v>
      </c>
      <c r="B461" s="25"/>
      <c r="C461" s="25"/>
      <c r="D461" s="15">
        <f>SUM(E461:DT461)</f>
        <v>-732000</v>
      </c>
      <c r="E461" s="16">
        <f t="shared" ref="E461:AJ461" si="112">SUM(E459:E460)</f>
        <v>-366000</v>
      </c>
      <c r="F461" s="16">
        <f t="shared" si="112"/>
        <v>-366000</v>
      </c>
      <c r="G461" s="16">
        <f t="shared" si="112"/>
        <v>0</v>
      </c>
      <c r="H461" s="16">
        <f t="shared" si="112"/>
        <v>0</v>
      </c>
      <c r="I461" s="16">
        <f t="shared" si="112"/>
        <v>0</v>
      </c>
      <c r="J461" s="16">
        <f t="shared" si="112"/>
        <v>0</v>
      </c>
      <c r="K461" s="16">
        <f t="shared" si="112"/>
        <v>0</v>
      </c>
      <c r="L461" s="16">
        <f t="shared" si="112"/>
        <v>0</v>
      </c>
      <c r="M461" s="16">
        <f t="shared" si="112"/>
        <v>0</v>
      </c>
      <c r="N461" s="16">
        <f t="shared" si="112"/>
        <v>0</v>
      </c>
      <c r="O461" s="16">
        <f t="shared" si="112"/>
        <v>0</v>
      </c>
      <c r="P461" s="16">
        <f t="shared" si="112"/>
        <v>0</v>
      </c>
      <c r="Q461" s="16">
        <f t="shared" si="112"/>
        <v>0</v>
      </c>
      <c r="R461" s="16">
        <f t="shared" si="112"/>
        <v>0</v>
      </c>
      <c r="S461" s="16">
        <f t="shared" si="112"/>
        <v>0</v>
      </c>
      <c r="T461" s="16">
        <f t="shared" si="112"/>
        <v>0</v>
      </c>
      <c r="U461" s="16">
        <f t="shared" si="112"/>
        <v>0</v>
      </c>
      <c r="V461" s="16">
        <f t="shared" si="112"/>
        <v>0</v>
      </c>
      <c r="W461" s="16">
        <f t="shared" si="112"/>
        <v>0</v>
      </c>
      <c r="X461" s="16">
        <f t="shared" si="112"/>
        <v>0</v>
      </c>
      <c r="Y461" s="16">
        <f t="shared" si="112"/>
        <v>0</v>
      </c>
      <c r="Z461" s="16">
        <f t="shared" si="112"/>
        <v>0</v>
      </c>
      <c r="AA461" s="16">
        <f t="shared" si="112"/>
        <v>0</v>
      </c>
      <c r="AB461" s="16">
        <f t="shared" si="112"/>
        <v>0</v>
      </c>
      <c r="AC461" s="16">
        <f t="shared" si="112"/>
        <v>0</v>
      </c>
      <c r="AD461" s="16">
        <f t="shared" si="112"/>
        <v>0</v>
      </c>
      <c r="AE461" s="16">
        <f t="shared" si="112"/>
        <v>0</v>
      </c>
      <c r="AF461" s="16">
        <f t="shared" si="112"/>
        <v>0</v>
      </c>
      <c r="AG461" s="16">
        <f t="shared" si="112"/>
        <v>0</v>
      </c>
      <c r="AH461" s="16">
        <f t="shared" si="112"/>
        <v>0</v>
      </c>
      <c r="AI461" s="16">
        <f t="shared" si="112"/>
        <v>0</v>
      </c>
      <c r="AJ461" s="16">
        <f t="shared" si="112"/>
        <v>0</v>
      </c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  <c r="BC461" s="16"/>
      <c r="BD461" s="16"/>
      <c r="BE461" s="16"/>
      <c r="BF461" s="16"/>
      <c r="BG461" s="16"/>
      <c r="BH461" s="16"/>
      <c r="BI461" s="16"/>
      <c r="BJ461" s="16"/>
      <c r="BK461" s="16"/>
      <c r="BL461" s="16"/>
      <c r="BM461" s="16"/>
      <c r="BN461" s="16"/>
      <c r="BO461" s="16"/>
      <c r="BP461" s="16"/>
      <c r="BQ461" s="16"/>
      <c r="BR461" s="16"/>
      <c r="BS461" s="16"/>
      <c r="BT461" s="16"/>
      <c r="BU461" s="16"/>
      <c r="BV461" s="16"/>
      <c r="BW461" s="16"/>
      <c r="BX461" s="16"/>
      <c r="BY461" s="16"/>
      <c r="BZ461" s="16"/>
      <c r="CA461" s="16"/>
      <c r="CB461" s="16"/>
      <c r="CC461" s="16"/>
      <c r="CD461" s="16"/>
      <c r="CE461" s="16"/>
      <c r="CF461" s="16"/>
      <c r="CG461" s="16"/>
      <c r="CH461" s="16"/>
      <c r="CI461" s="16"/>
      <c r="CJ461" s="16"/>
      <c r="CK461" s="16"/>
      <c r="CL461" s="16"/>
      <c r="CM461" s="16"/>
      <c r="CN461" s="16"/>
      <c r="CO461" s="16"/>
      <c r="CP461" s="16"/>
      <c r="CQ461" s="16"/>
      <c r="CR461" s="16"/>
      <c r="CS461" s="16"/>
      <c r="CT461" s="16"/>
      <c r="CU461" s="16"/>
      <c r="CV461" s="16"/>
      <c r="CW461" s="16"/>
      <c r="CX461" s="16"/>
      <c r="CY461" s="16"/>
      <c r="CZ461" s="16"/>
      <c r="DA461" s="16"/>
      <c r="DB461" s="16"/>
      <c r="DC461" s="16"/>
      <c r="DD461" s="16"/>
      <c r="DE461" s="16"/>
      <c r="DF461" s="16"/>
      <c r="DG461" s="16"/>
      <c r="DH461" s="16"/>
      <c r="DI461" s="16"/>
      <c r="DJ461" s="16"/>
      <c r="DK461" s="16"/>
      <c r="DL461" s="16"/>
      <c r="DM461" s="16"/>
      <c r="DN461" s="16"/>
      <c r="DO461" s="16"/>
      <c r="DP461" s="16"/>
      <c r="DQ461" s="16"/>
      <c r="DR461" s="16"/>
      <c r="DS461" s="16"/>
      <c r="DT461" s="16"/>
    </row>
    <row r="462" spans="1:124" outlineLevel="1">
      <c r="A462" s="2"/>
      <c r="B462" s="1"/>
      <c r="C462" s="1"/>
      <c r="D462" s="1"/>
    </row>
    <row r="463" spans="1:124" s="76" customFormat="1" outlineLevel="1">
      <c r="A463" s="72" t="s">
        <v>95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5"/>
      <c r="AE463" s="75"/>
      <c r="AF463" s="75"/>
      <c r="AG463" s="75"/>
      <c r="AH463" s="75"/>
      <c r="AI463" s="75"/>
      <c r="AJ463" s="75"/>
      <c r="AK463" s="75"/>
      <c r="AL463" s="75"/>
      <c r="AM463" s="75"/>
      <c r="AN463" s="75"/>
      <c r="AO463" s="75"/>
      <c r="AP463" s="75"/>
      <c r="AQ463" s="75"/>
      <c r="AR463" s="75"/>
      <c r="AS463" s="75"/>
      <c r="AT463" s="75"/>
      <c r="AU463" s="75"/>
      <c r="AV463" s="75"/>
      <c r="AW463" s="75"/>
      <c r="AX463" s="75"/>
      <c r="AY463" s="75"/>
      <c r="AZ463" s="75"/>
      <c r="BA463" s="75"/>
      <c r="BB463" s="75"/>
      <c r="BC463" s="75"/>
      <c r="BD463" s="75"/>
      <c r="BE463" s="75"/>
      <c r="BF463" s="75"/>
      <c r="BG463" s="75"/>
      <c r="BH463" s="75"/>
      <c r="BI463" s="75"/>
      <c r="BJ463" s="75"/>
      <c r="BK463" s="75"/>
      <c r="BL463" s="75"/>
      <c r="BM463" s="75"/>
      <c r="BN463" s="75"/>
      <c r="BO463" s="75"/>
      <c r="BP463" s="75"/>
      <c r="BQ463" s="75"/>
      <c r="BR463" s="75"/>
      <c r="BS463" s="75"/>
      <c r="BT463" s="75"/>
      <c r="BU463" s="75"/>
      <c r="BV463" s="75"/>
      <c r="BW463" s="75"/>
      <c r="BX463" s="75"/>
      <c r="BY463" s="75"/>
      <c r="BZ463" s="75"/>
      <c r="CA463" s="75"/>
      <c r="CB463" s="75"/>
      <c r="CC463" s="75"/>
      <c r="CD463" s="75"/>
      <c r="CE463" s="75"/>
      <c r="CF463" s="75"/>
      <c r="CG463" s="75"/>
      <c r="CH463" s="75"/>
      <c r="CI463" s="75"/>
      <c r="CJ463" s="75"/>
      <c r="CK463" s="75"/>
      <c r="CL463" s="75"/>
      <c r="CM463" s="75"/>
      <c r="CN463" s="75"/>
      <c r="CO463" s="75"/>
      <c r="CP463" s="75"/>
      <c r="CQ463" s="75"/>
      <c r="CR463" s="75"/>
      <c r="CS463" s="75"/>
      <c r="CT463" s="75"/>
      <c r="CU463" s="75"/>
      <c r="CV463" s="75"/>
      <c r="CW463" s="75"/>
      <c r="CX463" s="75"/>
      <c r="CY463" s="75"/>
      <c r="CZ463" s="75"/>
      <c r="DA463" s="75"/>
      <c r="DB463" s="75"/>
      <c r="DC463" s="75"/>
      <c r="DD463" s="75"/>
      <c r="DE463" s="75"/>
      <c r="DF463" s="75"/>
      <c r="DG463" s="75"/>
      <c r="DH463" s="75"/>
      <c r="DI463" s="75"/>
      <c r="DJ463" s="75"/>
      <c r="DK463" s="75"/>
      <c r="DL463" s="75"/>
      <c r="DM463" s="75"/>
      <c r="DN463" s="75"/>
      <c r="DO463" s="75"/>
      <c r="DP463" s="75"/>
      <c r="DQ463" s="75"/>
      <c r="DR463" s="75"/>
      <c r="DS463" s="75"/>
      <c r="DT463" s="75"/>
    </row>
    <row r="464" spans="1:124" outlineLevel="1">
      <c r="A464" s="2" t="s">
        <v>71</v>
      </c>
      <c r="B464" s="1"/>
      <c r="C464" s="1"/>
      <c r="D464" s="1"/>
    </row>
    <row r="465" spans="1:36" outlineLevel="1">
      <c r="A465" s="298" t="str">
        <f>Расчет_БЕЗ_Фонда!A64</f>
        <v>Средства бюджета субъекта РФ</v>
      </c>
      <c r="B465" s="1"/>
      <c r="C465" s="1"/>
      <c r="D465" s="383">
        <f t="shared" ref="D465:D466" ca="1" si="113">SUM(E465:DT465)</f>
        <v>73200</v>
      </c>
      <c r="E465" s="6">
        <f ca="1">Расчет_БЕЗ_Фонда!E64</f>
        <v>36600</v>
      </c>
      <c r="F465" s="6">
        <f ca="1">Расчет_БЕЗ_Фонда!F64</f>
        <v>36600</v>
      </c>
      <c r="G465" s="6">
        <f ca="1">Расчет_БЕЗ_Фонда!G64</f>
        <v>0</v>
      </c>
      <c r="H465" s="6">
        <f ca="1">Расчет_БЕЗ_Фонда!H64</f>
        <v>0</v>
      </c>
      <c r="I465" s="6">
        <f ca="1">Расчет_БЕЗ_Фонда!I64</f>
        <v>0</v>
      </c>
      <c r="J465" s="6">
        <f ca="1">Расчет_БЕЗ_Фонда!J64</f>
        <v>0</v>
      </c>
      <c r="K465" s="6">
        <f ca="1">Расчет_БЕЗ_Фонда!K64</f>
        <v>0</v>
      </c>
      <c r="L465" s="6">
        <f ca="1">Расчет_БЕЗ_Фонда!L64</f>
        <v>0</v>
      </c>
      <c r="M465" s="6">
        <f ca="1">Расчет_БЕЗ_Фонда!M64</f>
        <v>0</v>
      </c>
      <c r="N465" s="6">
        <f ca="1">Расчет_БЕЗ_Фонда!N64</f>
        <v>0</v>
      </c>
      <c r="O465" s="6">
        <f ca="1">Расчет_БЕЗ_Фонда!O64</f>
        <v>0</v>
      </c>
      <c r="P465" s="6">
        <f ca="1">Расчет_БЕЗ_Фонда!P64</f>
        <v>0</v>
      </c>
      <c r="Q465" s="6">
        <f ca="1">Расчет_БЕЗ_Фонда!Q64</f>
        <v>0</v>
      </c>
      <c r="R465" s="6">
        <f ca="1">Расчет_БЕЗ_Фонда!R64</f>
        <v>0</v>
      </c>
      <c r="S465" s="6">
        <f ca="1">Расчет_БЕЗ_Фонда!S64</f>
        <v>0</v>
      </c>
      <c r="T465" s="6">
        <f ca="1">Расчет_БЕЗ_Фонда!T64</f>
        <v>0</v>
      </c>
      <c r="U465" s="6">
        <f ca="1">Расчет_БЕЗ_Фонда!U64</f>
        <v>0</v>
      </c>
      <c r="V465" s="6">
        <f ca="1">Расчет_БЕЗ_Фонда!V64</f>
        <v>0</v>
      </c>
      <c r="W465" s="6">
        <f ca="1">Расчет_БЕЗ_Фонда!W64</f>
        <v>0</v>
      </c>
      <c r="X465" s="6">
        <f ca="1">Расчет_БЕЗ_Фонда!X64</f>
        <v>0</v>
      </c>
      <c r="Y465" s="6">
        <f ca="1">Расчет_БЕЗ_Фонда!Y64</f>
        <v>0</v>
      </c>
      <c r="Z465" s="6">
        <f ca="1">Расчет_БЕЗ_Фонда!Z64</f>
        <v>0</v>
      </c>
      <c r="AA465" s="6">
        <f ca="1">Расчет_БЕЗ_Фонда!AA64</f>
        <v>0</v>
      </c>
      <c r="AB465" s="6">
        <f ca="1">Расчет_БЕЗ_Фонда!AB64</f>
        <v>0</v>
      </c>
      <c r="AC465" s="6">
        <f ca="1">Расчет_БЕЗ_Фонда!AC64</f>
        <v>0</v>
      </c>
      <c r="AD465" s="6">
        <f ca="1">Расчет_БЕЗ_Фонда!AD64</f>
        <v>0</v>
      </c>
      <c r="AE465" s="6">
        <f ca="1">Расчет_БЕЗ_Фонда!AE64</f>
        <v>0</v>
      </c>
      <c r="AF465" s="6">
        <f ca="1">Расчет_БЕЗ_Фонда!AF64</f>
        <v>0</v>
      </c>
      <c r="AG465" s="6">
        <f ca="1">Расчет_БЕЗ_Фонда!AG64</f>
        <v>0</v>
      </c>
      <c r="AH465" s="6">
        <f ca="1">Расчет_БЕЗ_Фонда!AH64</f>
        <v>0</v>
      </c>
      <c r="AI465" s="6">
        <f ca="1">Расчет_БЕЗ_Фонда!AI64</f>
        <v>0</v>
      </c>
      <c r="AJ465" s="6">
        <f ca="1">Расчет_БЕЗ_Фонда!AJ64</f>
        <v>0</v>
      </c>
    </row>
    <row r="466" spans="1:36" outlineLevel="1">
      <c r="A466" s="298" t="str">
        <f>Расчет_БЕЗ_Фонда!A65</f>
        <v>Средства местного бюджета</v>
      </c>
      <c r="B466" s="1"/>
      <c r="C466" s="1"/>
      <c r="D466" s="383">
        <f t="shared" ca="1" si="113"/>
        <v>0</v>
      </c>
      <c r="E466" s="6">
        <f ca="1">Расчет_БЕЗ_Фонда!E65</f>
        <v>0</v>
      </c>
      <c r="F466" s="6">
        <f ca="1">Расчет_БЕЗ_Фонда!F65</f>
        <v>0</v>
      </c>
      <c r="G466" s="6">
        <f ca="1">Расчет_БЕЗ_Фонда!G65</f>
        <v>0</v>
      </c>
      <c r="H466" s="6">
        <f ca="1">Расчет_БЕЗ_Фонда!H65</f>
        <v>0</v>
      </c>
      <c r="I466" s="6">
        <f ca="1">Расчет_БЕЗ_Фонда!I65</f>
        <v>0</v>
      </c>
      <c r="J466" s="6">
        <f ca="1">Расчет_БЕЗ_Фонда!J65</f>
        <v>0</v>
      </c>
      <c r="K466" s="6">
        <f ca="1">Расчет_БЕЗ_Фонда!K65</f>
        <v>0</v>
      </c>
      <c r="L466" s="6">
        <f ca="1">Расчет_БЕЗ_Фонда!L65</f>
        <v>0</v>
      </c>
      <c r="M466" s="6">
        <f ca="1">Расчет_БЕЗ_Фонда!M65</f>
        <v>0</v>
      </c>
      <c r="N466" s="6">
        <f ca="1">Расчет_БЕЗ_Фонда!N65</f>
        <v>0</v>
      </c>
      <c r="O466" s="6">
        <f ca="1">Расчет_БЕЗ_Фонда!O65</f>
        <v>0</v>
      </c>
      <c r="P466" s="6">
        <f ca="1">Расчет_БЕЗ_Фонда!P65</f>
        <v>0</v>
      </c>
      <c r="Q466" s="6">
        <f ca="1">Расчет_БЕЗ_Фонда!Q65</f>
        <v>0</v>
      </c>
      <c r="R466" s="6">
        <f ca="1">Расчет_БЕЗ_Фонда!R65</f>
        <v>0</v>
      </c>
      <c r="S466" s="6">
        <f ca="1">Расчет_БЕЗ_Фонда!S65</f>
        <v>0</v>
      </c>
      <c r="T466" s="6">
        <f ca="1">Расчет_БЕЗ_Фонда!T65</f>
        <v>0</v>
      </c>
      <c r="U466" s="6">
        <f ca="1">Расчет_БЕЗ_Фонда!U65</f>
        <v>0</v>
      </c>
      <c r="V466" s="6">
        <f ca="1">Расчет_БЕЗ_Фонда!V65</f>
        <v>0</v>
      </c>
      <c r="W466" s="6">
        <f ca="1">Расчет_БЕЗ_Фонда!W65</f>
        <v>0</v>
      </c>
      <c r="X466" s="6">
        <f ca="1">Расчет_БЕЗ_Фонда!X65</f>
        <v>0</v>
      </c>
      <c r="Y466" s="6">
        <f ca="1">Расчет_БЕЗ_Фонда!Y65</f>
        <v>0</v>
      </c>
      <c r="Z466" s="6">
        <f ca="1">Расчет_БЕЗ_Фонда!Z65</f>
        <v>0</v>
      </c>
      <c r="AA466" s="6">
        <f ca="1">Расчет_БЕЗ_Фонда!AA65</f>
        <v>0</v>
      </c>
      <c r="AB466" s="6">
        <f ca="1">Расчет_БЕЗ_Фонда!AB65</f>
        <v>0</v>
      </c>
      <c r="AC466" s="6">
        <f ca="1">Расчет_БЕЗ_Фонда!AC65</f>
        <v>0</v>
      </c>
      <c r="AD466" s="6">
        <f ca="1">Расчет_БЕЗ_Фонда!AD65</f>
        <v>0</v>
      </c>
      <c r="AE466" s="6">
        <f ca="1">Расчет_БЕЗ_Фонда!AE65</f>
        <v>0</v>
      </c>
      <c r="AF466" s="6">
        <f ca="1">Расчет_БЕЗ_Фонда!AF65</f>
        <v>0</v>
      </c>
      <c r="AG466" s="6">
        <f ca="1">Расчет_БЕЗ_Фонда!AG65</f>
        <v>0</v>
      </c>
      <c r="AH466" s="6">
        <f ca="1">Расчет_БЕЗ_Фонда!AH65</f>
        <v>0</v>
      </c>
      <c r="AI466" s="6">
        <f ca="1">Расчет_БЕЗ_Фонда!AI65</f>
        <v>0</v>
      </c>
      <c r="AJ466" s="6">
        <f ca="1">Расчет_БЕЗ_Фонда!AJ65</f>
        <v>0</v>
      </c>
    </row>
    <row r="467" spans="1:36" outlineLevel="1">
      <c r="A467" s="298" t="str">
        <f>Расчет_БЕЗ_Фонда!A66</f>
        <v xml:space="preserve">Средства Фонда </v>
      </c>
      <c r="B467" s="1"/>
      <c r="C467" s="1"/>
      <c r="D467" s="383">
        <f ca="1">SUM(E467:DT467)</f>
        <v>0</v>
      </c>
      <c r="E467" s="6">
        <f ca="1">Расчет_БЕЗ_Фонда!E66</f>
        <v>0</v>
      </c>
      <c r="F467" s="6">
        <f ca="1">Расчет_БЕЗ_Фонда!F66</f>
        <v>0</v>
      </c>
      <c r="G467" s="6">
        <f ca="1">Расчет_БЕЗ_Фонда!G66</f>
        <v>0</v>
      </c>
      <c r="H467" s="6">
        <f ca="1">Расчет_БЕЗ_Фонда!H66</f>
        <v>0</v>
      </c>
      <c r="I467" s="6">
        <f ca="1">Расчет_БЕЗ_Фонда!I66</f>
        <v>0</v>
      </c>
      <c r="J467" s="6">
        <f ca="1">Расчет_БЕЗ_Фонда!J66</f>
        <v>0</v>
      </c>
      <c r="K467" s="6">
        <f ca="1">Расчет_БЕЗ_Фонда!K66</f>
        <v>0</v>
      </c>
      <c r="L467" s="6">
        <f ca="1">Расчет_БЕЗ_Фонда!L66</f>
        <v>0</v>
      </c>
      <c r="M467" s="6">
        <f ca="1">Расчет_БЕЗ_Фонда!M66</f>
        <v>0</v>
      </c>
      <c r="N467" s="6">
        <f ca="1">Расчет_БЕЗ_Фонда!N66</f>
        <v>0</v>
      </c>
      <c r="O467" s="6">
        <f ca="1">Расчет_БЕЗ_Фонда!O66</f>
        <v>0</v>
      </c>
      <c r="P467" s="6">
        <f ca="1">Расчет_БЕЗ_Фонда!P66</f>
        <v>0</v>
      </c>
      <c r="Q467" s="6">
        <f ca="1">Расчет_БЕЗ_Фонда!Q66</f>
        <v>0</v>
      </c>
      <c r="R467" s="6">
        <f ca="1">Расчет_БЕЗ_Фонда!R66</f>
        <v>0</v>
      </c>
      <c r="S467" s="6">
        <f ca="1">Расчет_БЕЗ_Фонда!S66</f>
        <v>0</v>
      </c>
      <c r="T467" s="6">
        <f ca="1">Расчет_БЕЗ_Фонда!T66</f>
        <v>0</v>
      </c>
      <c r="U467" s="6">
        <f ca="1">Расчет_БЕЗ_Фонда!U66</f>
        <v>0</v>
      </c>
      <c r="V467" s="6">
        <f ca="1">Расчет_БЕЗ_Фонда!V66</f>
        <v>0</v>
      </c>
      <c r="W467" s="6">
        <f ca="1">Расчет_БЕЗ_Фонда!W66</f>
        <v>0</v>
      </c>
      <c r="X467" s="6">
        <f ca="1">Расчет_БЕЗ_Фонда!X66</f>
        <v>0</v>
      </c>
      <c r="Y467" s="6">
        <f ca="1">Расчет_БЕЗ_Фонда!Y66</f>
        <v>0</v>
      </c>
      <c r="Z467" s="6">
        <f ca="1">Расчет_БЕЗ_Фонда!Z66</f>
        <v>0</v>
      </c>
      <c r="AA467" s="6">
        <f ca="1">Расчет_БЕЗ_Фонда!AA66</f>
        <v>0</v>
      </c>
      <c r="AB467" s="6">
        <f ca="1">Расчет_БЕЗ_Фонда!AB66</f>
        <v>0</v>
      </c>
      <c r="AC467" s="6">
        <f ca="1">Расчет_БЕЗ_Фонда!AC66</f>
        <v>0</v>
      </c>
      <c r="AD467" s="6">
        <f ca="1">Расчет_БЕЗ_Фонда!AD66</f>
        <v>0</v>
      </c>
      <c r="AE467" s="6">
        <f ca="1">Расчет_БЕЗ_Фонда!AE66</f>
        <v>0</v>
      </c>
      <c r="AF467" s="6">
        <f ca="1">Расчет_БЕЗ_Фонда!AF66</f>
        <v>0</v>
      </c>
      <c r="AG467" s="6">
        <f ca="1">Расчет_БЕЗ_Фонда!AG66</f>
        <v>0</v>
      </c>
      <c r="AH467" s="6">
        <f ca="1">Расчет_БЕЗ_Фонда!AH66</f>
        <v>0</v>
      </c>
      <c r="AI467" s="6">
        <f ca="1">Расчет_БЕЗ_Фонда!AI66</f>
        <v>0</v>
      </c>
      <c r="AJ467" s="6">
        <f ca="1">Расчет_БЕЗ_Фонда!AJ66</f>
        <v>0</v>
      </c>
    </row>
    <row r="468" spans="1:36" outlineLevel="1">
      <c r="A468" s="298"/>
      <c r="B468" s="1"/>
      <c r="C468" s="1"/>
      <c r="D468" s="383"/>
    </row>
    <row r="469" spans="1:36" outlineLevel="1">
      <c r="A469" s="2" t="s">
        <v>96</v>
      </c>
      <c r="B469" s="1"/>
      <c r="C469" s="1"/>
      <c r="D469" s="383"/>
    </row>
    <row r="470" spans="1:36" outlineLevel="1">
      <c r="A470" s="2" t="s">
        <v>184</v>
      </c>
      <c r="B470" s="1"/>
      <c r="C470" s="1"/>
      <c r="D470" s="383">
        <f ca="1">SUM(E470:DT470)</f>
        <v>202764.00000000012</v>
      </c>
      <c r="E470" s="6">
        <f ca="1">Расчет_БЕЗ_Фонда!E62</f>
        <v>87291.000000000044</v>
      </c>
      <c r="F470" s="6">
        <f ca="1">Расчет_БЕЗ_Фонда!F62</f>
        <v>115473.00000000006</v>
      </c>
      <c r="G470" s="6">
        <f ca="1">Расчет_БЕЗ_Фонда!G62</f>
        <v>0</v>
      </c>
      <c r="H470" s="6">
        <f ca="1">Расчет_БЕЗ_Фонда!H62</f>
        <v>0</v>
      </c>
      <c r="I470" s="6">
        <f ca="1">Расчет_БЕЗ_Фонда!I62</f>
        <v>0</v>
      </c>
      <c r="J470" s="6">
        <f ca="1">Расчет_БЕЗ_Фонда!J62</f>
        <v>0</v>
      </c>
      <c r="K470" s="6">
        <f ca="1">Расчет_БЕЗ_Фонда!K62</f>
        <v>0</v>
      </c>
      <c r="L470" s="6">
        <f ca="1">Расчет_БЕЗ_Фонда!L62</f>
        <v>0</v>
      </c>
      <c r="M470" s="6">
        <f ca="1">Расчет_БЕЗ_Фонда!M62</f>
        <v>0</v>
      </c>
      <c r="N470" s="6">
        <f ca="1">Расчет_БЕЗ_Фонда!N62</f>
        <v>0</v>
      </c>
      <c r="O470" s="6">
        <f ca="1">Расчет_БЕЗ_Фонда!O62</f>
        <v>0</v>
      </c>
      <c r="P470" s="6">
        <f ca="1">Расчет_БЕЗ_Фонда!P62</f>
        <v>0</v>
      </c>
      <c r="Q470" s="6">
        <f ca="1">Расчет_БЕЗ_Фонда!Q62</f>
        <v>0</v>
      </c>
      <c r="R470" s="6">
        <f ca="1">Расчет_БЕЗ_Фонда!R62</f>
        <v>0</v>
      </c>
      <c r="S470" s="6">
        <f ca="1">Расчет_БЕЗ_Фонда!S62</f>
        <v>0</v>
      </c>
      <c r="T470" s="6">
        <f ca="1">Расчет_БЕЗ_Фонда!T62</f>
        <v>0</v>
      </c>
      <c r="U470" s="6">
        <f ca="1">Расчет_БЕЗ_Фонда!U62</f>
        <v>0</v>
      </c>
      <c r="V470" s="6">
        <f ca="1">Расчет_БЕЗ_Фонда!V62</f>
        <v>0</v>
      </c>
      <c r="W470" s="6">
        <f ca="1">Расчет_БЕЗ_Фонда!W62</f>
        <v>0</v>
      </c>
      <c r="X470" s="6">
        <f ca="1">Расчет_БЕЗ_Фонда!X62</f>
        <v>0</v>
      </c>
      <c r="Y470" s="6">
        <f ca="1">Расчет_БЕЗ_Фонда!Y62</f>
        <v>0</v>
      </c>
      <c r="Z470" s="6">
        <f ca="1">Расчет_БЕЗ_Фонда!Z62</f>
        <v>0</v>
      </c>
      <c r="AA470" s="6">
        <f ca="1">Расчет_БЕЗ_Фонда!AA62</f>
        <v>0</v>
      </c>
      <c r="AB470" s="6">
        <f ca="1">Расчет_БЕЗ_Фонда!AB62</f>
        <v>0</v>
      </c>
      <c r="AC470" s="6">
        <f ca="1">Расчет_БЕЗ_Фонда!AC62</f>
        <v>0</v>
      </c>
      <c r="AD470" s="6">
        <f ca="1">Расчет_БЕЗ_Фонда!AD62</f>
        <v>0</v>
      </c>
      <c r="AE470" s="6">
        <f ca="1">Расчет_БЕЗ_Фонда!AE62</f>
        <v>0</v>
      </c>
      <c r="AF470" s="6">
        <f ca="1">Расчет_БЕЗ_Фонда!AF62</f>
        <v>0</v>
      </c>
      <c r="AG470" s="6">
        <f ca="1">Расчет_БЕЗ_Фонда!AG62</f>
        <v>0</v>
      </c>
      <c r="AH470" s="6">
        <f ca="1">Расчет_БЕЗ_Фонда!AH62</f>
        <v>0</v>
      </c>
      <c r="AI470" s="6">
        <f ca="1">Расчет_БЕЗ_Фонда!AI62</f>
        <v>0</v>
      </c>
      <c r="AJ470" s="6">
        <f ca="1">Расчет_БЕЗ_Фонда!AJ62</f>
        <v>0</v>
      </c>
    </row>
    <row r="471" spans="1:36" outlineLevel="1">
      <c r="A471" s="2" t="s">
        <v>118</v>
      </c>
      <c r="B471" s="1"/>
      <c r="C471" s="1"/>
      <c r="D471" s="383">
        <f>SUM(E471:DT471)</f>
        <v>0</v>
      </c>
      <c r="E471" s="6">
        <f t="shared" ref="E471:AJ471" si="114">E570</f>
        <v>0</v>
      </c>
      <c r="F471" s="6">
        <f t="shared" si="114"/>
        <v>0</v>
      </c>
      <c r="G471" s="6">
        <f t="shared" si="114"/>
        <v>0</v>
      </c>
      <c r="H471" s="6">
        <f t="shared" si="114"/>
        <v>0</v>
      </c>
      <c r="I471" s="6">
        <f t="shared" si="114"/>
        <v>0</v>
      </c>
      <c r="J471" s="6">
        <f t="shared" si="114"/>
        <v>0</v>
      </c>
      <c r="K471" s="6">
        <f t="shared" si="114"/>
        <v>0</v>
      </c>
      <c r="L471" s="6">
        <f t="shared" si="114"/>
        <v>0</v>
      </c>
      <c r="M471" s="6">
        <f t="shared" si="114"/>
        <v>0</v>
      </c>
      <c r="N471" s="6">
        <f t="shared" si="114"/>
        <v>0</v>
      </c>
      <c r="O471" s="6">
        <f t="shared" si="114"/>
        <v>0</v>
      </c>
      <c r="P471" s="6">
        <f t="shared" si="114"/>
        <v>0</v>
      </c>
      <c r="Q471" s="6">
        <f t="shared" si="114"/>
        <v>0</v>
      </c>
      <c r="R471" s="6">
        <f t="shared" si="114"/>
        <v>0</v>
      </c>
      <c r="S471" s="6">
        <f t="shared" si="114"/>
        <v>0</v>
      </c>
      <c r="T471" s="6">
        <f t="shared" si="114"/>
        <v>0</v>
      </c>
      <c r="U471" s="6">
        <f t="shared" si="114"/>
        <v>0</v>
      </c>
      <c r="V471" s="6">
        <f t="shared" si="114"/>
        <v>0</v>
      </c>
      <c r="W471" s="6">
        <f t="shared" si="114"/>
        <v>0</v>
      </c>
      <c r="X471" s="6">
        <f t="shared" si="114"/>
        <v>0</v>
      </c>
      <c r="Y471" s="6">
        <f t="shared" si="114"/>
        <v>0</v>
      </c>
      <c r="Z471" s="6">
        <f t="shared" si="114"/>
        <v>0</v>
      </c>
      <c r="AA471" s="6">
        <f t="shared" si="114"/>
        <v>0</v>
      </c>
      <c r="AB471" s="6">
        <f t="shared" si="114"/>
        <v>0</v>
      </c>
      <c r="AC471" s="6">
        <f t="shared" si="114"/>
        <v>0</v>
      </c>
      <c r="AD471" s="6">
        <f t="shared" si="114"/>
        <v>0</v>
      </c>
      <c r="AE471" s="6">
        <f t="shared" si="114"/>
        <v>0</v>
      </c>
      <c r="AF471" s="6">
        <f t="shared" si="114"/>
        <v>0</v>
      </c>
      <c r="AG471" s="6">
        <f t="shared" si="114"/>
        <v>0</v>
      </c>
      <c r="AH471" s="6">
        <f t="shared" si="114"/>
        <v>0</v>
      </c>
      <c r="AI471" s="6">
        <f t="shared" si="114"/>
        <v>0</v>
      </c>
      <c r="AJ471" s="6">
        <f t="shared" si="114"/>
        <v>0</v>
      </c>
    </row>
    <row r="472" spans="1:36" outlineLevel="1">
      <c r="A472" s="2"/>
      <c r="B472" s="1"/>
      <c r="C472" s="1"/>
      <c r="D472" s="383"/>
    </row>
    <row r="473" spans="1:36" outlineLevel="1">
      <c r="A473" s="2" t="s">
        <v>73</v>
      </c>
      <c r="B473" s="1"/>
      <c r="C473" s="1"/>
      <c r="D473" s="383"/>
    </row>
    <row r="474" spans="1:36" outlineLevel="1">
      <c r="A474" s="2" t="s">
        <v>97</v>
      </c>
      <c r="B474" s="1"/>
      <c r="C474" s="1"/>
      <c r="D474" s="383">
        <f ca="1">SUM(E474:DT474)</f>
        <v>512399.99999999994</v>
      </c>
      <c r="E474" s="6">
        <f ca="1">Расчет_БЕЗ_Фонда!E97</f>
        <v>256199.99999999997</v>
      </c>
      <c r="F474" s="6">
        <f ca="1">Расчет_БЕЗ_Фонда!F97</f>
        <v>256199.99999999997</v>
      </c>
      <c r="G474" s="6">
        <f ca="1">Расчет_БЕЗ_Фонда!G97</f>
        <v>0</v>
      </c>
      <c r="H474" s="6">
        <f ca="1">Расчет_БЕЗ_Фонда!H97</f>
        <v>0</v>
      </c>
      <c r="I474" s="6">
        <f ca="1">Расчет_БЕЗ_Фонда!I97</f>
        <v>0</v>
      </c>
      <c r="J474" s="6">
        <f ca="1">Расчет_БЕЗ_Фонда!J97</f>
        <v>0</v>
      </c>
      <c r="K474" s="6">
        <f ca="1">Расчет_БЕЗ_Фонда!K97</f>
        <v>0</v>
      </c>
      <c r="L474" s="6">
        <f ca="1">Расчет_БЕЗ_Фонда!L97</f>
        <v>0</v>
      </c>
      <c r="M474" s="6">
        <f ca="1">Расчет_БЕЗ_Фонда!M97</f>
        <v>0</v>
      </c>
      <c r="N474" s="6">
        <f ca="1">Расчет_БЕЗ_Фонда!N97</f>
        <v>0</v>
      </c>
      <c r="O474" s="6">
        <f ca="1">Расчет_БЕЗ_Фонда!O97</f>
        <v>0</v>
      </c>
      <c r="P474" s="6">
        <f ca="1">Расчет_БЕЗ_Фонда!P97</f>
        <v>0</v>
      </c>
      <c r="Q474" s="6">
        <f ca="1">Расчет_БЕЗ_Фонда!Q97</f>
        <v>0</v>
      </c>
      <c r="R474" s="6">
        <f ca="1">Расчет_БЕЗ_Фонда!R97</f>
        <v>0</v>
      </c>
      <c r="S474" s="6">
        <f ca="1">Расчет_БЕЗ_Фонда!S97</f>
        <v>0</v>
      </c>
      <c r="T474" s="6">
        <f ca="1">Расчет_БЕЗ_Фонда!T97</f>
        <v>0</v>
      </c>
      <c r="U474" s="6">
        <f ca="1">Расчет_БЕЗ_Фонда!U97</f>
        <v>0</v>
      </c>
      <c r="V474" s="6">
        <f ca="1">Расчет_БЕЗ_Фонда!V97</f>
        <v>0</v>
      </c>
      <c r="W474" s="6">
        <f ca="1">Расчет_БЕЗ_Фонда!W97</f>
        <v>0</v>
      </c>
      <c r="X474" s="6">
        <f ca="1">Расчет_БЕЗ_Фонда!X97</f>
        <v>0</v>
      </c>
      <c r="Y474" s="6">
        <f ca="1">Расчет_БЕЗ_Фонда!Y97</f>
        <v>0</v>
      </c>
      <c r="Z474" s="6">
        <f ca="1">Расчет_БЕЗ_Фонда!Z97</f>
        <v>0</v>
      </c>
      <c r="AA474" s="6">
        <f ca="1">Расчет_БЕЗ_Фонда!AA97</f>
        <v>0</v>
      </c>
      <c r="AB474" s="6">
        <f ca="1">Расчет_БЕЗ_Фонда!AB97</f>
        <v>0</v>
      </c>
      <c r="AC474" s="6">
        <f ca="1">Расчет_БЕЗ_Фонда!AC97</f>
        <v>0</v>
      </c>
      <c r="AD474" s="6">
        <f ca="1">Расчет_БЕЗ_Фонда!AD97</f>
        <v>0</v>
      </c>
      <c r="AE474" s="6">
        <f ca="1">Расчет_БЕЗ_Фонда!AE97</f>
        <v>0</v>
      </c>
      <c r="AF474" s="6">
        <f ca="1">Расчет_БЕЗ_Фонда!AF97</f>
        <v>0</v>
      </c>
      <c r="AG474" s="6">
        <f ca="1">Расчет_БЕЗ_Фонда!AG97</f>
        <v>0</v>
      </c>
      <c r="AH474" s="6">
        <f ca="1">Расчет_БЕЗ_Фонда!AH97</f>
        <v>0</v>
      </c>
      <c r="AI474" s="6">
        <f ca="1">Расчет_БЕЗ_Фонда!AI97</f>
        <v>0</v>
      </c>
      <c r="AJ474" s="6">
        <f ca="1">Расчет_БЕЗ_Фонда!AJ97</f>
        <v>0</v>
      </c>
    </row>
    <row r="475" spans="1:36" outlineLevel="1">
      <c r="A475" s="2" t="s">
        <v>98</v>
      </c>
      <c r="B475" s="1"/>
      <c r="C475" s="1"/>
      <c r="D475" s="383">
        <f ca="1">SUM(E475:DT475)</f>
        <v>-512400</v>
      </c>
      <c r="E475" s="6">
        <f ca="1">Расчет_БЕЗ_Фонда!E98</f>
        <v>0</v>
      </c>
      <c r="F475" s="6">
        <f ca="1">Расчет_БЕЗ_Фонда!F98</f>
        <v>0</v>
      </c>
      <c r="G475" s="6">
        <f ca="1">Расчет_БЕЗ_Фонда!G98</f>
        <v>-36176.292819372116</v>
      </c>
      <c r="H475" s="6">
        <f ca="1">Расчет_БЕЗ_Фонда!H98</f>
        <v>-40155.685029503053</v>
      </c>
      <c r="I475" s="6">
        <f ca="1">Расчет_БЕЗ_Фонда!I98</f>
        <v>-44572.810382748394</v>
      </c>
      <c r="J475" s="6">
        <f ca="1">Расчет_БЕЗ_Фонда!J98</f>
        <v>-49475.819524850718</v>
      </c>
      <c r="K475" s="6">
        <f ca="1">Расчет_БЕЗ_Фонда!K98</f>
        <v>-54918.159672584312</v>
      </c>
      <c r="L475" s="6">
        <f ca="1">Расчет_БЕЗ_Фонда!L98</f>
        <v>-60959.157236568586</v>
      </c>
      <c r="M475" s="6">
        <f ca="1">Расчет_БЕЗ_Фонда!M98</f>
        <v>-67664.664532591123</v>
      </c>
      <c r="N475" s="6">
        <f ca="1">Расчет_БЕЗ_Фонда!N98</f>
        <v>-75107.77763117617</v>
      </c>
      <c r="O475" s="6">
        <f ca="1">Расчет_БЕЗ_Фонда!O98</f>
        <v>-83369.63317060555</v>
      </c>
      <c r="P475" s="6">
        <f ca="1">Расчет_БЕЗ_Фонда!P98</f>
        <v>0</v>
      </c>
      <c r="Q475" s="6">
        <f ca="1">Расчет_БЕЗ_Фонда!Q98</f>
        <v>0</v>
      </c>
      <c r="R475" s="6">
        <f ca="1">Расчет_БЕЗ_Фонда!R98</f>
        <v>0</v>
      </c>
      <c r="S475" s="6">
        <f ca="1">Расчет_БЕЗ_Фонда!S98</f>
        <v>0</v>
      </c>
      <c r="T475" s="6">
        <f ca="1">Расчет_БЕЗ_Фонда!T98</f>
        <v>0</v>
      </c>
      <c r="U475" s="6">
        <f ca="1">Расчет_БЕЗ_Фонда!U98</f>
        <v>0</v>
      </c>
      <c r="V475" s="6">
        <f ca="1">Расчет_БЕЗ_Фонда!V98</f>
        <v>0</v>
      </c>
      <c r="W475" s="6">
        <f ca="1">Расчет_БЕЗ_Фонда!W98</f>
        <v>0</v>
      </c>
      <c r="X475" s="6">
        <f ca="1">Расчет_БЕЗ_Фонда!X98</f>
        <v>0</v>
      </c>
      <c r="Y475" s="6">
        <f ca="1">Расчет_БЕЗ_Фонда!Y98</f>
        <v>0</v>
      </c>
      <c r="Z475" s="6">
        <f ca="1">Расчет_БЕЗ_Фонда!Z98</f>
        <v>0</v>
      </c>
      <c r="AA475" s="6">
        <f ca="1">Расчет_БЕЗ_Фонда!AA98</f>
        <v>0</v>
      </c>
      <c r="AB475" s="6">
        <f ca="1">Расчет_БЕЗ_Фонда!AB98</f>
        <v>0</v>
      </c>
      <c r="AC475" s="6">
        <f ca="1">Расчет_БЕЗ_Фонда!AC98</f>
        <v>0</v>
      </c>
      <c r="AD475" s="6">
        <f ca="1">Расчет_БЕЗ_Фонда!AD98</f>
        <v>0</v>
      </c>
      <c r="AE475" s="6">
        <f ca="1">Расчет_БЕЗ_Фонда!AE98</f>
        <v>0</v>
      </c>
      <c r="AF475" s="6">
        <f ca="1">Расчет_БЕЗ_Фонда!AF98</f>
        <v>0</v>
      </c>
      <c r="AG475" s="6">
        <f ca="1">Расчет_БЕЗ_Фонда!AG98</f>
        <v>0</v>
      </c>
      <c r="AH475" s="6">
        <f ca="1">Расчет_БЕЗ_Фонда!AH98</f>
        <v>0</v>
      </c>
      <c r="AI475" s="6">
        <f ca="1">Расчет_БЕЗ_Фонда!AI98</f>
        <v>0</v>
      </c>
      <c r="AJ475" s="6">
        <f ca="1">Расчет_БЕЗ_Фонда!AJ98</f>
        <v>0</v>
      </c>
    </row>
    <row r="476" spans="1:36" outlineLevel="1"/>
    <row r="477" spans="1:36" outlineLevel="1">
      <c r="A477" s="2"/>
      <c r="B477" s="1"/>
      <c r="C477" s="1"/>
      <c r="D477" s="383"/>
    </row>
    <row r="478" spans="1:36" outlineLevel="1">
      <c r="A478" s="2"/>
      <c r="B478" s="1"/>
      <c r="C478" s="1"/>
      <c r="D478" s="383"/>
    </row>
    <row r="479" spans="1:36" outlineLevel="1">
      <c r="A479" s="2"/>
      <c r="B479" s="1"/>
      <c r="D479" s="383"/>
    </row>
    <row r="480" spans="1:36" outlineLevel="1">
      <c r="A480" s="2"/>
      <c r="B480" s="1"/>
      <c r="C480" s="1"/>
      <c r="D480" s="383"/>
    </row>
    <row r="481" spans="1:124" outlineLevel="1">
      <c r="A481" s="2"/>
      <c r="B481" s="1"/>
      <c r="C481" s="1"/>
      <c r="D481" s="383"/>
    </row>
    <row r="482" spans="1:124" outlineLevel="1">
      <c r="A482" s="24" t="s">
        <v>99</v>
      </c>
      <c r="B482" s="25"/>
      <c r="C482" s="25"/>
      <c r="D482" s="15">
        <f ca="1">SUM(E482:DT482)</f>
        <v>275964</v>
      </c>
      <c r="E482" s="16">
        <f t="shared" ref="E482:AJ482" ca="1" si="115">SUM(E464:E480)</f>
        <v>380091</v>
      </c>
      <c r="F482" s="16">
        <f t="shared" ca="1" si="115"/>
        <v>408273</v>
      </c>
      <c r="G482" s="16">
        <f t="shared" ca="1" si="115"/>
        <v>-36176.292819372116</v>
      </c>
      <c r="H482" s="16">
        <f t="shared" ca="1" si="115"/>
        <v>-40155.685029503053</v>
      </c>
      <c r="I482" s="16">
        <f t="shared" ca="1" si="115"/>
        <v>-44572.810382748394</v>
      </c>
      <c r="J482" s="16">
        <f t="shared" ca="1" si="115"/>
        <v>-49475.819524850718</v>
      </c>
      <c r="K482" s="16">
        <f t="shared" ca="1" si="115"/>
        <v>-54918.159672584312</v>
      </c>
      <c r="L482" s="16">
        <f t="shared" ca="1" si="115"/>
        <v>-60959.157236568586</v>
      </c>
      <c r="M482" s="16">
        <f t="shared" ca="1" si="115"/>
        <v>-67664.664532591123</v>
      </c>
      <c r="N482" s="16">
        <f t="shared" ca="1" si="115"/>
        <v>-75107.77763117617</v>
      </c>
      <c r="O482" s="16">
        <f t="shared" ca="1" si="115"/>
        <v>-83369.63317060555</v>
      </c>
      <c r="P482" s="16">
        <f t="shared" ca="1" si="115"/>
        <v>0</v>
      </c>
      <c r="Q482" s="16">
        <f t="shared" ca="1" si="115"/>
        <v>0</v>
      </c>
      <c r="R482" s="16">
        <f t="shared" ca="1" si="115"/>
        <v>0</v>
      </c>
      <c r="S482" s="16">
        <f t="shared" ca="1" si="115"/>
        <v>0</v>
      </c>
      <c r="T482" s="16">
        <f t="shared" ca="1" si="115"/>
        <v>0</v>
      </c>
      <c r="U482" s="16">
        <f t="shared" ca="1" si="115"/>
        <v>0</v>
      </c>
      <c r="V482" s="16">
        <f t="shared" ca="1" si="115"/>
        <v>0</v>
      </c>
      <c r="W482" s="16">
        <f t="shared" ca="1" si="115"/>
        <v>0</v>
      </c>
      <c r="X482" s="16">
        <f t="shared" ca="1" si="115"/>
        <v>0</v>
      </c>
      <c r="Y482" s="16">
        <f t="shared" ca="1" si="115"/>
        <v>0</v>
      </c>
      <c r="Z482" s="16">
        <f t="shared" ca="1" si="115"/>
        <v>0</v>
      </c>
      <c r="AA482" s="16">
        <f t="shared" ca="1" si="115"/>
        <v>0</v>
      </c>
      <c r="AB482" s="16">
        <f t="shared" ca="1" si="115"/>
        <v>0</v>
      </c>
      <c r="AC482" s="16">
        <f t="shared" ca="1" si="115"/>
        <v>0</v>
      </c>
      <c r="AD482" s="16">
        <f t="shared" ca="1" si="115"/>
        <v>0</v>
      </c>
      <c r="AE482" s="16">
        <f t="shared" ca="1" si="115"/>
        <v>0</v>
      </c>
      <c r="AF482" s="16">
        <f t="shared" ca="1" si="115"/>
        <v>0</v>
      </c>
      <c r="AG482" s="16">
        <f t="shared" ca="1" si="115"/>
        <v>0</v>
      </c>
      <c r="AH482" s="16">
        <f t="shared" ca="1" si="115"/>
        <v>0</v>
      </c>
      <c r="AI482" s="16">
        <f t="shared" ca="1" si="115"/>
        <v>0</v>
      </c>
      <c r="AJ482" s="16">
        <f t="shared" ca="1" si="115"/>
        <v>0</v>
      </c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  <c r="BC482" s="16"/>
      <c r="BD482" s="16"/>
      <c r="BE482" s="16"/>
      <c r="BF482" s="16"/>
      <c r="BG482" s="16"/>
      <c r="BH482" s="16"/>
      <c r="BI482" s="16"/>
      <c r="BJ482" s="16"/>
      <c r="BK482" s="16"/>
      <c r="BL482" s="16"/>
      <c r="BM482" s="16"/>
      <c r="BN482" s="16"/>
      <c r="BO482" s="16"/>
      <c r="BP482" s="16"/>
      <c r="BQ482" s="16"/>
      <c r="BR482" s="16"/>
      <c r="BS482" s="16"/>
      <c r="BT482" s="16"/>
      <c r="BU482" s="16"/>
      <c r="BV482" s="16"/>
      <c r="BW482" s="16"/>
      <c r="BX482" s="16"/>
      <c r="BY482" s="16"/>
      <c r="BZ482" s="16"/>
      <c r="CA482" s="16"/>
      <c r="CB482" s="16"/>
      <c r="CC482" s="16"/>
      <c r="CD482" s="16"/>
      <c r="CE482" s="16"/>
      <c r="CF482" s="16"/>
      <c r="CG482" s="16"/>
      <c r="CH482" s="16"/>
      <c r="CI482" s="16"/>
      <c r="CJ482" s="16"/>
      <c r="CK482" s="16"/>
      <c r="CL482" s="16"/>
      <c r="CM482" s="16"/>
      <c r="CN482" s="16"/>
      <c r="CO482" s="16"/>
      <c r="CP482" s="16"/>
      <c r="CQ482" s="16"/>
      <c r="CR482" s="16"/>
      <c r="CS482" s="16"/>
      <c r="CT482" s="16"/>
      <c r="CU482" s="16"/>
      <c r="CV482" s="16"/>
      <c r="CW482" s="16"/>
      <c r="CX482" s="16"/>
      <c r="CY482" s="16"/>
      <c r="CZ482" s="16"/>
      <c r="DA482" s="16"/>
      <c r="DB482" s="16"/>
      <c r="DC482" s="16"/>
      <c r="DD482" s="16"/>
      <c r="DE482" s="16"/>
      <c r="DF482" s="16"/>
      <c r="DG482" s="16"/>
      <c r="DH482" s="16"/>
      <c r="DI482" s="16"/>
      <c r="DJ482" s="16"/>
      <c r="DK482" s="16"/>
      <c r="DL482" s="16"/>
      <c r="DM482" s="16"/>
      <c r="DN482" s="16"/>
      <c r="DO482" s="16"/>
      <c r="DP482" s="16"/>
      <c r="DQ482" s="16"/>
      <c r="DR482" s="16"/>
      <c r="DS482" s="16"/>
      <c r="DT482" s="16"/>
    </row>
    <row r="483" spans="1:124" outlineLevel="1">
      <c r="A483" s="2"/>
      <c r="B483" s="1"/>
      <c r="C483" s="1"/>
      <c r="D483" s="1"/>
    </row>
    <row r="484" spans="1:124" outlineLevel="1">
      <c r="A484" s="2" t="s">
        <v>100</v>
      </c>
      <c r="B484" s="1"/>
      <c r="C484" s="1"/>
      <c r="D484" s="1"/>
      <c r="E484" s="6">
        <f>(E$36&gt;0)*D487</f>
        <v>0</v>
      </c>
      <c r="F484" s="6">
        <f t="shared" ref="F484:AJ484" ca="1" si="116">(F$36&gt;0)*E487</f>
        <v>0</v>
      </c>
      <c r="G484" s="6">
        <f t="shared" ca="1" si="116"/>
        <v>54900</v>
      </c>
      <c r="H484" s="6">
        <f t="shared" ca="1" si="116"/>
        <v>88869.226902775685</v>
      </c>
      <c r="I484" s="6">
        <f t="shared" ca="1" si="116"/>
        <v>58284.270054266643</v>
      </c>
      <c r="J484" s="6">
        <f t="shared" ca="1" si="116"/>
        <v>29687.826924984911</v>
      </c>
      <c r="K484" s="6">
        <f t="shared" ca="1" si="116"/>
        <v>3164.6351339709072</v>
      </c>
      <c r="L484" s="6">
        <f t="shared" ca="1" si="116"/>
        <v>-21198.588996984676</v>
      </c>
      <c r="M484" s="6">
        <f t="shared" ca="1" si="116"/>
        <v>-43312.347324859431</v>
      </c>
      <c r="N484" s="6">
        <f t="shared" ca="1" si="116"/>
        <v>-65441.81595501319</v>
      </c>
      <c r="O484" s="6">
        <f t="shared" ca="1" si="116"/>
        <v>-88679.966285425762</v>
      </c>
      <c r="P484" s="6">
        <f t="shared" ca="1" si="116"/>
        <v>0</v>
      </c>
      <c r="Q484" s="6">
        <f t="shared" ca="1" si="116"/>
        <v>0</v>
      </c>
      <c r="R484" s="6">
        <f t="shared" ca="1" si="116"/>
        <v>0</v>
      </c>
      <c r="S484" s="6">
        <f t="shared" ca="1" si="116"/>
        <v>0</v>
      </c>
      <c r="T484" s="6">
        <f t="shared" ca="1" si="116"/>
        <v>0</v>
      </c>
      <c r="U484" s="6">
        <f t="shared" ca="1" si="116"/>
        <v>0</v>
      </c>
      <c r="V484" s="6">
        <f t="shared" ca="1" si="116"/>
        <v>0</v>
      </c>
      <c r="W484" s="6">
        <f t="shared" ca="1" si="116"/>
        <v>0</v>
      </c>
      <c r="X484" s="6">
        <f t="shared" ca="1" si="116"/>
        <v>0</v>
      </c>
      <c r="Y484" s="6">
        <f t="shared" ca="1" si="116"/>
        <v>0</v>
      </c>
      <c r="Z484" s="6">
        <f t="shared" ca="1" si="116"/>
        <v>0</v>
      </c>
      <c r="AA484" s="6">
        <f t="shared" ca="1" si="116"/>
        <v>0</v>
      </c>
      <c r="AB484" s="6">
        <f t="shared" ca="1" si="116"/>
        <v>0</v>
      </c>
      <c r="AC484" s="6">
        <f t="shared" ca="1" si="116"/>
        <v>0</v>
      </c>
      <c r="AD484" s="6">
        <f t="shared" ca="1" si="116"/>
        <v>0</v>
      </c>
      <c r="AE484" s="6">
        <f t="shared" ca="1" si="116"/>
        <v>0</v>
      </c>
      <c r="AF484" s="6">
        <f t="shared" ca="1" si="116"/>
        <v>0</v>
      </c>
      <c r="AG484" s="6">
        <f t="shared" ca="1" si="116"/>
        <v>0</v>
      </c>
      <c r="AH484" s="6">
        <f t="shared" ca="1" si="116"/>
        <v>0</v>
      </c>
      <c r="AI484" s="6">
        <f t="shared" ca="1" si="116"/>
        <v>0</v>
      </c>
      <c r="AJ484" s="6">
        <f t="shared" ca="1" si="116"/>
        <v>0</v>
      </c>
    </row>
    <row r="485" spans="1:124" outlineLevel="1">
      <c r="A485" s="2" t="s">
        <v>101</v>
      </c>
      <c r="B485" s="1"/>
      <c r="C485" s="1"/>
      <c r="D485" s="383">
        <f ca="1">SUM(E485:DT485)</f>
        <v>-111345.53542204226</v>
      </c>
      <c r="E485" s="6">
        <f t="shared" ref="E485:AJ485" ca="1" si="117">E456+E461+E482</f>
        <v>0</v>
      </c>
      <c r="F485" s="6">
        <f t="shared" ca="1" si="117"/>
        <v>54900</v>
      </c>
      <c r="G485" s="6">
        <f t="shared" ca="1" si="117"/>
        <v>33969.226902775685</v>
      </c>
      <c r="H485" s="6">
        <f t="shared" ca="1" si="117"/>
        <v>-30584.956848509042</v>
      </c>
      <c r="I485" s="6">
        <f t="shared" ca="1" si="117"/>
        <v>-28596.443129281732</v>
      </c>
      <c r="J485" s="6">
        <f t="shared" ca="1" si="117"/>
        <v>-26523.191791014004</v>
      </c>
      <c r="K485" s="6">
        <f t="shared" ca="1" si="117"/>
        <v>-24363.224130955583</v>
      </c>
      <c r="L485" s="6">
        <f t="shared" ca="1" si="117"/>
        <v>-22113.758327874755</v>
      </c>
      <c r="M485" s="6">
        <f t="shared" ca="1" si="117"/>
        <v>-22129.468630153759</v>
      </c>
      <c r="N485" s="6">
        <f t="shared" ca="1" si="117"/>
        <v>-23238.150330412573</v>
      </c>
      <c r="O485" s="6">
        <f t="shared" ca="1" si="117"/>
        <v>-22665.569136616497</v>
      </c>
      <c r="P485" s="6">
        <f t="shared" ca="1" si="117"/>
        <v>0</v>
      </c>
      <c r="Q485" s="6">
        <f t="shared" ca="1" si="117"/>
        <v>0</v>
      </c>
      <c r="R485" s="6">
        <f t="shared" ca="1" si="117"/>
        <v>0</v>
      </c>
      <c r="S485" s="6">
        <f t="shared" ca="1" si="117"/>
        <v>0</v>
      </c>
      <c r="T485" s="6">
        <f t="shared" ca="1" si="117"/>
        <v>0</v>
      </c>
      <c r="U485" s="6">
        <f t="shared" ca="1" si="117"/>
        <v>0</v>
      </c>
      <c r="V485" s="6">
        <f t="shared" ca="1" si="117"/>
        <v>0</v>
      </c>
      <c r="W485" s="6">
        <f t="shared" ca="1" si="117"/>
        <v>0</v>
      </c>
      <c r="X485" s="6">
        <f t="shared" ca="1" si="117"/>
        <v>0</v>
      </c>
      <c r="Y485" s="6">
        <f t="shared" ca="1" si="117"/>
        <v>0</v>
      </c>
      <c r="Z485" s="6">
        <f t="shared" ca="1" si="117"/>
        <v>0</v>
      </c>
      <c r="AA485" s="6">
        <f t="shared" ca="1" si="117"/>
        <v>0</v>
      </c>
      <c r="AB485" s="6">
        <f t="shared" ca="1" si="117"/>
        <v>0</v>
      </c>
      <c r="AC485" s="6">
        <f t="shared" ca="1" si="117"/>
        <v>0</v>
      </c>
      <c r="AD485" s="6">
        <f t="shared" ca="1" si="117"/>
        <v>0</v>
      </c>
      <c r="AE485" s="6">
        <f t="shared" ca="1" si="117"/>
        <v>0</v>
      </c>
      <c r="AF485" s="6">
        <f t="shared" ca="1" si="117"/>
        <v>0</v>
      </c>
      <c r="AG485" s="6">
        <f t="shared" ca="1" si="117"/>
        <v>0</v>
      </c>
      <c r="AH485" s="6">
        <f t="shared" ca="1" si="117"/>
        <v>0</v>
      </c>
      <c r="AI485" s="6">
        <f t="shared" ca="1" si="117"/>
        <v>0</v>
      </c>
      <c r="AJ485" s="6">
        <f t="shared" ca="1" si="117"/>
        <v>0</v>
      </c>
    </row>
    <row r="486" spans="1:124" outlineLevel="1">
      <c r="A486" s="2"/>
      <c r="B486" s="1"/>
      <c r="C486" s="1"/>
      <c r="D486" s="37"/>
    </row>
    <row r="487" spans="1:124" outlineLevel="1">
      <c r="A487" s="24" t="s">
        <v>102</v>
      </c>
      <c r="B487" s="25"/>
      <c r="C487" s="25"/>
      <c r="D487" s="4"/>
      <c r="E487" s="16">
        <f t="shared" ref="E487:AJ487" ca="1" si="118">SUM(E484:E486)</f>
        <v>0</v>
      </c>
      <c r="F487" s="16">
        <f t="shared" ca="1" si="118"/>
        <v>54900</v>
      </c>
      <c r="G487" s="16">
        <f t="shared" ca="1" si="118"/>
        <v>88869.226902775685</v>
      </c>
      <c r="H487" s="16">
        <f t="shared" ca="1" si="118"/>
        <v>58284.270054266643</v>
      </c>
      <c r="I487" s="16">
        <f t="shared" ca="1" si="118"/>
        <v>29687.826924984911</v>
      </c>
      <c r="J487" s="16">
        <f t="shared" ca="1" si="118"/>
        <v>3164.6351339709072</v>
      </c>
      <c r="K487" s="16">
        <f t="shared" ca="1" si="118"/>
        <v>-21198.588996984676</v>
      </c>
      <c r="L487" s="16">
        <f t="shared" ca="1" si="118"/>
        <v>-43312.347324859431</v>
      </c>
      <c r="M487" s="16">
        <f t="shared" ca="1" si="118"/>
        <v>-65441.81595501319</v>
      </c>
      <c r="N487" s="16">
        <f t="shared" ca="1" si="118"/>
        <v>-88679.966285425762</v>
      </c>
      <c r="O487" s="16">
        <f t="shared" ca="1" si="118"/>
        <v>-111345.53542204226</v>
      </c>
      <c r="P487" s="16">
        <f t="shared" ca="1" si="118"/>
        <v>0</v>
      </c>
      <c r="Q487" s="16">
        <f t="shared" ca="1" si="118"/>
        <v>0</v>
      </c>
      <c r="R487" s="16">
        <f t="shared" ca="1" si="118"/>
        <v>0</v>
      </c>
      <c r="S487" s="16">
        <f t="shared" ca="1" si="118"/>
        <v>0</v>
      </c>
      <c r="T487" s="16">
        <f t="shared" ca="1" si="118"/>
        <v>0</v>
      </c>
      <c r="U487" s="16">
        <f t="shared" ca="1" si="118"/>
        <v>0</v>
      </c>
      <c r="V487" s="16">
        <f t="shared" ca="1" si="118"/>
        <v>0</v>
      </c>
      <c r="W487" s="16">
        <f t="shared" ca="1" si="118"/>
        <v>0</v>
      </c>
      <c r="X487" s="16">
        <f t="shared" ca="1" si="118"/>
        <v>0</v>
      </c>
      <c r="Y487" s="16">
        <f t="shared" ca="1" si="118"/>
        <v>0</v>
      </c>
      <c r="Z487" s="16">
        <f t="shared" ca="1" si="118"/>
        <v>0</v>
      </c>
      <c r="AA487" s="16">
        <f ca="1">SUM(AA484:AA486)</f>
        <v>0</v>
      </c>
      <c r="AB487" s="16">
        <f t="shared" ca="1" si="118"/>
        <v>0</v>
      </c>
      <c r="AC487" s="16">
        <f t="shared" ca="1" si="118"/>
        <v>0</v>
      </c>
      <c r="AD487" s="16">
        <f t="shared" ca="1" si="118"/>
        <v>0</v>
      </c>
      <c r="AE487" s="16">
        <f t="shared" ca="1" si="118"/>
        <v>0</v>
      </c>
      <c r="AF487" s="16">
        <f t="shared" ca="1" si="118"/>
        <v>0</v>
      </c>
      <c r="AG487" s="16">
        <f t="shared" ca="1" si="118"/>
        <v>0</v>
      </c>
      <c r="AH487" s="16">
        <f t="shared" ca="1" si="118"/>
        <v>0</v>
      </c>
      <c r="AI487" s="16">
        <f t="shared" ca="1" si="118"/>
        <v>0</v>
      </c>
      <c r="AJ487" s="16">
        <f t="shared" ca="1" si="118"/>
        <v>0</v>
      </c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  <c r="BC487" s="16"/>
      <c r="BD487" s="16"/>
      <c r="BE487" s="16"/>
      <c r="BF487" s="16"/>
      <c r="BG487" s="16"/>
      <c r="BH487" s="16"/>
      <c r="BI487" s="16"/>
      <c r="BJ487" s="16"/>
      <c r="BK487" s="16"/>
      <c r="BL487" s="16"/>
      <c r="BM487" s="16"/>
      <c r="BN487" s="16"/>
      <c r="BO487" s="16"/>
      <c r="BP487" s="16"/>
      <c r="BQ487" s="16"/>
      <c r="BR487" s="16"/>
      <c r="BS487" s="16"/>
      <c r="BT487" s="16"/>
      <c r="BU487" s="16"/>
      <c r="BV487" s="16"/>
      <c r="BW487" s="16"/>
      <c r="BX487" s="16"/>
      <c r="BY487" s="16"/>
      <c r="BZ487" s="16"/>
      <c r="CA487" s="16"/>
      <c r="CB487" s="16"/>
      <c r="CC487" s="16"/>
      <c r="CD487" s="16"/>
      <c r="CE487" s="16"/>
      <c r="CF487" s="16"/>
      <c r="CG487" s="16"/>
      <c r="CH487" s="16"/>
      <c r="CI487" s="16"/>
      <c r="CJ487" s="16"/>
      <c r="CK487" s="16"/>
      <c r="CL487" s="16"/>
      <c r="CM487" s="16"/>
      <c r="CN487" s="16"/>
      <c r="CO487" s="16"/>
      <c r="CP487" s="16"/>
      <c r="CQ487" s="16"/>
      <c r="CR487" s="16"/>
      <c r="CS487" s="16"/>
      <c r="CT487" s="16"/>
      <c r="CU487" s="16"/>
      <c r="CV487" s="16"/>
      <c r="CW487" s="16"/>
      <c r="CX487" s="16"/>
      <c r="CY487" s="16"/>
      <c r="CZ487" s="16"/>
      <c r="DA487" s="16"/>
      <c r="DB487" s="16"/>
      <c r="DC487" s="16"/>
      <c r="DD487" s="16"/>
      <c r="DE487" s="16"/>
      <c r="DF487" s="16"/>
      <c r="DG487" s="16"/>
      <c r="DH487" s="16"/>
      <c r="DI487" s="16"/>
      <c r="DJ487" s="16"/>
      <c r="DK487" s="16"/>
      <c r="DL487" s="16"/>
      <c r="DM487" s="16"/>
      <c r="DN487" s="16"/>
      <c r="DO487" s="16"/>
      <c r="DP487" s="16"/>
      <c r="DQ487" s="16"/>
      <c r="DR487" s="16"/>
      <c r="DS487" s="16"/>
      <c r="DT487" s="16"/>
    </row>
    <row r="488" spans="1:124" s="119" customFormat="1" ht="15" outlineLevel="1" thickBot="1">
      <c r="A488" s="116"/>
      <c r="B488" s="117"/>
      <c r="C488" s="117"/>
      <c r="D488" s="117"/>
      <c r="E488" s="118"/>
      <c r="F488" s="118"/>
      <c r="G488" s="118"/>
      <c r="H488" s="118"/>
      <c r="I488" s="118"/>
      <c r="J488" s="118"/>
      <c r="K488" s="118"/>
      <c r="L488" s="118"/>
      <c r="M488" s="118"/>
      <c r="N488" s="118"/>
      <c r="O488" s="118"/>
      <c r="P488" s="118"/>
      <c r="Q488" s="118"/>
      <c r="R488" s="118"/>
      <c r="S488" s="118"/>
      <c r="T488" s="118"/>
      <c r="U488" s="118"/>
      <c r="V488" s="118"/>
      <c r="W488" s="118"/>
      <c r="X488" s="118"/>
      <c r="Y488" s="118"/>
      <c r="Z488" s="118"/>
      <c r="AA488" s="118"/>
      <c r="AB488" s="118"/>
      <c r="AC488" s="118"/>
      <c r="AD488" s="118"/>
      <c r="AE488" s="118"/>
      <c r="AF488" s="118"/>
      <c r="AG488" s="118"/>
      <c r="AH488" s="118"/>
      <c r="AI488" s="118"/>
      <c r="AJ488" s="118"/>
      <c r="AK488" s="118"/>
      <c r="AL488" s="118"/>
      <c r="AM488" s="118"/>
      <c r="AN488" s="118"/>
      <c r="AO488" s="118"/>
      <c r="AP488" s="118"/>
      <c r="AQ488" s="118"/>
      <c r="AR488" s="118"/>
      <c r="AS488" s="118"/>
      <c r="AT488" s="118"/>
      <c r="AU488" s="118"/>
      <c r="AV488" s="118"/>
      <c r="AW488" s="118"/>
      <c r="AX488" s="118"/>
      <c r="AY488" s="118"/>
      <c r="AZ488" s="118"/>
      <c r="BA488" s="118"/>
      <c r="BB488" s="118"/>
      <c r="BC488" s="118"/>
      <c r="BD488" s="118"/>
      <c r="BE488" s="118"/>
      <c r="BF488" s="118"/>
      <c r="BG488" s="118"/>
      <c r="BH488" s="118"/>
      <c r="BI488" s="118"/>
      <c r="BJ488" s="118"/>
      <c r="BK488" s="118"/>
      <c r="BL488" s="118"/>
      <c r="BM488" s="118"/>
      <c r="BN488" s="118"/>
      <c r="BO488" s="118"/>
      <c r="BP488" s="118"/>
      <c r="BQ488" s="118"/>
      <c r="BR488" s="118"/>
      <c r="BS488" s="118"/>
      <c r="BT488" s="118"/>
      <c r="BU488" s="118"/>
      <c r="BV488" s="118"/>
      <c r="BW488" s="118"/>
      <c r="BX488" s="118"/>
      <c r="BY488" s="118"/>
      <c r="BZ488" s="118"/>
      <c r="CA488" s="118"/>
      <c r="CB488" s="118"/>
      <c r="CC488" s="118"/>
      <c r="CD488" s="118"/>
      <c r="CE488" s="118"/>
      <c r="CF488" s="118"/>
      <c r="CG488" s="118"/>
      <c r="CH488" s="118"/>
      <c r="CI488" s="118"/>
      <c r="CJ488" s="118"/>
      <c r="CK488" s="118"/>
      <c r="CL488" s="118"/>
      <c r="CM488" s="118"/>
      <c r="CN488" s="118"/>
      <c r="CO488" s="118"/>
      <c r="CP488" s="118"/>
      <c r="CQ488" s="118"/>
      <c r="CR488" s="118"/>
      <c r="CS488" s="118"/>
      <c r="CT488" s="118"/>
      <c r="CU488" s="118"/>
      <c r="CV488" s="118"/>
      <c r="CW488" s="118"/>
      <c r="CX488" s="118"/>
      <c r="CY488" s="118"/>
      <c r="CZ488" s="118"/>
      <c r="DA488" s="118"/>
      <c r="DB488" s="118"/>
      <c r="DC488" s="118"/>
      <c r="DD488" s="118"/>
      <c r="DE488" s="118"/>
      <c r="DF488" s="118"/>
      <c r="DG488" s="118"/>
      <c r="DH488" s="118"/>
      <c r="DI488" s="118"/>
      <c r="DJ488" s="118"/>
      <c r="DK488" s="118"/>
      <c r="DL488" s="118"/>
      <c r="DM488" s="118"/>
      <c r="DN488" s="118"/>
      <c r="DO488" s="118"/>
      <c r="DP488" s="118"/>
      <c r="DQ488" s="118"/>
      <c r="DR488" s="118"/>
      <c r="DS488" s="118"/>
      <c r="DT488" s="118"/>
    </row>
    <row r="489" spans="1:124" ht="15" outlineLevel="1" thickBot="1">
      <c r="A489" s="310" t="s">
        <v>147</v>
      </c>
      <c r="B489" s="1"/>
      <c r="C489" s="1"/>
      <c r="D489" s="45" t="str">
        <f ca="1">IF(SUMPRODUCT(--(E489:AK489="ERROR"))=0,"OK","ERROR")</f>
        <v>ERROR</v>
      </c>
      <c r="E489" s="51" t="str">
        <f ca="1">IF(E487&gt;-0.01,"OK","ERROR")</f>
        <v>OK</v>
      </c>
      <c r="F489" s="51" t="str">
        <f t="shared" ref="F489:AJ489" ca="1" si="119">IF(F487&gt;-0.01,"OK","ERROR")</f>
        <v>OK</v>
      </c>
      <c r="G489" s="51" t="str">
        <f t="shared" ca="1" si="119"/>
        <v>OK</v>
      </c>
      <c r="H489" s="51" t="str">
        <f t="shared" ca="1" si="119"/>
        <v>OK</v>
      </c>
      <c r="I489" s="51" t="str">
        <f t="shared" ca="1" si="119"/>
        <v>OK</v>
      </c>
      <c r="J489" s="51" t="str">
        <f t="shared" ca="1" si="119"/>
        <v>OK</v>
      </c>
      <c r="K489" s="51" t="str">
        <f t="shared" ca="1" si="119"/>
        <v>ERROR</v>
      </c>
      <c r="L489" s="51" t="str">
        <f t="shared" ca="1" si="119"/>
        <v>ERROR</v>
      </c>
      <c r="M489" s="51" t="str">
        <f t="shared" ca="1" si="119"/>
        <v>ERROR</v>
      </c>
      <c r="N489" s="51" t="str">
        <f t="shared" ca="1" si="119"/>
        <v>ERROR</v>
      </c>
      <c r="O489" s="51" t="str">
        <f t="shared" ca="1" si="119"/>
        <v>ERROR</v>
      </c>
      <c r="P489" s="51" t="str">
        <f t="shared" ca="1" si="119"/>
        <v>OK</v>
      </c>
      <c r="Q489" s="51" t="str">
        <f t="shared" ca="1" si="119"/>
        <v>OK</v>
      </c>
      <c r="R489" s="51" t="str">
        <f t="shared" ca="1" si="119"/>
        <v>OK</v>
      </c>
      <c r="S489" s="51" t="str">
        <f t="shared" ca="1" si="119"/>
        <v>OK</v>
      </c>
      <c r="T489" s="51" t="str">
        <f t="shared" ca="1" si="119"/>
        <v>OK</v>
      </c>
      <c r="U489" s="51" t="str">
        <f t="shared" ca="1" si="119"/>
        <v>OK</v>
      </c>
      <c r="V489" s="51" t="str">
        <f t="shared" ca="1" si="119"/>
        <v>OK</v>
      </c>
      <c r="W489" s="51" t="str">
        <f t="shared" ca="1" si="119"/>
        <v>OK</v>
      </c>
      <c r="X489" s="51" t="str">
        <f t="shared" ca="1" si="119"/>
        <v>OK</v>
      </c>
      <c r="Y489" s="51" t="str">
        <f t="shared" ca="1" si="119"/>
        <v>OK</v>
      </c>
      <c r="Z489" s="51" t="str">
        <f t="shared" ca="1" si="119"/>
        <v>OK</v>
      </c>
      <c r="AA489" s="51" t="str">
        <f t="shared" ca="1" si="119"/>
        <v>OK</v>
      </c>
      <c r="AB489" s="51" t="str">
        <f t="shared" ca="1" si="119"/>
        <v>OK</v>
      </c>
      <c r="AC489" s="51" t="str">
        <f t="shared" ca="1" si="119"/>
        <v>OK</v>
      </c>
      <c r="AD489" s="51" t="str">
        <f t="shared" ca="1" si="119"/>
        <v>OK</v>
      </c>
      <c r="AE489" s="51" t="str">
        <f t="shared" ca="1" si="119"/>
        <v>OK</v>
      </c>
      <c r="AF489" s="51" t="str">
        <f t="shared" ca="1" si="119"/>
        <v>OK</v>
      </c>
      <c r="AG489" s="51" t="str">
        <f t="shared" ca="1" si="119"/>
        <v>OK</v>
      </c>
      <c r="AH489" s="51" t="str">
        <f t="shared" ca="1" si="119"/>
        <v>OK</v>
      </c>
      <c r="AI489" s="51" t="str">
        <f t="shared" ca="1" si="119"/>
        <v>OK</v>
      </c>
      <c r="AJ489" s="51" t="str">
        <f t="shared" ca="1" si="119"/>
        <v>OK</v>
      </c>
      <c r="AK489" s="51"/>
    </row>
    <row r="490" spans="1:124" outlineLevel="1">
      <c r="A490" s="2"/>
      <c r="B490" s="1"/>
      <c r="C490" s="1"/>
      <c r="D490" s="383"/>
    </row>
    <row r="491" spans="1:124" outlineLevel="1">
      <c r="A491" s="2" t="s">
        <v>338</v>
      </c>
      <c r="D491" s="6">
        <f ca="1">SUM(E491:DT491)</f>
        <v>376826.63537434948</v>
      </c>
      <c r="E491" s="6">
        <f t="shared" ref="E491:AJ491" ca="1" si="120">-E452</f>
        <v>14091.000000000011</v>
      </c>
      <c r="F491" s="6">
        <f t="shared" ca="1" si="120"/>
        <v>42273.000000000029</v>
      </c>
      <c r="G491" s="6">
        <f t="shared" ca="1" si="120"/>
        <v>56364.000000000044</v>
      </c>
      <c r="H491" s="6">
        <f t="shared" ca="1" si="120"/>
        <v>52384.607789869107</v>
      </c>
      <c r="I491" s="6">
        <f t="shared" ca="1" si="120"/>
        <v>47967.482436623766</v>
      </c>
      <c r="J491" s="6">
        <f t="shared" ca="1" si="120"/>
        <v>43064.473294521442</v>
      </c>
      <c r="K491" s="6">
        <f t="shared" ca="1" si="120"/>
        <v>37622.133146787863</v>
      </c>
      <c r="L491" s="6">
        <f t="shared" ca="1" si="120"/>
        <v>31581.135582803581</v>
      </c>
      <c r="M491" s="6">
        <f t="shared" ca="1" si="120"/>
        <v>24875.628286781033</v>
      </c>
      <c r="N491" s="6">
        <f t="shared" ca="1" si="120"/>
        <v>17432.515188196001</v>
      </c>
      <c r="O491" s="6">
        <f t="shared" ca="1" si="120"/>
        <v>9170.6596487666156</v>
      </c>
      <c r="P491" s="6">
        <f t="shared" ca="1" si="120"/>
        <v>0</v>
      </c>
      <c r="Q491" s="6">
        <f t="shared" ca="1" si="120"/>
        <v>0</v>
      </c>
      <c r="R491" s="6">
        <f t="shared" ca="1" si="120"/>
        <v>0</v>
      </c>
      <c r="S491" s="6">
        <f t="shared" ca="1" si="120"/>
        <v>0</v>
      </c>
      <c r="T491" s="6">
        <f t="shared" ca="1" si="120"/>
        <v>0</v>
      </c>
      <c r="U491" s="6">
        <f t="shared" ca="1" si="120"/>
        <v>0</v>
      </c>
      <c r="V491" s="6">
        <f t="shared" ca="1" si="120"/>
        <v>0</v>
      </c>
      <c r="W491" s="6">
        <f t="shared" ca="1" si="120"/>
        <v>0</v>
      </c>
      <c r="X491" s="6">
        <f t="shared" ca="1" si="120"/>
        <v>0</v>
      </c>
      <c r="Y491" s="6">
        <f t="shared" ca="1" si="120"/>
        <v>0</v>
      </c>
      <c r="Z491" s="6">
        <f t="shared" ca="1" si="120"/>
        <v>0</v>
      </c>
      <c r="AA491" s="6">
        <f t="shared" ca="1" si="120"/>
        <v>0</v>
      </c>
      <c r="AB491" s="6">
        <f t="shared" ca="1" si="120"/>
        <v>0</v>
      </c>
      <c r="AC491" s="6">
        <f t="shared" ca="1" si="120"/>
        <v>0</v>
      </c>
      <c r="AD491" s="6">
        <f t="shared" ca="1" si="120"/>
        <v>0</v>
      </c>
      <c r="AE491" s="6">
        <f t="shared" ca="1" si="120"/>
        <v>0</v>
      </c>
      <c r="AF491" s="6">
        <f t="shared" ca="1" si="120"/>
        <v>0</v>
      </c>
      <c r="AG491" s="6">
        <f t="shared" ca="1" si="120"/>
        <v>0</v>
      </c>
      <c r="AH491" s="6">
        <f t="shared" ca="1" si="120"/>
        <v>0</v>
      </c>
      <c r="AI491" s="6">
        <f t="shared" ca="1" si="120"/>
        <v>0</v>
      </c>
      <c r="AJ491" s="6">
        <f t="shared" ca="1" si="120"/>
        <v>0</v>
      </c>
    </row>
    <row r="492" spans="1:124" outlineLevel="1">
      <c r="A492" s="2"/>
      <c r="B492" s="1"/>
      <c r="C492" s="1"/>
      <c r="D492" s="383"/>
    </row>
    <row r="493" spans="1:124" outlineLevel="1">
      <c r="A493" s="2"/>
      <c r="B493" s="1"/>
      <c r="C493" s="1"/>
      <c r="D493" s="383"/>
    </row>
    <row r="494" spans="1:124" outlineLevel="1">
      <c r="A494" s="2"/>
      <c r="B494" s="1"/>
      <c r="C494" s="1"/>
      <c r="D494" s="383"/>
    </row>
    <row r="496" spans="1:124" s="374" customFormat="1" ht="18.45" customHeight="1">
      <c r="A496" s="372" t="s">
        <v>358</v>
      </c>
      <c r="B496" s="373"/>
      <c r="C496" s="373"/>
      <c r="D496" s="373"/>
      <c r="E496" s="373"/>
      <c r="F496" s="373"/>
      <c r="G496" s="373"/>
      <c r="H496" s="373"/>
      <c r="I496" s="373"/>
      <c r="J496" s="373"/>
      <c r="K496" s="373"/>
      <c r="L496" s="373"/>
      <c r="M496" s="373"/>
      <c r="N496" s="373"/>
      <c r="O496" s="373"/>
      <c r="P496" s="373"/>
      <c r="Q496" s="373"/>
      <c r="R496" s="373"/>
      <c r="S496" s="373"/>
      <c r="T496" s="373"/>
      <c r="U496" s="373"/>
      <c r="V496" s="373"/>
      <c r="W496" s="373"/>
      <c r="X496" s="373"/>
      <c r="Y496" s="373"/>
      <c r="Z496" s="373"/>
      <c r="AA496" s="373"/>
      <c r="AB496" s="373"/>
      <c r="AC496" s="373"/>
      <c r="AD496" s="373"/>
      <c r="AE496" s="373"/>
      <c r="AF496" s="373"/>
      <c r="AG496" s="373"/>
      <c r="AH496" s="373"/>
      <c r="AI496" s="373"/>
      <c r="AJ496" s="373"/>
      <c r="AK496" s="373"/>
      <c r="AL496" s="373"/>
      <c r="AM496" s="373"/>
      <c r="AN496" s="373"/>
      <c r="AO496" s="373"/>
      <c r="AP496" s="373"/>
      <c r="AQ496" s="373"/>
      <c r="AR496" s="373"/>
      <c r="AS496" s="373"/>
      <c r="AT496" s="373"/>
      <c r="AU496" s="373"/>
      <c r="AV496" s="373"/>
      <c r="AW496" s="373"/>
      <c r="AX496" s="373"/>
      <c r="AY496" s="373"/>
      <c r="AZ496" s="373"/>
      <c r="BA496" s="373"/>
      <c r="BB496" s="373"/>
      <c r="BC496" s="373"/>
      <c r="BD496" s="373"/>
      <c r="BE496" s="373"/>
      <c r="BF496" s="373"/>
      <c r="BG496" s="373"/>
      <c r="BH496" s="373"/>
      <c r="BI496" s="373"/>
      <c r="BJ496" s="373"/>
      <c r="BK496" s="373"/>
      <c r="BL496" s="373"/>
      <c r="BM496" s="373"/>
      <c r="BN496" s="373"/>
      <c r="BO496" s="373"/>
      <c r="BP496" s="373"/>
      <c r="BQ496" s="373"/>
      <c r="BR496" s="373"/>
      <c r="BS496" s="373"/>
      <c r="BT496" s="373"/>
      <c r="BU496" s="373"/>
      <c r="BV496" s="373"/>
      <c r="BW496" s="373"/>
      <c r="BX496" s="373"/>
      <c r="BY496" s="373"/>
      <c r="BZ496" s="373"/>
      <c r="CA496" s="373"/>
      <c r="CB496" s="373"/>
      <c r="CC496" s="373"/>
      <c r="CD496" s="373"/>
      <c r="CE496" s="373"/>
      <c r="CF496" s="373"/>
      <c r="CG496" s="373"/>
      <c r="CH496" s="373"/>
      <c r="CI496" s="373"/>
      <c r="CJ496" s="373"/>
      <c r="CK496" s="373"/>
      <c r="CL496" s="373"/>
      <c r="CM496" s="373"/>
      <c r="CN496" s="373"/>
      <c r="CO496" s="373"/>
      <c r="CP496" s="373"/>
      <c r="CQ496" s="373"/>
      <c r="CR496" s="373"/>
      <c r="CS496" s="373"/>
      <c r="CT496" s="373"/>
      <c r="CU496" s="373"/>
      <c r="CV496" s="373"/>
      <c r="CW496" s="373"/>
      <c r="CX496" s="373"/>
      <c r="CY496" s="373"/>
      <c r="CZ496" s="373"/>
      <c r="DA496" s="373"/>
      <c r="DB496" s="373"/>
      <c r="DC496" s="373"/>
      <c r="DD496" s="373"/>
      <c r="DE496" s="373"/>
      <c r="DF496" s="373"/>
      <c r="DG496" s="373"/>
      <c r="DH496" s="373"/>
      <c r="DI496" s="373"/>
      <c r="DJ496" s="373"/>
      <c r="DK496" s="373"/>
      <c r="DL496" s="373"/>
      <c r="DM496" s="373"/>
      <c r="DN496" s="373"/>
      <c r="DO496" s="373"/>
      <c r="DP496" s="373"/>
      <c r="DQ496" s="373"/>
      <c r="DR496" s="373"/>
      <c r="DS496" s="373"/>
      <c r="DT496" s="373"/>
    </row>
    <row r="497" spans="1:34" s="75" customFormat="1" outlineLevel="1">
      <c r="A497" s="72" t="s">
        <v>75</v>
      </c>
      <c r="B497" s="72"/>
      <c r="C497" s="72"/>
    </row>
    <row r="498" spans="1:34" outlineLevel="1">
      <c r="B498" s="5"/>
      <c r="C498" s="5"/>
    </row>
    <row r="499" spans="1:34" outlineLevel="1">
      <c r="B499" s="5"/>
      <c r="C499" s="5"/>
    </row>
    <row r="500" spans="1:34" outlineLevel="1">
      <c r="A500" s="5" t="s">
        <v>309</v>
      </c>
      <c r="B500" s="5"/>
      <c r="C500" s="5"/>
      <c r="E500" s="6">
        <v>0</v>
      </c>
      <c r="F500" s="6">
        <f ca="1">SUM(Расчет_БЕЗ_Фонда!$E79:E79)</f>
        <v>36600</v>
      </c>
      <c r="G500" s="6">
        <f ca="1">SUM(Расчет_БЕЗ_Фонда!$E79:F79)</f>
        <v>73200</v>
      </c>
      <c r="H500" s="6">
        <f ca="1">SUM(Расчет_БЕЗ_Фонда!$E79:G79)</f>
        <v>73200</v>
      </c>
      <c r="I500" s="6">
        <f ca="1">SUM(Расчет_БЕЗ_Фонда!$E79:H79)</f>
        <v>73200</v>
      </c>
      <c r="J500" s="6">
        <f ca="1">SUM(Расчет_БЕЗ_Фонда!$E79:I79)</f>
        <v>73200</v>
      </c>
      <c r="K500" s="6">
        <f ca="1">SUM(Расчет_БЕЗ_Фонда!$E79:J79)</f>
        <v>73200</v>
      </c>
      <c r="L500" s="6">
        <f ca="1">SUM(Расчет_БЕЗ_Фонда!$E79:K79)</f>
        <v>73200</v>
      </c>
      <c r="M500" s="6">
        <f ca="1">SUM(Расчет_БЕЗ_Фонда!$E79:L79)</f>
        <v>73200</v>
      </c>
      <c r="N500" s="6">
        <f ca="1">SUM(Расчет_БЕЗ_Фонда!$E79:M79)</f>
        <v>73200</v>
      </c>
      <c r="O500" s="6">
        <f ca="1">SUM(Расчет_БЕЗ_Фонда!$E79:N79)</f>
        <v>73200</v>
      </c>
      <c r="P500" s="6">
        <f ca="1">SUM(Расчет_БЕЗ_Фонда!$E79:O79)</f>
        <v>73200</v>
      </c>
      <c r="Q500" s="6">
        <f ca="1">SUM(Расчет_БЕЗ_Фонда!$E79:P79)</f>
        <v>73200</v>
      </c>
      <c r="R500" s="6">
        <f ca="1">SUM(Расчет_БЕЗ_Фонда!$E79:Q79)</f>
        <v>73200</v>
      </c>
      <c r="S500" s="6">
        <f ca="1">SUM(Расчет_БЕЗ_Фонда!$E79:R79)</f>
        <v>73200</v>
      </c>
      <c r="T500" s="6">
        <f ca="1">SUM(Расчет_БЕЗ_Фонда!$E79:S79)</f>
        <v>73200</v>
      </c>
      <c r="U500" s="6">
        <f ca="1">SUM(Расчет_БЕЗ_Фонда!$E79:T79)</f>
        <v>73200</v>
      </c>
      <c r="V500" s="6">
        <f ca="1">SUM(Расчет_БЕЗ_Фонда!$E79:U79)</f>
        <v>73200</v>
      </c>
      <c r="W500" s="6">
        <f ca="1">SUM(Расчет_БЕЗ_Фонда!$E79:V79)</f>
        <v>73200</v>
      </c>
      <c r="X500" s="6">
        <f ca="1">SUM(Расчет_БЕЗ_Фонда!$E79:W79)</f>
        <v>73200</v>
      </c>
      <c r="Y500" s="6">
        <f ca="1">SUM(Расчет_БЕЗ_Фонда!$E79:X79)</f>
        <v>73200</v>
      </c>
      <c r="Z500" s="6">
        <f ca="1">SUM(Расчет_БЕЗ_Фонда!$E79:Y79)</f>
        <v>73200</v>
      </c>
      <c r="AA500" s="6">
        <f ca="1">SUM(Расчет_БЕЗ_Фонда!$E79:Z79)</f>
        <v>73200</v>
      </c>
      <c r="AB500" s="6">
        <f ca="1">SUM(Расчет_БЕЗ_Фонда!$E79:AA79)</f>
        <v>73200</v>
      </c>
      <c r="AC500" s="6">
        <f ca="1">SUM(Расчет_БЕЗ_Фонда!$E79:AB79)</f>
        <v>73200</v>
      </c>
      <c r="AD500" s="6">
        <f ca="1">SUM(Расчет_БЕЗ_Фонда!$E79:AC79)</f>
        <v>73200</v>
      </c>
      <c r="AE500" s="6">
        <f ca="1">SUM(Расчет_БЕЗ_Фонда!$E79:AD79)</f>
        <v>73200</v>
      </c>
    </row>
    <row r="501" spans="1:34" outlineLevel="1">
      <c r="A501" s="5" t="s">
        <v>306</v>
      </c>
      <c r="B501" s="5"/>
      <c r="C501" s="5"/>
      <c r="E501" s="6">
        <v>0</v>
      </c>
      <c r="F501" s="6">
        <f ca="1">SUM(Расчет_БЕЗ_Фонда!$E62:E62)</f>
        <v>87291.000000000044</v>
      </c>
      <c r="G501" s="6">
        <f ca="1">SUM(Расчет_БЕЗ_Фонда!$E62:F62)</f>
        <v>202764.00000000012</v>
      </c>
      <c r="H501" s="6">
        <f ca="1">SUM(Расчет_БЕЗ_Фонда!$E62:G62)</f>
        <v>202764.00000000012</v>
      </c>
      <c r="I501" s="6">
        <f ca="1">SUM(Расчет_БЕЗ_Фонда!$E62:H62)</f>
        <v>202764.00000000012</v>
      </c>
      <c r="J501" s="6">
        <f ca="1">SUM(Расчет_БЕЗ_Фонда!$E62:I62)</f>
        <v>202764.00000000012</v>
      </c>
      <c r="K501" s="6">
        <f ca="1">SUM(Расчет_БЕЗ_Фонда!$E62:J62)</f>
        <v>202764.00000000012</v>
      </c>
      <c r="L501" s="6">
        <f ca="1">SUM(Расчет_БЕЗ_Фонда!$E62:K62)</f>
        <v>202764.00000000012</v>
      </c>
      <c r="M501" s="6">
        <f ca="1">SUM(Расчет_БЕЗ_Фонда!$E62:L62)</f>
        <v>202764.00000000012</v>
      </c>
      <c r="N501" s="6">
        <f ca="1">SUM(Расчет_БЕЗ_Фонда!$E62:M62)</f>
        <v>202764.00000000012</v>
      </c>
      <c r="O501" s="6">
        <f ca="1">SUM(Расчет_БЕЗ_Фонда!$E62:N62)</f>
        <v>202764.00000000012</v>
      </c>
      <c r="P501" s="6">
        <f ca="1">SUM(Расчет_БЕЗ_Фонда!$E62:O62)</f>
        <v>202764.00000000012</v>
      </c>
      <c r="Q501" s="6">
        <f ca="1">SUM(Расчет_БЕЗ_Фонда!$E62:P62)</f>
        <v>202764.00000000012</v>
      </c>
      <c r="R501" s="6">
        <f ca="1">SUM(Расчет_БЕЗ_Фонда!$E62:Q62)</f>
        <v>202764.00000000012</v>
      </c>
      <c r="S501" s="6">
        <f ca="1">SUM(Расчет_БЕЗ_Фонда!$E62:R62)</f>
        <v>202764.00000000012</v>
      </c>
      <c r="T501" s="6">
        <f ca="1">SUM(Расчет_БЕЗ_Фонда!$E62:S62)</f>
        <v>202764.00000000012</v>
      </c>
      <c r="U501" s="6">
        <f ca="1">SUM(Расчет_БЕЗ_Фонда!$E62:T62)</f>
        <v>202764.00000000012</v>
      </c>
      <c r="V501" s="6">
        <f ca="1">SUM(Расчет_БЕЗ_Фонда!$E62:U62)</f>
        <v>202764.00000000012</v>
      </c>
      <c r="W501" s="6">
        <f ca="1">SUM(Расчет_БЕЗ_Фонда!$E62:V62)</f>
        <v>202764.00000000012</v>
      </c>
      <c r="X501" s="6">
        <f ca="1">SUM(Расчет_БЕЗ_Фонда!$E62:W62)</f>
        <v>202764.00000000012</v>
      </c>
      <c r="Y501" s="6">
        <f ca="1">SUM(Расчет_БЕЗ_Фонда!$E62:X62)</f>
        <v>202764.00000000012</v>
      </c>
      <c r="Z501" s="6">
        <f ca="1">SUM(Расчет_БЕЗ_Фонда!$E62:Y62)</f>
        <v>202764.00000000012</v>
      </c>
      <c r="AA501" s="6">
        <f ca="1">SUM(Расчет_БЕЗ_Фонда!$E62:Z62)</f>
        <v>202764.00000000012</v>
      </c>
      <c r="AB501" s="6">
        <f ca="1">SUM(Расчет_БЕЗ_Фонда!$E62:AA62)</f>
        <v>202764.00000000012</v>
      </c>
      <c r="AC501" s="6">
        <f ca="1">SUM(Расчет_БЕЗ_Фонда!$E62:AB62)</f>
        <v>202764.00000000012</v>
      </c>
      <c r="AD501" s="6">
        <f ca="1">SUM(Расчет_БЕЗ_Фонда!$E62:AC62)</f>
        <v>202764.00000000012</v>
      </c>
      <c r="AE501" s="6">
        <f ca="1">SUM(Расчет_БЕЗ_Фонда!$E62:AD62)</f>
        <v>202764.00000000012</v>
      </c>
    </row>
    <row r="502" spans="1:34" outlineLevel="1">
      <c r="A502" s="5" t="s">
        <v>307</v>
      </c>
      <c r="B502" s="5"/>
      <c r="C502" s="5"/>
      <c r="E502" s="6">
        <f>Расчет_БЕЗ_Фонда!E96</f>
        <v>0</v>
      </c>
      <c r="F502" s="6">
        <f ca="1">Расчет_БЕЗ_Фонда!F96</f>
        <v>256199.99999999997</v>
      </c>
      <c r="G502" s="6">
        <f ca="1">Расчет_БЕЗ_Фонда!G96</f>
        <v>512399.99999999994</v>
      </c>
      <c r="H502" s="6">
        <f ca="1">Расчет_БЕЗ_Фонда!H96</f>
        <v>476223.70718062785</v>
      </c>
      <c r="I502" s="6">
        <f ca="1">Расчет_БЕЗ_Фонда!I96</f>
        <v>436068.02215112478</v>
      </c>
      <c r="J502" s="6">
        <f ca="1">Расчет_БЕЗ_Фонда!J96</f>
        <v>391495.21176837641</v>
      </c>
      <c r="K502" s="6">
        <f ca="1">Расчет_БЕЗ_Фонда!K96</f>
        <v>342019.39224352571</v>
      </c>
      <c r="L502" s="6">
        <f ca="1">Расчет_БЕЗ_Фонда!L96</f>
        <v>287101.23257094139</v>
      </c>
      <c r="M502" s="6">
        <f ca="1">Расчет_БЕЗ_Фонда!M96</f>
        <v>226142.07533437281</v>
      </c>
      <c r="N502" s="6">
        <f ca="1">Расчет_БЕЗ_Фонда!N96</f>
        <v>158477.41080178169</v>
      </c>
      <c r="O502" s="6">
        <f ca="1">Расчет_БЕЗ_Фонда!O96</f>
        <v>83369.633170605521</v>
      </c>
      <c r="P502" s="6">
        <f ca="1">Расчет_БЕЗ_Фонда!P96</f>
        <v>0</v>
      </c>
      <c r="Q502" s="6">
        <f ca="1">Расчет_БЕЗ_Фонда!Q96</f>
        <v>0</v>
      </c>
      <c r="R502" s="6">
        <f ca="1">Расчет_БЕЗ_Фонда!R96</f>
        <v>0</v>
      </c>
      <c r="S502" s="6">
        <f ca="1">Расчет_БЕЗ_Фонда!S96</f>
        <v>0</v>
      </c>
      <c r="T502" s="6">
        <f ca="1">Расчет_БЕЗ_Фонда!T96</f>
        <v>0</v>
      </c>
      <c r="U502" s="6">
        <f ca="1">Расчет_БЕЗ_Фонда!U96</f>
        <v>0</v>
      </c>
      <c r="V502" s="6">
        <f ca="1">Расчет_БЕЗ_Фонда!V96</f>
        <v>0</v>
      </c>
      <c r="W502" s="6">
        <f ca="1">Расчет_БЕЗ_Фонда!W96</f>
        <v>0</v>
      </c>
      <c r="X502" s="6">
        <f ca="1">Расчет_БЕЗ_Фонда!X96</f>
        <v>0</v>
      </c>
      <c r="Y502" s="6">
        <f ca="1">Расчет_БЕЗ_Фонда!Y96</f>
        <v>0</v>
      </c>
      <c r="Z502" s="6">
        <f ca="1">Расчет_БЕЗ_Фонда!Z96</f>
        <v>0</v>
      </c>
      <c r="AA502" s="6">
        <f ca="1">Расчет_БЕЗ_Фонда!AA96</f>
        <v>0</v>
      </c>
      <c r="AB502" s="6">
        <f ca="1">Расчет_БЕЗ_Фонда!AB96</f>
        <v>0</v>
      </c>
      <c r="AC502" s="6">
        <f ca="1">Расчет_БЕЗ_Фонда!AC96</f>
        <v>0</v>
      </c>
      <c r="AD502" s="6">
        <f ca="1">Расчет_БЕЗ_Фонда!AD96</f>
        <v>0</v>
      </c>
      <c r="AE502" s="6">
        <f ca="1">Расчет_БЕЗ_Фонда!AE96</f>
        <v>0</v>
      </c>
    </row>
    <row r="503" spans="1:34" outlineLevel="1">
      <c r="B503" s="5"/>
      <c r="C503" s="5"/>
    </row>
    <row r="504" spans="1:34" outlineLevel="1">
      <c r="B504" s="5"/>
      <c r="C504" s="5"/>
    </row>
    <row r="505" spans="1:34" s="75" customFormat="1" outlineLevel="1">
      <c r="A505" s="72" t="s">
        <v>104</v>
      </c>
      <c r="B505" s="72"/>
      <c r="C505" s="72"/>
      <c r="D505" s="75" t="s">
        <v>191</v>
      </c>
    </row>
    <row r="506" spans="1:34" outlineLevel="1">
      <c r="B506" s="5"/>
      <c r="C506" s="5"/>
      <c r="D506" s="5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</row>
    <row r="507" spans="1:34" outlineLevel="1">
      <c r="B507" s="5"/>
      <c r="C507" s="5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</row>
    <row r="508" spans="1:34" outlineLevel="1">
      <c r="A508" s="5" t="str">
        <f>A500</f>
        <v xml:space="preserve">     Средства Фонда и бюджетов субъекта РФ и местного</v>
      </c>
      <c r="B508" s="5"/>
      <c r="C508" s="5"/>
      <c r="D508" s="229">
        <v>0</v>
      </c>
      <c r="E508" s="7">
        <f>'Исходные данные'!$C$25</f>
        <v>3.2500000000000001E-2</v>
      </c>
      <c r="F508" s="7">
        <f>'Исходные данные'!$C$25</f>
        <v>3.2500000000000001E-2</v>
      </c>
      <c r="G508" s="7">
        <f>'Исходные данные'!$C$25</f>
        <v>3.2500000000000001E-2</v>
      </c>
      <c r="H508" s="7">
        <f>'Исходные данные'!$C$25</f>
        <v>3.2500000000000001E-2</v>
      </c>
      <c r="I508" s="7">
        <f>'Исходные данные'!$C$25</f>
        <v>3.2500000000000001E-2</v>
      </c>
      <c r="J508" s="7">
        <f>'Исходные данные'!$C$25</f>
        <v>3.2500000000000001E-2</v>
      </c>
      <c r="K508" s="7">
        <f>'Исходные данные'!$C$25</f>
        <v>3.2500000000000001E-2</v>
      </c>
      <c r="L508" s="7">
        <f>'Исходные данные'!$C$25</f>
        <v>3.2500000000000001E-2</v>
      </c>
      <c r="M508" s="7">
        <f>'Исходные данные'!$C$25</f>
        <v>3.2500000000000001E-2</v>
      </c>
      <c r="N508" s="7">
        <f>'Исходные данные'!$C$25</f>
        <v>3.2500000000000001E-2</v>
      </c>
      <c r="O508" s="7">
        <f>'Исходные данные'!$C$25</f>
        <v>3.2500000000000001E-2</v>
      </c>
      <c r="P508" s="7">
        <f>'Исходные данные'!$C$25</f>
        <v>3.2500000000000001E-2</v>
      </c>
      <c r="Q508" s="7">
        <f>'Исходные данные'!$C$25</f>
        <v>3.2500000000000001E-2</v>
      </c>
      <c r="R508" s="7">
        <f>'Исходные данные'!$C$25</f>
        <v>3.2500000000000001E-2</v>
      </c>
      <c r="S508" s="7">
        <f>'Исходные данные'!$C$25</f>
        <v>3.2500000000000001E-2</v>
      </c>
      <c r="T508" s="7">
        <f>'Исходные данные'!$C$25</f>
        <v>3.2500000000000001E-2</v>
      </c>
      <c r="U508" s="7">
        <f>'Исходные данные'!$C$25</f>
        <v>3.2500000000000001E-2</v>
      </c>
      <c r="V508" s="7">
        <f>'Исходные данные'!$C$25</f>
        <v>3.2500000000000001E-2</v>
      </c>
      <c r="W508" s="7">
        <f>'Исходные данные'!$C$25</f>
        <v>3.2500000000000001E-2</v>
      </c>
      <c r="X508" s="7">
        <f>'Исходные данные'!$C$25</f>
        <v>3.2500000000000001E-2</v>
      </c>
      <c r="Y508" s="7">
        <f>'Исходные данные'!$C$25</f>
        <v>3.2500000000000001E-2</v>
      </c>
      <c r="Z508" s="7">
        <f>'Исходные данные'!$C$25</f>
        <v>3.2500000000000001E-2</v>
      </c>
      <c r="AA508" s="7">
        <f>'Исходные данные'!$C$25</f>
        <v>3.2500000000000001E-2</v>
      </c>
      <c r="AB508" s="7">
        <f>'Исходные данные'!$C$25</f>
        <v>3.2500000000000001E-2</v>
      </c>
      <c r="AC508" s="7">
        <f>'Исходные данные'!$C$25</f>
        <v>3.2500000000000001E-2</v>
      </c>
      <c r="AD508" s="7">
        <f>'Исходные данные'!$C$25</f>
        <v>3.2500000000000001E-2</v>
      </c>
      <c r="AE508" s="7">
        <f>'Исходные данные'!$C$25</f>
        <v>3.2500000000000001E-2</v>
      </c>
      <c r="AF508" s="7"/>
      <c r="AG508" s="7"/>
      <c r="AH508" s="7"/>
    </row>
    <row r="509" spans="1:34" outlineLevel="1">
      <c r="A509" s="5" t="str">
        <f>A501</f>
        <v xml:space="preserve">     Собственный капитал</v>
      </c>
      <c r="B509" s="5"/>
      <c r="C509" s="5"/>
      <c r="D509" s="229">
        <v>0</v>
      </c>
      <c r="E509" s="7">
        <f>'Исходные данные'!$C$24</f>
        <v>0.125</v>
      </c>
      <c r="F509" s="7">
        <f>'Исходные данные'!$C$24</f>
        <v>0.125</v>
      </c>
      <c r="G509" s="7">
        <f>'Исходные данные'!$C$24</f>
        <v>0.125</v>
      </c>
      <c r="H509" s="7">
        <f>'Исходные данные'!$C$24</f>
        <v>0.125</v>
      </c>
      <c r="I509" s="7">
        <f>'Исходные данные'!$C$24</f>
        <v>0.125</v>
      </c>
      <c r="J509" s="7">
        <f>'Исходные данные'!$C$24</f>
        <v>0.125</v>
      </c>
      <c r="K509" s="7">
        <f>'Исходные данные'!$C$24</f>
        <v>0.125</v>
      </c>
      <c r="L509" s="7">
        <f>'Исходные данные'!$C$24</f>
        <v>0.125</v>
      </c>
      <c r="M509" s="7">
        <f>'Исходные данные'!$C$24</f>
        <v>0.125</v>
      </c>
      <c r="N509" s="7">
        <f>'Исходные данные'!$C$24</f>
        <v>0.125</v>
      </c>
      <c r="O509" s="7">
        <f>'Исходные данные'!$C$24</f>
        <v>0.125</v>
      </c>
      <c r="P509" s="7">
        <f>'Исходные данные'!$C$24</f>
        <v>0.125</v>
      </c>
      <c r="Q509" s="7">
        <f>'Исходные данные'!$C$24</f>
        <v>0.125</v>
      </c>
      <c r="R509" s="7">
        <f>'Исходные данные'!$C$24</f>
        <v>0.125</v>
      </c>
      <c r="S509" s="7">
        <f>'Исходные данные'!$C$24</f>
        <v>0.125</v>
      </c>
      <c r="T509" s="7">
        <f>'Исходные данные'!$C$24</f>
        <v>0.125</v>
      </c>
      <c r="U509" s="7">
        <f>'Исходные данные'!$C$24</f>
        <v>0.125</v>
      </c>
      <c r="V509" s="7">
        <f>'Исходные данные'!$C$24</f>
        <v>0.125</v>
      </c>
      <c r="W509" s="7">
        <f>'Исходные данные'!$C$24</f>
        <v>0.125</v>
      </c>
      <c r="X509" s="7">
        <f>'Исходные данные'!$C$24</f>
        <v>0.125</v>
      </c>
      <c r="Y509" s="7">
        <f>'Исходные данные'!$C$24</f>
        <v>0.125</v>
      </c>
      <c r="Z509" s="7">
        <f>'Исходные данные'!$C$24</f>
        <v>0.125</v>
      </c>
      <c r="AA509" s="7">
        <f>'Исходные данные'!$C$24</f>
        <v>0.125</v>
      </c>
      <c r="AB509" s="7">
        <f>'Исходные данные'!$C$24</f>
        <v>0.125</v>
      </c>
      <c r="AC509" s="7">
        <f>'Исходные данные'!$C$24</f>
        <v>0.125</v>
      </c>
      <c r="AD509" s="7">
        <f>'Исходные данные'!$C$24</f>
        <v>0.125</v>
      </c>
      <c r="AE509" s="7">
        <f>'Исходные данные'!$C$24</f>
        <v>0.125</v>
      </c>
      <c r="AF509" s="7"/>
      <c r="AG509" s="7"/>
      <c r="AH509" s="7"/>
    </row>
    <row r="510" spans="1:34" outlineLevel="1">
      <c r="A510" s="5" t="str">
        <f>A502</f>
        <v xml:space="preserve">     Заемный капитал</v>
      </c>
      <c r="B510" s="5"/>
      <c r="C510" s="5"/>
      <c r="D510" s="229">
        <v>1</v>
      </c>
      <c r="E510" s="7">
        <f>'Исходные данные'!$C$19</f>
        <v>0.11</v>
      </c>
      <c r="F510" s="7">
        <f>'Исходные данные'!$C$19</f>
        <v>0.11</v>
      </c>
      <c r="G510" s="7">
        <f>'Исходные данные'!$C$19</f>
        <v>0.11</v>
      </c>
      <c r="H510" s="7">
        <f>'Исходные данные'!$C$19</f>
        <v>0.11</v>
      </c>
      <c r="I510" s="7">
        <f>'Исходные данные'!$C$19</f>
        <v>0.11</v>
      </c>
      <c r="J510" s="7">
        <f>'Исходные данные'!$C$19</f>
        <v>0.11</v>
      </c>
      <c r="K510" s="7">
        <f>'Исходные данные'!$C$19</f>
        <v>0.11</v>
      </c>
      <c r="L510" s="7">
        <f>'Исходные данные'!$C$19</f>
        <v>0.11</v>
      </c>
      <c r="M510" s="7">
        <f>'Исходные данные'!$C$19</f>
        <v>0.11</v>
      </c>
      <c r="N510" s="7">
        <f>'Исходные данные'!$C$19</f>
        <v>0.11</v>
      </c>
      <c r="O510" s="7">
        <f>'Исходные данные'!$C$19</f>
        <v>0.11</v>
      </c>
      <c r="P510" s="7">
        <f>'Исходные данные'!$C$19</f>
        <v>0.11</v>
      </c>
      <c r="Q510" s="7">
        <f>'Исходные данные'!$C$19</f>
        <v>0.11</v>
      </c>
      <c r="R510" s="7">
        <f>'Исходные данные'!$C$19</f>
        <v>0.11</v>
      </c>
      <c r="S510" s="7">
        <f>'Исходные данные'!$C$19</f>
        <v>0.11</v>
      </c>
      <c r="T510" s="7">
        <f>'Исходные данные'!$C$19</f>
        <v>0.11</v>
      </c>
      <c r="U510" s="7">
        <f>'Исходные данные'!$C$19</f>
        <v>0.11</v>
      </c>
      <c r="V510" s="7">
        <f>'Исходные данные'!$C$19</f>
        <v>0.11</v>
      </c>
      <c r="W510" s="7">
        <f>'Исходные данные'!$C$19</f>
        <v>0.11</v>
      </c>
      <c r="X510" s="7">
        <f>'Исходные данные'!$C$19</f>
        <v>0.11</v>
      </c>
      <c r="Y510" s="7">
        <f>'Исходные данные'!$C$19</f>
        <v>0.11</v>
      </c>
      <c r="Z510" s="7">
        <f>'Исходные данные'!$C$19</f>
        <v>0.11</v>
      </c>
      <c r="AA510" s="7">
        <f>'Исходные данные'!$C$19</f>
        <v>0.11</v>
      </c>
      <c r="AB510" s="7">
        <f>'Исходные данные'!$C$19</f>
        <v>0.11</v>
      </c>
      <c r="AC510" s="7">
        <f>'Исходные данные'!$C$19</f>
        <v>0.11</v>
      </c>
      <c r="AD510" s="7">
        <f>'Исходные данные'!$C$19</f>
        <v>0.11</v>
      </c>
      <c r="AE510" s="7">
        <f>'Исходные данные'!$C$19</f>
        <v>0.11</v>
      </c>
      <c r="AF510" s="7"/>
      <c r="AG510" s="7"/>
      <c r="AH510" s="7"/>
    </row>
    <row r="511" spans="1:34" outlineLevel="1">
      <c r="B511" s="5"/>
      <c r="C511" s="5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</row>
    <row r="512" spans="1:34" outlineLevel="1">
      <c r="B512" s="5"/>
      <c r="C512" s="5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</row>
    <row r="513" spans="1:34" outlineLevel="1">
      <c r="A513" s="14" t="s">
        <v>304</v>
      </c>
      <c r="B513" s="323"/>
      <c r="C513" s="323"/>
      <c r="D513" s="15"/>
      <c r="E513" s="53">
        <f>IFERROR(SUMPRODUCT(E500:E504,E508:E512*(1-Расчет_БЕЗ_Фонда!E$24*$D$508:$D$512))/SUM(E500:E504),0)</f>
        <v>0</v>
      </c>
      <c r="F513" s="53">
        <f ca="1">IFERROR(SUMPRODUCT(F500:F504,F508:F512*(1-Расчет_БЕЗ_Фонда!F$24*$D$508:$D$512))/SUM(F500:F504),0)</f>
        <v>9.1153105440539256E-2</v>
      </c>
      <c r="G513" s="53">
        <f ca="1">IFERROR(SUMPRODUCT(G500:G504,G508:G512*(1-Расчет_БЕЗ_Фонда!G$24*$D$508:$D$512))/SUM(G500:G504),0)</f>
        <v>9.2363045496750243E-2</v>
      </c>
      <c r="H513" s="53">
        <f ca="1">IFERROR(SUMPRODUCT(H500:H504,H508:H512*(1-Расчет_БЕЗ_Фонда!H$24*$D$508:$D$512))/SUM(H500:H504),0)</f>
        <v>9.2572885155080067E-2</v>
      </c>
      <c r="I513" s="53">
        <f ca="1">IFERROR(SUMPRODUCT(I500:I504,I508:I512*(1-Расчет_БЕЗ_Фонда!I$24*$D$508:$D$512))/SUM(I500:I504),0)</f>
        <v>9.2830777118153213E-2</v>
      </c>
      <c r="J513" s="53">
        <f ca="1">IFERROR(SUMPRODUCT(J500:J504,J508:J512*(1-Расчет_БЕЗ_Фонда!J$24*$D$508:$D$512))/SUM(J500:J504),0)</f>
        <v>9.3153375576144795E-2</v>
      </c>
      <c r="K513" s="53">
        <f ca="1">IFERROR(SUMPRODUCT(K500:K504,K508:K512*(1-Расчет_БЕЗ_Фонда!K$24*$D$508:$D$512))/SUM(K500:K504),0)</f>
        <v>9.356595540134606E-2</v>
      </c>
      <c r="L513" s="53">
        <f ca="1">IFERROR(SUMPRODUCT(L500:L504,L508:L512*(1-Расчет_БЕЗ_Фонда!L$24*$D$508:$D$512))/SUM(L500:L504),0)</f>
        <v>9.4108826830409262E-2</v>
      </c>
      <c r="M513" s="53">
        <f ca="1">IFERROR(SUMPRODUCT(M500:M504,M508:M512*(1-Расчет_БЕЗ_Фонда!M$24*$D$508:$D$512))/SUM(M500:M504),0)</f>
        <v>9.4850480742957335E-2</v>
      </c>
      <c r="N513" s="53">
        <f ca="1">IFERROR(SUMPRODUCT(N500:N504,N508:N512*(1-Расчет_БЕЗ_Фонда!N$24*$D$508:$D$512))/SUM(N500:N504),0)</f>
        <v>9.591744965944185E-2</v>
      </c>
      <c r="O513" s="53">
        <f ca="1">IFERROR(SUMPRODUCT(O500:O504,O508:O512*(1-Расчет_БЕЗ_Фонда!O$24*$D$508:$D$512))/SUM(O500:O504),0)</f>
        <v>9.757235193836393E-2</v>
      </c>
      <c r="P513" s="53">
        <f ca="1">IFERROR(SUMPRODUCT(P500:P504,P508:P512*(1-Расчет_БЕЗ_Фонда!P$24*$D$508:$D$512))/SUM(P500:P504),0)</f>
        <v>0.10046419098143237</v>
      </c>
      <c r="Q513" s="53">
        <f ca="1">IFERROR(SUMPRODUCT(Q500:Q504,Q508:Q512*(1-Расчет_БЕЗ_Фонда!Q$24*$D$508:$D$512))/SUM(Q500:Q504),0)</f>
        <v>0.10046419098143237</v>
      </c>
      <c r="R513" s="53">
        <f ca="1">IFERROR(SUMPRODUCT(R500:R504,R508:R512*(1-Расчет_БЕЗ_Фонда!R$24*$D$508:$D$512))/SUM(R500:R504),0)</f>
        <v>0.10046419098143237</v>
      </c>
      <c r="S513" s="53">
        <f ca="1">IFERROR(SUMPRODUCT(S500:S504,S508:S512*(1-Расчет_БЕЗ_Фонда!S$24*$D$508:$D$512))/SUM(S500:S504),0)</f>
        <v>0.10046419098143237</v>
      </c>
      <c r="T513" s="53">
        <f ca="1">IFERROR(SUMPRODUCT(T500:T504,T508:T512*(1-Расчет_БЕЗ_Фонда!T$24*$D$508:$D$512))/SUM(T500:T504),0)</f>
        <v>0.10046419098143237</v>
      </c>
      <c r="U513" s="53">
        <f ca="1">IFERROR(SUMPRODUCT(U500:U504,U508:U512*(1-Расчет_БЕЗ_Фонда!U$24*$D$508:$D$512))/SUM(U500:U504),0)</f>
        <v>0.10046419098143237</v>
      </c>
      <c r="V513" s="53">
        <f ca="1">IFERROR(SUMPRODUCT(V500:V504,V508:V512*(1-Расчет_БЕЗ_Фонда!V$24*$D$508:$D$512))/SUM(V500:V504),0)</f>
        <v>0.10046419098143237</v>
      </c>
      <c r="W513" s="53">
        <f ca="1">IFERROR(SUMPRODUCT(W500:W504,W508:W512*(1-Расчет_БЕЗ_Фонда!W$24*$D$508:$D$512))/SUM(W500:W504),0)</f>
        <v>0.10046419098143237</v>
      </c>
      <c r="X513" s="53">
        <f ca="1">IFERROR(SUMPRODUCT(X500:X504,X508:X512*(1-Расчет_БЕЗ_Фонда!X$24*$D$508:$D$512))/SUM(X500:X504),0)</f>
        <v>0.10046419098143237</v>
      </c>
      <c r="Y513" s="53">
        <f ca="1">IFERROR(SUMPRODUCT(Y500:Y504,Y508:Y512*(1-Расчет_БЕЗ_Фонда!Y$24*$D$508:$D$512))/SUM(Y500:Y504),0)</f>
        <v>0.10046419098143237</v>
      </c>
      <c r="Z513" s="53">
        <f ca="1">IFERROR(SUMPRODUCT(Z500:Z504,Z508:Z512*(1-Расчет_БЕЗ_Фонда!Z$24*$D$508:$D$512))/SUM(Z500:Z504),0)</f>
        <v>0.10046419098143237</v>
      </c>
      <c r="AA513" s="53">
        <f ca="1">IFERROR(SUMPRODUCT(AA500:AA504,AA508:AA512*(1-Расчет_БЕЗ_Фонда!AA$24*$D$508:$D$512))/SUM(AA500:AA504),0)</f>
        <v>0.10046419098143237</v>
      </c>
      <c r="AB513" s="53">
        <f ca="1">IFERROR(SUMPRODUCT(AB500:AB504,AB508:AB512*(1-Расчет_БЕЗ_Фонда!AB$24*$D$508:$D$512))/SUM(AB500:AB504),0)</f>
        <v>0.10046419098143237</v>
      </c>
      <c r="AC513" s="53">
        <f ca="1">IFERROR(SUMPRODUCT(AC500:AC504,AC508:AC512*(1-Расчет_БЕЗ_Фонда!AC$24*$D$508:$D$512))/SUM(AC500:AC504),0)</f>
        <v>0.10046419098143237</v>
      </c>
      <c r="AD513" s="53">
        <f ca="1">IFERROR(SUMPRODUCT(AD500:AD504,AD508:AD512*(1-Расчет_БЕЗ_Фонда!AD$24*$D$508:$D$512))/SUM(AD500:AD504),0)</f>
        <v>0.10046419098143237</v>
      </c>
      <c r="AE513" s="53">
        <f ca="1">IFERROR(SUMPRODUCT(AE500:AE504,AE508:AE512*(1-Расчет_БЕЗ_Фонда!AE$24*$D$508:$D$512))/SUM(AE500:AE504),0)</f>
        <v>0.10046419098143237</v>
      </c>
      <c r="AF513" s="53"/>
      <c r="AG513" s="53"/>
      <c r="AH513" s="53"/>
    </row>
    <row r="514" spans="1:34" outlineLevel="1">
      <c r="B514" s="5"/>
      <c r="C514" s="5"/>
    </row>
    <row r="515" spans="1:34" outlineLevel="1">
      <c r="A515" s="5" t="s">
        <v>310</v>
      </c>
      <c r="B515" s="5"/>
      <c r="C515" s="5"/>
      <c r="E515" s="6">
        <f t="shared" ref="E515:AE515" si="121">E513*(E501+E502)</f>
        <v>0</v>
      </c>
      <c r="F515" s="6">
        <f t="shared" ca="1" si="121"/>
        <v>31310.271340876268</v>
      </c>
      <c r="G515" s="6">
        <f t="shared" ca="1" si="121"/>
        <v>66054.725069637891</v>
      </c>
      <c r="H515" s="6">
        <f t="shared" ca="1" si="121"/>
        <v>62855.851038543406</v>
      </c>
      <c r="I515" s="6">
        <f t="shared" ca="1" si="121"/>
        <v>59303.273064250192</v>
      </c>
      <c r="J515" s="6">
        <f t="shared" ca="1" si="121"/>
        <v>55357.251543443344</v>
      </c>
      <c r="K515" s="6">
        <f t="shared" ca="1" si="121"/>
        <v>50973.178582051754</v>
      </c>
      <c r="L515" s="6">
        <f t="shared" ca="1" si="121"/>
        <v>46100.642342256891</v>
      </c>
      <c r="M515" s="6">
        <f t="shared" ca="1" si="121"/>
        <v>40681.947439040348</v>
      </c>
      <c r="N515" s="6">
        <f t="shared" ca="1" si="121"/>
        <v>34649.354835485661</v>
      </c>
      <c r="O515" s="6">
        <f t="shared" ca="1" si="121"/>
        <v>27918.731557125058</v>
      </c>
      <c r="P515" s="6">
        <f t="shared" ca="1" si="121"/>
        <v>20370.521220159164</v>
      </c>
      <c r="Q515" s="6">
        <f t="shared" ca="1" si="121"/>
        <v>20370.521220159164</v>
      </c>
      <c r="R515" s="6">
        <f t="shared" ca="1" si="121"/>
        <v>20370.521220159164</v>
      </c>
      <c r="S515" s="6">
        <f t="shared" ca="1" si="121"/>
        <v>20370.521220159164</v>
      </c>
      <c r="T515" s="6">
        <f t="shared" ca="1" si="121"/>
        <v>20370.521220159164</v>
      </c>
      <c r="U515" s="6">
        <f t="shared" ca="1" si="121"/>
        <v>20370.521220159164</v>
      </c>
      <c r="V515" s="6">
        <f t="shared" ca="1" si="121"/>
        <v>20370.521220159164</v>
      </c>
      <c r="W515" s="6">
        <f t="shared" ca="1" si="121"/>
        <v>20370.521220159164</v>
      </c>
      <c r="X515" s="6">
        <f t="shared" ca="1" si="121"/>
        <v>20370.521220159164</v>
      </c>
      <c r="Y515" s="6">
        <f t="shared" ca="1" si="121"/>
        <v>20370.521220159164</v>
      </c>
      <c r="Z515" s="6">
        <f t="shared" ca="1" si="121"/>
        <v>20370.521220159164</v>
      </c>
      <c r="AA515" s="6">
        <f t="shared" ca="1" si="121"/>
        <v>20370.521220159164</v>
      </c>
      <c r="AB515" s="6">
        <f t="shared" ca="1" si="121"/>
        <v>20370.521220159164</v>
      </c>
      <c r="AC515" s="6">
        <f t="shared" ca="1" si="121"/>
        <v>20370.521220159164</v>
      </c>
      <c r="AD515" s="6">
        <f t="shared" ca="1" si="121"/>
        <v>20370.521220159164</v>
      </c>
      <c r="AE515" s="6">
        <f t="shared" ca="1" si="121"/>
        <v>20370.521220159164</v>
      </c>
      <c r="AF515" s="299"/>
      <c r="AG515" s="299"/>
      <c r="AH515" s="299"/>
    </row>
    <row r="516" spans="1:34" outlineLevel="1">
      <c r="A516" s="384" t="s">
        <v>387</v>
      </c>
      <c r="B516" s="384"/>
      <c r="C516" s="384"/>
      <c r="D516" s="6">
        <v>7</v>
      </c>
      <c r="E516" s="300">
        <f ca="1">SUM(E$515:OFFSET(E$515,0,D516))/(SUM(E$501:OFFSET(E$501,0,D516))+SUM(E$502:OFFSET(E$502,0,D516)))</f>
        <v>9.2863836814580727E-2</v>
      </c>
    </row>
    <row r="517" spans="1:34" outlineLevel="1">
      <c r="A517" s="384" t="s">
        <v>388</v>
      </c>
      <c r="B517" s="384"/>
      <c r="C517" s="384"/>
      <c r="D517" s="6">
        <v>5</v>
      </c>
      <c r="E517" s="300">
        <f ca="1">SUM(E$515:OFFSET(E$515,0,D517))/(SUM(E$501:OFFSET(E$501,0,D517))+SUM(E$502:OFFSET(E$502,0,D517)))</f>
        <v>9.2529784728872883E-2</v>
      </c>
    </row>
    <row r="518" spans="1:34" outlineLevel="1">
      <c r="A518" s="384" t="s">
        <v>386</v>
      </c>
      <c r="B518" s="384"/>
      <c r="C518" s="384"/>
      <c r="D518" s="6">
        <v>10</v>
      </c>
      <c r="E518" s="300">
        <f ca="1">SUM(E$515:OFFSET(E$515,0,D518))/(SUM(E$501:OFFSET(E$501,0,D518))+SUM(E$502:OFFSET(E$502,0,D518)))</f>
        <v>9.3513710518607629E-2</v>
      </c>
    </row>
    <row r="519" spans="1:34" outlineLevel="1">
      <c r="B519" s="5"/>
      <c r="C519" s="5"/>
    </row>
    <row r="520" spans="1:34" s="75" customFormat="1" outlineLevel="1">
      <c r="A520" s="77" t="s">
        <v>313</v>
      </c>
      <c r="B520" s="72"/>
      <c r="C520" s="72"/>
      <c r="D520" s="75" t="s">
        <v>356</v>
      </c>
      <c r="E520" s="75">
        <v>0</v>
      </c>
      <c r="F520" s="75">
        <f t="shared" ref="F520:AE520" si="122">E520+1</f>
        <v>1</v>
      </c>
      <c r="G520" s="75">
        <f t="shared" si="122"/>
        <v>2</v>
      </c>
      <c r="H520" s="75">
        <f t="shared" si="122"/>
        <v>3</v>
      </c>
      <c r="I520" s="75">
        <f t="shared" si="122"/>
        <v>4</v>
      </c>
      <c r="J520" s="75">
        <f t="shared" si="122"/>
        <v>5</v>
      </c>
      <c r="K520" s="75">
        <f t="shared" si="122"/>
        <v>6</v>
      </c>
      <c r="L520" s="75">
        <f t="shared" si="122"/>
        <v>7</v>
      </c>
      <c r="M520" s="75">
        <f t="shared" si="122"/>
        <v>8</v>
      </c>
      <c r="N520" s="75">
        <f t="shared" si="122"/>
        <v>9</v>
      </c>
      <c r="O520" s="75">
        <f t="shared" si="122"/>
        <v>10</v>
      </c>
      <c r="P520" s="75">
        <f t="shared" si="122"/>
        <v>11</v>
      </c>
      <c r="Q520" s="75">
        <f t="shared" si="122"/>
        <v>12</v>
      </c>
      <c r="R520" s="75">
        <f t="shared" si="122"/>
        <v>13</v>
      </c>
      <c r="S520" s="75">
        <f t="shared" si="122"/>
        <v>14</v>
      </c>
      <c r="T520" s="75">
        <f t="shared" si="122"/>
        <v>15</v>
      </c>
      <c r="U520" s="75">
        <f t="shared" si="122"/>
        <v>16</v>
      </c>
      <c r="V520" s="75">
        <f t="shared" si="122"/>
        <v>17</v>
      </c>
      <c r="W520" s="75">
        <f t="shared" si="122"/>
        <v>18</v>
      </c>
      <c r="X520" s="75">
        <f t="shared" si="122"/>
        <v>19</v>
      </c>
      <c r="Y520" s="75">
        <f t="shared" si="122"/>
        <v>20</v>
      </c>
      <c r="Z520" s="75">
        <f t="shared" si="122"/>
        <v>21</v>
      </c>
      <c r="AA520" s="75">
        <f t="shared" si="122"/>
        <v>22</v>
      </c>
      <c r="AB520" s="75">
        <f t="shared" si="122"/>
        <v>23</v>
      </c>
      <c r="AC520" s="75">
        <f t="shared" si="122"/>
        <v>24</v>
      </c>
      <c r="AD520" s="75">
        <f t="shared" si="122"/>
        <v>25</v>
      </c>
      <c r="AE520" s="75">
        <f t="shared" si="122"/>
        <v>26</v>
      </c>
    </row>
    <row r="521" spans="1:34" outlineLevel="1">
      <c r="A521" s="5" t="s">
        <v>311</v>
      </c>
      <c r="B521" s="5"/>
      <c r="C521" s="5"/>
      <c r="E521" s="6">
        <f ca="1">Расчет_БЕЗ_Фонда!E456</f>
        <v>-14091.000000000011</v>
      </c>
      <c r="F521" s="6">
        <f ca="1">Расчет_БЕЗ_Фонда!F456</f>
        <v>12626.999999999971</v>
      </c>
      <c r="G521" s="6">
        <f ca="1">Расчет_БЕЗ_Фонда!G456</f>
        <v>70145.519722147801</v>
      </c>
      <c r="H521" s="6">
        <f ca="1">Расчет_БЕЗ_Фонда!H456</f>
        <v>9570.7281809940105</v>
      </c>
      <c r="I521" s="6">
        <f ca="1">Расчет_БЕЗ_Фонда!I456</f>
        <v>15976.367253466662</v>
      </c>
      <c r="J521" s="6">
        <f ca="1">Расчет_БЕЗ_Фонда!J456</f>
        <v>22952.627733836714</v>
      </c>
      <c r="K521" s="6">
        <f ca="1">Расчет_БЕЗ_Фонда!K456</f>
        <v>30554.935541628729</v>
      </c>
      <c r="L521" s="6">
        <f ca="1">Расчет_БЕЗ_Фонда!L456</f>
        <v>38845.398908693831</v>
      </c>
      <c r="M521" s="6">
        <f ca="1">Расчет_БЕЗ_Фонда!M456</f>
        <v>45535.195902437365</v>
      </c>
      <c r="N521" s="6">
        <f ca="1">Расчет_БЕЗ_Фонда!N456</f>
        <v>51869.627300763597</v>
      </c>
      <c r="O521" s="6">
        <f ca="1">Расчет_БЕЗ_Фонда!O456</f>
        <v>60704.064033989052</v>
      </c>
      <c r="P521" s="6">
        <f ca="1">Расчет_БЕЗ_Фонда!P456</f>
        <v>0</v>
      </c>
      <c r="Q521" s="6">
        <f ca="1">Расчет_БЕЗ_Фонда!Q456</f>
        <v>0</v>
      </c>
      <c r="R521" s="6">
        <f ca="1">Расчет_БЕЗ_Фонда!R456</f>
        <v>0</v>
      </c>
      <c r="S521" s="6">
        <f ca="1">Расчет_БЕЗ_Фонда!S456</f>
        <v>0</v>
      </c>
      <c r="T521" s="6">
        <f ca="1">Расчет_БЕЗ_Фонда!T456</f>
        <v>0</v>
      </c>
      <c r="U521" s="6">
        <f ca="1">Расчет_БЕЗ_Фонда!U456</f>
        <v>0</v>
      </c>
      <c r="V521" s="6">
        <f ca="1">Расчет_БЕЗ_Фонда!V456</f>
        <v>0</v>
      </c>
      <c r="W521" s="6">
        <f ca="1">Расчет_БЕЗ_Фонда!W456</f>
        <v>0</v>
      </c>
      <c r="X521" s="6">
        <f ca="1">Расчет_БЕЗ_Фонда!X456</f>
        <v>0</v>
      </c>
      <c r="Y521" s="6">
        <f ca="1">Расчет_БЕЗ_Фонда!Y456</f>
        <v>0</v>
      </c>
      <c r="Z521" s="6">
        <f ca="1">Расчет_БЕЗ_Фонда!Z456</f>
        <v>0</v>
      </c>
      <c r="AA521" s="6">
        <f ca="1">Расчет_БЕЗ_Фонда!AA456</f>
        <v>0</v>
      </c>
      <c r="AB521" s="6">
        <f ca="1">Расчет_БЕЗ_Фонда!AB456</f>
        <v>0</v>
      </c>
      <c r="AC521" s="6">
        <f ca="1">Расчет_БЕЗ_Фонда!AC456</f>
        <v>0</v>
      </c>
      <c r="AD521" s="6">
        <f ca="1">Расчет_БЕЗ_Фонда!AD456</f>
        <v>0</v>
      </c>
      <c r="AE521" s="6">
        <f ca="1">Расчет_БЕЗ_Фонда!AE456</f>
        <v>0</v>
      </c>
    </row>
    <row r="522" spans="1:34" outlineLevel="1">
      <c r="A522" s="5" t="s">
        <v>312</v>
      </c>
      <c r="B522" s="5"/>
      <c r="C522" s="5"/>
      <c r="E522" s="6">
        <f ca="1">Расчет_БЕЗ_Фонда!E461+SUM(Расчет_БЕЗ_Фонда!E465:E467)</f>
        <v>-329400</v>
      </c>
      <c r="F522" s="6">
        <f ca="1">Расчет_БЕЗ_Фонда!F461+SUM(Расчет_БЕЗ_Фонда!F465:F467)</f>
        <v>-329400</v>
      </c>
      <c r="G522" s="6">
        <f ca="1">Расчет_БЕЗ_Фонда!G461+SUM(Расчет_БЕЗ_Фонда!G465:G467)</f>
        <v>0</v>
      </c>
      <c r="H522" s="6">
        <f ca="1">Расчет_БЕЗ_Фонда!H461+SUM(Расчет_БЕЗ_Фонда!H465:H467)</f>
        <v>0</v>
      </c>
      <c r="I522" s="6">
        <f ca="1">Расчет_БЕЗ_Фонда!I461+SUM(Расчет_БЕЗ_Фонда!I465:I467)</f>
        <v>0</v>
      </c>
      <c r="J522" s="6">
        <f ca="1">Расчет_БЕЗ_Фонда!J461+SUM(Расчет_БЕЗ_Фонда!J465:J467)</f>
        <v>0</v>
      </c>
      <c r="K522" s="6">
        <f ca="1">Расчет_БЕЗ_Фонда!K461+SUM(Расчет_БЕЗ_Фонда!K465:K467)</f>
        <v>0</v>
      </c>
      <c r="L522" s="6">
        <f ca="1">Расчет_БЕЗ_Фонда!L461+SUM(Расчет_БЕЗ_Фонда!L465:L467)</f>
        <v>0</v>
      </c>
      <c r="M522" s="6">
        <f ca="1">Расчет_БЕЗ_Фонда!M461+SUM(Расчет_БЕЗ_Фонда!M465:M467)</f>
        <v>0</v>
      </c>
      <c r="N522" s="6">
        <f ca="1">Расчет_БЕЗ_Фонда!N461+SUM(Расчет_БЕЗ_Фонда!N465:N467)</f>
        <v>0</v>
      </c>
      <c r="O522" s="6">
        <f ca="1">Расчет_БЕЗ_Фонда!O461+SUM(Расчет_БЕЗ_Фонда!O465:O467)</f>
        <v>0</v>
      </c>
      <c r="P522" s="6">
        <f ca="1">Расчет_БЕЗ_Фонда!P461+SUM(Расчет_БЕЗ_Фонда!P465:P467)</f>
        <v>0</v>
      </c>
      <c r="Q522" s="6">
        <f ca="1">Расчет_БЕЗ_Фонда!Q461+SUM(Расчет_БЕЗ_Фонда!Q465:Q467)</f>
        <v>0</v>
      </c>
      <c r="R522" s="6">
        <f ca="1">Расчет_БЕЗ_Фонда!R461+SUM(Расчет_БЕЗ_Фонда!R465:R467)</f>
        <v>0</v>
      </c>
      <c r="S522" s="6">
        <f ca="1">Расчет_БЕЗ_Фонда!S461+SUM(Расчет_БЕЗ_Фонда!S465:S467)</f>
        <v>0</v>
      </c>
      <c r="T522" s="6">
        <f ca="1">Расчет_БЕЗ_Фонда!T461+SUM(Расчет_БЕЗ_Фонда!T465:T467)</f>
        <v>0</v>
      </c>
      <c r="U522" s="6">
        <f ca="1">Расчет_БЕЗ_Фонда!U461+SUM(Расчет_БЕЗ_Фонда!U465:U467)</f>
        <v>0</v>
      </c>
      <c r="V522" s="6">
        <f ca="1">Расчет_БЕЗ_Фонда!V461+SUM(Расчет_БЕЗ_Фонда!V465:V467)</f>
        <v>0</v>
      </c>
      <c r="W522" s="6">
        <f ca="1">Расчет_БЕЗ_Фонда!W461+SUM(Расчет_БЕЗ_Фонда!W465:W467)</f>
        <v>0</v>
      </c>
      <c r="X522" s="6">
        <f ca="1">Расчет_БЕЗ_Фонда!X461+SUM(Расчет_БЕЗ_Фонда!X465:X467)</f>
        <v>0</v>
      </c>
      <c r="Y522" s="6">
        <f ca="1">Расчет_БЕЗ_Фонда!Y461+SUM(Расчет_БЕЗ_Фонда!Y465:Y467)</f>
        <v>0</v>
      </c>
      <c r="Z522" s="6">
        <f ca="1">Расчет_БЕЗ_Фонда!Z461+SUM(Расчет_БЕЗ_Фонда!Z465:Z467)</f>
        <v>0</v>
      </c>
      <c r="AA522" s="6">
        <f ca="1">Расчет_БЕЗ_Фонда!AA461+SUM(Расчет_БЕЗ_Фонда!AA465:AA467)</f>
        <v>0</v>
      </c>
      <c r="AB522" s="6">
        <f ca="1">Расчет_БЕЗ_Фонда!AB461+SUM(Расчет_БЕЗ_Фонда!AB465:AB467)</f>
        <v>0</v>
      </c>
      <c r="AC522" s="6">
        <f ca="1">Расчет_БЕЗ_Фонда!AC461+SUM(Расчет_БЕЗ_Фонда!AC465:AC467)</f>
        <v>0</v>
      </c>
      <c r="AD522" s="6">
        <f ca="1">Расчет_БЕЗ_Фонда!AD461+SUM(Расчет_БЕЗ_Фонда!AD465:AD467)</f>
        <v>0</v>
      </c>
      <c r="AE522" s="6">
        <f ca="1">Расчет_БЕЗ_Фонда!AE461+SUM(Расчет_БЕЗ_Фонда!AE465:AE467)</f>
        <v>0</v>
      </c>
    </row>
    <row r="523" spans="1:34" outlineLevel="1">
      <c r="A523" s="5" t="s">
        <v>315</v>
      </c>
      <c r="B523" s="5"/>
      <c r="C523" s="5"/>
      <c r="E523" s="6">
        <f ca="1">Расчет_БЕЗ_Фонда!E491</f>
        <v>14091.000000000011</v>
      </c>
      <c r="F523" s="6">
        <f ca="1">Расчет_БЕЗ_Фонда!F491</f>
        <v>42273.000000000029</v>
      </c>
      <c r="G523" s="6">
        <f ca="1">Расчет_БЕЗ_Фонда!G491</f>
        <v>56364.000000000044</v>
      </c>
      <c r="H523" s="6">
        <f ca="1">Расчет_БЕЗ_Фонда!H491</f>
        <v>52384.607789869107</v>
      </c>
      <c r="I523" s="6">
        <f ca="1">Расчет_БЕЗ_Фонда!I491</f>
        <v>47967.482436623766</v>
      </c>
      <c r="J523" s="6">
        <f ca="1">Расчет_БЕЗ_Фонда!J491</f>
        <v>43064.473294521442</v>
      </c>
      <c r="K523" s="6">
        <f ca="1">Расчет_БЕЗ_Фонда!K491</f>
        <v>37622.133146787863</v>
      </c>
      <c r="L523" s="6">
        <f ca="1">Расчет_БЕЗ_Фонда!L491</f>
        <v>31581.135582803581</v>
      </c>
      <c r="M523" s="6">
        <f ca="1">Расчет_БЕЗ_Фонда!M491</f>
        <v>24875.628286781033</v>
      </c>
      <c r="N523" s="6">
        <f ca="1">Расчет_БЕЗ_Фонда!N491</f>
        <v>17432.515188196001</v>
      </c>
      <c r="O523" s="6">
        <f ca="1">Расчет_БЕЗ_Фонда!O491</f>
        <v>9170.6596487666156</v>
      </c>
      <c r="P523" s="6">
        <f ca="1">Расчет_БЕЗ_Фонда!P491</f>
        <v>0</v>
      </c>
      <c r="Q523" s="6">
        <f ca="1">Расчет_БЕЗ_Фонда!Q491</f>
        <v>0</v>
      </c>
      <c r="R523" s="6">
        <f ca="1">Расчет_БЕЗ_Фонда!R491</f>
        <v>0</v>
      </c>
      <c r="S523" s="6">
        <f ca="1">Расчет_БЕЗ_Фонда!S491</f>
        <v>0</v>
      </c>
      <c r="T523" s="6">
        <f ca="1">Расчет_БЕЗ_Фонда!T491</f>
        <v>0</v>
      </c>
      <c r="U523" s="6">
        <f ca="1">Расчет_БЕЗ_Фонда!U491</f>
        <v>0</v>
      </c>
      <c r="V523" s="6">
        <f ca="1">Расчет_БЕЗ_Фонда!V491</f>
        <v>0</v>
      </c>
      <c r="W523" s="6">
        <f ca="1">Расчет_БЕЗ_Фонда!W491</f>
        <v>0</v>
      </c>
      <c r="X523" s="6">
        <f ca="1">Расчет_БЕЗ_Фонда!X491</f>
        <v>0</v>
      </c>
      <c r="Y523" s="6">
        <f ca="1">Расчет_БЕЗ_Фонда!Y491</f>
        <v>0</v>
      </c>
      <c r="Z523" s="6">
        <f ca="1">Расчет_БЕЗ_Фонда!Z491</f>
        <v>0</v>
      </c>
      <c r="AA523" s="6">
        <f ca="1">Расчет_БЕЗ_Фонда!AA491</f>
        <v>0</v>
      </c>
      <c r="AB523" s="6">
        <f ca="1">Расчет_БЕЗ_Фонда!AB491</f>
        <v>0</v>
      </c>
      <c r="AC523" s="6">
        <f ca="1">Расчет_БЕЗ_Фонда!AC491</f>
        <v>0</v>
      </c>
      <c r="AD523" s="6">
        <f ca="1">Расчет_БЕЗ_Фонда!AD491</f>
        <v>0</v>
      </c>
      <c r="AE523" s="6">
        <f ca="1">Расчет_БЕЗ_Фонда!AE491</f>
        <v>0</v>
      </c>
    </row>
    <row r="524" spans="1:34" outlineLevel="1">
      <c r="B524" s="5"/>
      <c r="C524" s="5"/>
    </row>
    <row r="525" spans="1:34" outlineLevel="1">
      <c r="A525" s="291" t="s">
        <v>313</v>
      </c>
      <c r="B525" s="5"/>
      <c r="C525" s="5"/>
      <c r="E525" s="6">
        <f t="shared" ref="E525:AE525" ca="1" si="123">SUM(E521:E523)</f>
        <v>-329400</v>
      </c>
      <c r="F525" s="6">
        <f t="shared" ca="1" si="123"/>
        <v>-274500</v>
      </c>
      <c r="G525" s="6">
        <f t="shared" ca="1" si="123"/>
        <v>126509.51972214784</v>
      </c>
      <c r="H525" s="6">
        <f t="shared" ca="1" si="123"/>
        <v>61955.335970863118</v>
      </c>
      <c r="I525" s="6">
        <f t="shared" ca="1" si="123"/>
        <v>63943.849690090428</v>
      </c>
      <c r="J525" s="6">
        <f t="shared" ca="1" si="123"/>
        <v>66017.101028358156</v>
      </c>
      <c r="K525" s="6">
        <f t="shared" ca="1" si="123"/>
        <v>68177.068688416592</v>
      </c>
      <c r="L525" s="6">
        <f t="shared" ca="1" si="123"/>
        <v>70426.534491497412</v>
      </c>
      <c r="M525" s="6">
        <f t="shared" ca="1" si="123"/>
        <v>70410.824189218401</v>
      </c>
      <c r="N525" s="6">
        <f t="shared" ca="1" si="123"/>
        <v>69302.142488959595</v>
      </c>
      <c r="O525" s="6">
        <f t="shared" ca="1" si="123"/>
        <v>69874.723682755663</v>
      </c>
      <c r="P525" s="6">
        <f t="shared" ca="1" si="123"/>
        <v>0</v>
      </c>
      <c r="Q525" s="6">
        <f t="shared" ca="1" si="123"/>
        <v>0</v>
      </c>
      <c r="R525" s="6">
        <f t="shared" ca="1" si="123"/>
        <v>0</v>
      </c>
      <c r="S525" s="6">
        <f t="shared" ca="1" si="123"/>
        <v>0</v>
      </c>
      <c r="T525" s="6">
        <f t="shared" ca="1" si="123"/>
        <v>0</v>
      </c>
      <c r="U525" s="6">
        <f t="shared" ca="1" si="123"/>
        <v>0</v>
      </c>
      <c r="V525" s="6">
        <f t="shared" ca="1" si="123"/>
        <v>0</v>
      </c>
      <c r="W525" s="6">
        <f t="shared" ca="1" si="123"/>
        <v>0</v>
      </c>
      <c r="X525" s="6">
        <f t="shared" ca="1" si="123"/>
        <v>0</v>
      </c>
      <c r="Y525" s="6">
        <f t="shared" ca="1" si="123"/>
        <v>0</v>
      </c>
      <c r="Z525" s="6">
        <f t="shared" ca="1" si="123"/>
        <v>0</v>
      </c>
      <c r="AA525" s="6">
        <f t="shared" ca="1" si="123"/>
        <v>0</v>
      </c>
      <c r="AB525" s="6">
        <f t="shared" ca="1" si="123"/>
        <v>0</v>
      </c>
      <c r="AC525" s="6">
        <f t="shared" ca="1" si="123"/>
        <v>0</v>
      </c>
      <c r="AD525" s="6">
        <f t="shared" ca="1" si="123"/>
        <v>0</v>
      </c>
      <c r="AE525" s="6">
        <f t="shared" ca="1" si="123"/>
        <v>0</v>
      </c>
    </row>
    <row r="526" spans="1:34" outlineLevel="1">
      <c r="A526" s="5" t="s">
        <v>314</v>
      </c>
      <c r="B526" s="5"/>
      <c r="C526" s="5"/>
      <c r="E526" s="6">
        <f t="shared" ref="E526:AE526" ca="1" si="124">D526+E525</f>
        <v>-329400</v>
      </c>
      <c r="F526" s="6">
        <f t="shared" ca="1" si="124"/>
        <v>-603900</v>
      </c>
      <c r="G526" s="6">
        <f t="shared" ca="1" si="124"/>
        <v>-477390.48027785216</v>
      </c>
      <c r="H526" s="6">
        <f t="shared" ca="1" si="124"/>
        <v>-415435.14430698904</v>
      </c>
      <c r="I526" s="6">
        <f t="shared" ca="1" si="124"/>
        <v>-351491.29461689864</v>
      </c>
      <c r="J526" s="6">
        <f t="shared" ca="1" si="124"/>
        <v>-285474.19358854048</v>
      </c>
      <c r="K526" s="6">
        <f t="shared" ca="1" si="124"/>
        <v>-217297.12490012389</v>
      </c>
      <c r="L526" s="6">
        <f t="shared" ca="1" si="124"/>
        <v>-146870.59040862648</v>
      </c>
      <c r="M526" s="6">
        <f t="shared" ca="1" si="124"/>
        <v>-76459.766219408077</v>
      </c>
      <c r="N526" s="6">
        <f t="shared" ca="1" si="124"/>
        <v>-7157.6237304484821</v>
      </c>
      <c r="O526" s="6">
        <f t="shared" ca="1" si="124"/>
        <v>62717.099952307181</v>
      </c>
      <c r="P526" s="6">
        <f t="shared" ca="1" si="124"/>
        <v>62717.099952307181</v>
      </c>
      <c r="Q526" s="6">
        <f t="shared" ca="1" si="124"/>
        <v>62717.099952307181</v>
      </c>
      <c r="R526" s="6">
        <f t="shared" ca="1" si="124"/>
        <v>62717.099952307181</v>
      </c>
      <c r="S526" s="6">
        <f t="shared" ca="1" si="124"/>
        <v>62717.099952307181</v>
      </c>
      <c r="T526" s="6">
        <f t="shared" ca="1" si="124"/>
        <v>62717.099952307181</v>
      </c>
      <c r="U526" s="6">
        <f t="shared" ca="1" si="124"/>
        <v>62717.099952307181</v>
      </c>
      <c r="V526" s="6">
        <f t="shared" ca="1" si="124"/>
        <v>62717.099952307181</v>
      </c>
      <c r="W526" s="6">
        <f t="shared" ca="1" si="124"/>
        <v>62717.099952307181</v>
      </c>
      <c r="X526" s="6">
        <f t="shared" ca="1" si="124"/>
        <v>62717.099952307181</v>
      </c>
      <c r="Y526" s="6">
        <f t="shared" ca="1" si="124"/>
        <v>62717.099952307181</v>
      </c>
      <c r="Z526" s="6">
        <f t="shared" ca="1" si="124"/>
        <v>62717.099952307181</v>
      </c>
      <c r="AA526" s="6">
        <f t="shared" ca="1" si="124"/>
        <v>62717.099952307181</v>
      </c>
      <c r="AB526" s="6">
        <f t="shared" ca="1" si="124"/>
        <v>62717.099952307181</v>
      </c>
      <c r="AC526" s="6">
        <f t="shared" ca="1" si="124"/>
        <v>62717.099952307181</v>
      </c>
      <c r="AD526" s="6">
        <f t="shared" ca="1" si="124"/>
        <v>62717.099952307181</v>
      </c>
      <c r="AE526" s="6">
        <f t="shared" ca="1" si="124"/>
        <v>62717.099952307181</v>
      </c>
    </row>
    <row r="527" spans="1:34" outlineLevel="1">
      <c r="A527" s="5" t="s">
        <v>113</v>
      </c>
      <c r="B527" s="5"/>
      <c r="C527" s="5"/>
      <c r="E527" s="311">
        <v>1</v>
      </c>
      <c r="F527" s="52">
        <f t="shared" ref="F527:AE527" ca="1" si="125">E527/(1+F513)</f>
        <v>0.91646167253152133</v>
      </c>
      <c r="G527" s="52">
        <f t="shared" ca="1" si="125"/>
        <v>0.83897169197513621</v>
      </c>
      <c r="H527" s="52">
        <f t="shared" ca="1" si="125"/>
        <v>0.76788624665168437</v>
      </c>
      <c r="I527" s="52">
        <f t="shared" ca="1" si="125"/>
        <v>0.70265796199173403</v>
      </c>
      <c r="J527" s="52">
        <f t="shared" ca="1" si="125"/>
        <v>0.64278076406377938</v>
      </c>
      <c r="K527" s="52">
        <f t="shared" ca="1" si="125"/>
        <v>0.58778417606085265</v>
      </c>
      <c r="L527" s="52">
        <f t="shared" ca="1" si="125"/>
        <v>0.53722642725005754</v>
      </c>
      <c r="M527" s="52">
        <f t="shared" ca="1" si="125"/>
        <v>0.49068474344140556</v>
      </c>
      <c r="N527" s="52">
        <f t="shared" ca="1" si="125"/>
        <v>0.44773878141450035</v>
      </c>
      <c r="O527" s="52">
        <f t="shared" ca="1" si="125"/>
        <v>0.40793555032957307</v>
      </c>
      <c r="P527" s="52">
        <f t="shared" ca="1" si="125"/>
        <v>0.37069407044109443</v>
      </c>
      <c r="Q527" s="52">
        <f t="shared" ca="1" si="125"/>
        <v>0.33685246051531809</v>
      </c>
      <c r="R527" s="52">
        <f t="shared" ca="1" si="125"/>
        <v>0.30610033772648371</v>
      </c>
      <c r="S527" s="52">
        <f t="shared" ca="1" si="125"/>
        <v>0.27815565489095356</v>
      </c>
      <c r="T527" s="52">
        <f t="shared" ca="1" si="125"/>
        <v>0.25276211363396084</v>
      </c>
      <c r="U527" s="52">
        <f t="shared" ca="1" si="125"/>
        <v>0.2296868137149822</v>
      </c>
      <c r="V527" s="52">
        <f t="shared" ca="1" si="125"/>
        <v>0.2087181169522104</v>
      </c>
      <c r="W527" s="52">
        <f t="shared" ca="1" si="125"/>
        <v>0.18966370615482572</v>
      </c>
      <c r="X527" s="52">
        <f t="shared" ca="1" si="125"/>
        <v>0.17234882126030562</v>
      </c>
      <c r="Y527" s="52">
        <f t="shared" ca="1" si="125"/>
        <v>0.15661465649927139</v>
      </c>
      <c r="Z527" s="52">
        <f t="shared" ca="1" si="125"/>
        <v>0.14231690388725596</v>
      </c>
      <c r="AA527" s="52">
        <f t="shared" ca="1" si="125"/>
        <v>0.12932442968483399</v>
      </c>
      <c r="AB527" s="52">
        <f t="shared" ca="1" si="125"/>
        <v>0.11751807168709229</v>
      </c>
      <c r="AC527" s="52">
        <f t="shared" ca="1" si="125"/>
        <v>0.10678954631162108</v>
      </c>
      <c r="AD527" s="52">
        <f t="shared" ca="1" si="125"/>
        <v>9.7040455461238073E-2</v>
      </c>
      <c r="AE527" s="52">
        <f t="shared" ca="1" si="125"/>
        <v>8.8181384052755052E-2</v>
      </c>
      <c r="AF527" s="52"/>
      <c r="AG527" s="52"/>
      <c r="AH527" s="52"/>
    </row>
    <row r="528" spans="1:34" outlineLevel="1">
      <c r="A528" s="5" t="s">
        <v>316</v>
      </c>
      <c r="B528" s="5"/>
      <c r="C528" s="5"/>
      <c r="E528" s="6">
        <f t="shared" ref="E528:AE528" ca="1" si="126">E525*E527</f>
        <v>-329400</v>
      </c>
      <c r="F528" s="6">
        <f t="shared" ca="1" si="126"/>
        <v>-251568.7291099026</v>
      </c>
      <c r="G528" s="6">
        <f t="shared" ca="1" si="126"/>
        <v>106137.90581225224</v>
      </c>
      <c r="H528" s="6">
        <f t="shared" ca="1" si="126"/>
        <v>47574.650398710168</v>
      </c>
      <c r="I528" s="6">
        <f t="shared" ca="1" si="126"/>
        <v>44930.655105144717</v>
      </c>
      <c r="J528" s="6">
        <f t="shared" ca="1" si="126"/>
        <v>42434.522640283772</v>
      </c>
      <c r="K528" s="6">
        <f t="shared" ca="1" si="126"/>
        <v>40073.4021452651</v>
      </c>
      <c r="L528" s="6">
        <f t="shared" ca="1" si="126"/>
        <v>37834.9955084701</v>
      </c>
      <c r="M528" s="6">
        <f t="shared" ca="1" si="126"/>
        <v>34549.517202784547</v>
      </c>
      <c r="N528" s="6">
        <f t="shared" ca="1" si="126"/>
        <v>31029.256827420839</v>
      </c>
      <c r="O528" s="6">
        <f t="shared" ca="1" si="126"/>
        <v>28504.383859651785</v>
      </c>
      <c r="P528" s="6">
        <f t="shared" ca="1" si="126"/>
        <v>0</v>
      </c>
      <c r="Q528" s="6">
        <f t="shared" ca="1" si="126"/>
        <v>0</v>
      </c>
      <c r="R528" s="6">
        <f t="shared" ca="1" si="126"/>
        <v>0</v>
      </c>
      <c r="S528" s="6">
        <f t="shared" ca="1" si="126"/>
        <v>0</v>
      </c>
      <c r="T528" s="6">
        <f t="shared" ca="1" si="126"/>
        <v>0</v>
      </c>
      <c r="U528" s="6">
        <f t="shared" ca="1" si="126"/>
        <v>0</v>
      </c>
      <c r="V528" s="6">
        <f t="shared" ca="1" si="126"/>
        <v>0</v>
      </c>
      <c r="W528" s="6">
        <f t="shared" ca="1" si="126"/>
        <v>0</v>
      </c>
      <c r="X528" s="6">
        <f t="shared" ca="1" si="126"/>
        <v>0</v>
      </c>
      <c r="Y528" s="6">
        <f t="shared" ca="1" si="126"/>
        <v>0</v>
      </c>
      <c r="Z528" s="6">
        <f t="shared" ca="1" si="126"/>
        <v>0</v>
      </c>
      <c r="AA528" s="6">
        <f t="shared" ca="1" si="126"/>
        <v>0</v>
      </c>
      <c r="AB528" s="6">
        <f t="shared" ca="1" si="126"/>
        <v>0</v>
      </c>
      <c r="AC528" s="6">
        <f t="shared" ca="1" si="126"/>
        <v>0</v>
      </c>
      <c r="AD528" s="6">
        <f t="shared" ca="1" si="126"/>
        <v>0</v>
      </c>
      <c r="AE528" s="6">
        <f t="shared" ca="1" si="126"/>
        <v>0</v>
      </c>
    </row>
    <row r="529" spans="1:31" outlineLevel="1">
      <c r="A529" s="5" t="s">
        <v>317</v>
      </c>
      <c r="B529" s="5"/>
      <c r="C529" s="5"/>
      <c r="E529" s="6">
        <f t="shared" ref="E529:AE529" ca="1" si="127">D529+E528</f>
        <v>-329400</v>
      </c>
      <c r="F529" s="6">
        <f t="shared" ca="1" si="127"/>
        <v>-580968.72910990263</v>
      </c>
      <c r="G529" s="6">
        <f t="shared" ca="1" si="127"/>
        <v>-474830.82329765038</v>
      </c>
      <c r="H529" s="6">
        <f t="shared" ca="1" si="127"/>
        <v>-427256.17289894022</v>
      </c>
      <c r="I529" s="6">
        <f t="shared" ca="1" si="127"/>
        <v>-382325.5177937955</v>
      </c>
      <c r="J529" s="6">
        <f t="shared" ca="1" si="127"/>
        <v>-339890.99515351176</v>
      </c>
      <c r="K529" s="6">
        <f t="shared" ca="1" si="127"/>
        <v>-299817.59300824668</v>
      </c>
      <c r="L529" s="6">
        <f t="shared" ca="1" si="127"/>
        <v>-261982.59749977657</v>
      </c>
      <c r="M529" s="6">
        <f t="shared" ca="1" si="127"/>
        <v>-227433.08029699203</v>
      </c>
      <c r="N529" s="6">
        <f t="shared" ca="1" si="127"/>
        <v>-196403.82346957119</v>
      </c>
      <c r="O529" s="6">
        <f t="shared" ca="1" si="127"/>
        <v>-167899.43960991941</v>
      </c>
      <c r="P529" s="6">
        <f t="shared" ca="1" si="127"/>
        <v>-167899.43960991941</v>
      </c>
      <c r="Q529" s="6">
        <f t="shared" ca="1" si="127"/>
        <v>-167899.43960991941</v>
      </c>
      <c r="R529" s="6">
        <f t="shared" ca="1" si="127"/>
        <v>-167899.43960991941</v>
      </c>
      <c r="S529" s="6">
        <f t="shared" ca="1" si="127"/>
        <v>-167899.43960991941</v>
      </c>
      <c r="T529" s="6">
        <f t="shared" ca="1" si="127"/>
        <v>-167899.43960991941</v>
      </c>
      <c r="U529" s="6">
        <f t="shared" ca="1" si="127"/>
        <v>-167899.43960991941</v>
      </c>
      <c r="V529" s="6">
        <f t="shared" ca="1" si="127"/>
        <v>-167899.43960991941</v>
      </c>
      <c r="W529" s="6">
        <f t="shared" ca="1" si="127"/>
        <v>-167899.43960991941</v>
      </c>
      <c r="X529" s="6">
        <f t="shared" ca="1" si="127"/>
        <v>-167899.43960991941</v>
      </c>
      <c r="Y529" s="6">
        <f t="shared" ca="1" si="127"/>
        <v>-167899.43960991941</v>
      </c>
      <c r="Z529" s="6">
        <f t="shared" ca="1" si="127"/>
        <v>-167899.43960991941</v>
      </c>
      <c r="AA529" s="6">
        <f t="shared" ca="1" si="127"/>
        <v>-167899.43960991941</v>
      </c>
      <c r="AB529" s="6">
        <f t="shared" ca="1" si="127"/>
        <v>-167899.43960991941</v>
      </c>
      <c r="AC529" s="6">
        <f t="shared" ca="1" si="127"/>
        <v>-167899.43960991941</v>
      </c>
      <c r="AD529" s="6">
        <f t="shared" ca="1" si="127"/>
        <v>-167899.43960991941</v>
      </c>
      <c r="AE529" s="6">
        <f t="shared" ca="1" si="127"/>
        <v>-167899.43960991941</v>
      </c>
    </row>
    <row r="530" spans="1:31" outlineLevel="1">
      <c r="B530" s="5"/>
      <c r="C530" s="5"/>
    </row>
    <row r="531" spans="1:31">
      <c r="B531" s="5"/>
      <c r="C531" s="5"/>
    </row>
    <row r="532" spans="1:31">
      <c r="B532" s="5"/>
      <c r="C532" s="302" t="s">
        <v>114</v>
      </c>
    </row>
    <row r="533" spans="1:31">
      <c r="B533" s="5"/>
      <c r="C533" s="74" t="s">
        <v>319</v>
      </c>
      <c r="D533" s="17">
        <f ca="1">SUM(E528:L528)</f>
        <v>-261982.59749977657</v>
      </c>
    </row>
    <row r="534" spans="1:31">
      <c r="B534" s="5"/>
      <c r="C534" s="74" t="s">
        <v>320</v>
      </c>
      <c r="D534" s="17">
        <f ca="1">SUM(E528:J528)</f>
        <v>-339890.99515351176</v>
      </c>
    </row>
    <row r="535" spans="1:31">
      <c r="B535" s="5"/>
      <c r="C535" s="74" t="s">
        <v>321</v>
      </c>
      <c r="D535" s="17">
        <f ca="1">SUM(E528:O528)</f>
        <v>-167899.43960991941</v>
      </c>
    </row>
    <row r="536" spans="1:31">
      <c r="B536" s="5"/>
      <c r="C536" s="74"/>
    </row>
    <row r="537" spans="1:31">
      <c r="B537" s="5"/>
      <c r="C537" s="301" t="s">
        <v>384</v>
      </c>
      <c r="D537" s="33">
        <f ca="1">IRR(E525:L525)</f>
        <v>-6.9428587126506902E-2</v>
      </c>
    </row>
    <row r="538" spans="1:31">
      <c r="B538" s="5"/>
      <c r="C538" s="301" t="s">
        <v>385</v>
      </c>
      <c r="D538" s="33">
        <f ca="1">IRR(E525:J525)</f>
        <v>-0.1985335374414805</v>
      </c>
    </row>
    <row r="539" spans="1:31">
      <c r="B539" s="5"/>
      <c r="C539" s="301" t="s">
        <v>318</v>
      </c>
      <c r="D539" s="33">
        <f ca="1">IRR(E525:O525)</f>
        <v>1.9195614580346909E-2</v>
      </c>
    </row>
    <row r="540" spans="1:31">
      <c r="B540" s="5"/>
      <c r="C540" s="301"/>
    </row>
    <row r="541" spans="1:31">
      <c r="B541" s="5"/>
      <c r="C541" s="301" t="s">
        <v>389</v>
      </c>
      <c r="D541" s="33">
        <f ca="1">E516</f>
        <v>9.2863836814580727E-2</v>
      </c>
    </row>
    <row r="542" spans="1:31">
      <c r="B542" s="5"/>
      <c r="C542" s="301" t="s">
        <v>390</v>
      </c>
      <c r="D542" s="33">
        <f t="shared" ref="D542:D543" ca="1" si="128">E517</f>
        <v>9.2529784728872883E-2</v>
      </c>
    </row>
    <row r="543" spans="1:31">
      <c r="B543" s="5"/>
      <c r="C543" s="301" t="s">
        <v>391</v>
      </c>
      <c r="D543" s="33">
        <f t="shared" ca="1" si="128"/>
        <v>9.3513710518607629E-2</v>
      </c>
    </row>
    <row r="544" spans="1:31">
      <c r="B544" s="5"/>
      <c r="C544" s="301"/>
      <c r="D544" s="301"/>
    </row>
    <row r="545" spans="1:34">
      <c r="B545" s="5"/>
      <c r="C545" s="74" t="s">
        <v>322</v>
      </c>
      <c r="D545" s="19">
        <f t="array" aca="1" ref="D545" ca="1">MAX(IF(E545:AI545&lt;&gt;0,E545:AI545))</f>
        <v>9.102435091735682</v>
      </c>
      <c r="E545" s="12">
        <f t="shared" ref="E545:AE545" ca="1" si="129">IF(AND(D526&lt;0,E526&gt;=0),E520-E526/E525,0)</f>
        <v>0</v>
      </c>
      <c r="F545" s="12">
        <f t="shared" ca="1" si="129"/>
        <v>0</v>
      </c>
      <c r="G545" s="12">
        <f t="shared" ca="1" si="129"/>
        <v>0</v>
      </c>
      <c r="H545" s="12">
        <f t="shared" ca="1" si="129"/>
        <v>0</v>
      </c>
      <c r="I545" s="12">
        <f t="shared" ca="1" si="129"/>
        <v>0</v>
      </c>
      <c r="J545" s="12">
        <f t="shared" ca="1" si="129"/>
        <v>0</v>
      </c>
      <c r="K545" s="12">
        <f t="shared" ca="1" si="129"/>
        <v>0</v>
      </c>
      <c r="L545" s="12">
        <f t="shared" ca="1" si="129"/>
        <v>0</v>
      </c>
      <c r="M545" s="12">
        <f t="shared" ca="1" si="129"/>
        <v>0</v>
      </c>
      <c r="N545" s="12">
        <f t="shared" ca="1" si="129"/>
        <v>0</v>
      </c>
      <c r="O545" s="12">
        <f t="shared" ca="1" si="129"/>
        <v>9.102435091735682</v>
      </c>
      <c r="P545" s="12">
        <f t="shared" ca="1" si="129"/>
        <v>0</v>
      </c>
      <c r="Q545" s="12">
        <f t="shared" ca="1" si="129"/>
        <v>0</v>
      </c>
      <c r="R545" s="12">
        <f t="shared" ca="1" si="129"/>
        <v>0</v>
      </c>
      <c r="S545" s="12">
        <f t="shared" ca="1" si="129"/>
        <v>0</v>
      </c>
      <c r="T545" s="12">
        <f t="shared" ca="1" si="129"/>
        <v>0</v>
      </c>
      <c r="U545" s="12">
        <f t="shared" ca="1" si="129"/>
        <v>0</v>
      </c>
      <c r="V545" s="12">
        <f t="shared" ca="1" si="129"/>
        <v>0</v>
      </c>
      <c r="W545" s="12">
        <f t="shared" ca="1" si="129"/>
        <v>0</v>
      </c>
      <c r="X545" s="12">
        <f t="shared" ca="1" si="129"/>
        <v>0</v>
      </c>
      <c r="Y545" s="12">
        <f t="shared" ca="1" si="129"/>
        <v>0</v>
      </c>
      <c r="Z545" s="12">
        <f t="shared" ca="1" si="129"/>
        <v>0</v>
      </c>
      <c r="AA545" s="12">
        <f t="shared" ca="1" si="129"/>
        <v>0</v>
      </c>
      <c r="AB545" s="12">
        <f t="shared" ca="1" si="129"/>
        <v>0</v>
      </c>
      <c r="AC545" s="12">
        <f t="shared" ca="1" si="129"/>
        <v>0</v>
      </c>
      <c r="AD545" s="12">
        <f t="shared" ca="1" si="129"/>
        <v>0</v>
      </c>
      <c r="AE545" s="12">
        <f t="shared" ca="1" si="129"/>
        <v>0</v>
      </c>
      <c r="AF545" s="20"/>
      <c r="AG545" s="20"/>
      <c r="AH545" s="20"/>
    </row>
    <row r="546" spans="1:34">
      <c r="B546" s="5"/>
      <c r="C546" s="74" t="s">
        <v>323</v>
      </c>
      <c r="D546" s="19">
        <f t="array" aca="1" ref="D546" ca="1">MAX(IF(E546:AI546&lt;&gt;0,E546:AI546))</f>
        <v>0</v>
      </c>
      <c r="E546" s="12">
        <f t="shared" ref="E546:AE546" ca="1" si="130">IF(AND(D529&lt;0,E529&gt;=0),E520-E529/E528,0)</f>
        <v>0</v>
      </c>
      <c r="F546" s="12">
        <f t="shared" ca="1" si="130"/>
        <v>0</v>
      </c>
      <c r="G546" s="12">
        <f t="shared" ca="1" si="130"/>
        <v>0</v>
      </c>
      <c r="H546" s="12">
        <f t="shared" ca="1" si="130"/>
        <v>0</v>
      </c>
      <c r="I546" s="12">
        <f t="shared" ca="1" si="130"/>
        <v>0</v>
      </c>
      <c r="J546" s="12">
        <f t="shared" ca="1" si="130"/>
        <v>0</v>
      </c>
      <c r="K546" s="12">
        <f t="shared" ca="1" si="130"/>
        <v>0</v>
      </c>
      <c r="L546" s="12">
        <f t="shared" ca="1" si="130"/>
        <v>0</v>
      </c>
      <c r="M546" s="12">
        <f t="shared" ca="1" si="130"/>
        <v>0</v>
      </c>
      <c r="N546" s="12">
        <f t="shared" ca="1" si="130"/>
        <v>0</v>
      </c>
      <c r="O546" s="12">
        <f t="shared" ca="1" si="130"/>
        <v>0</v>
      </c>
      <c r="P546" s="12">
        <f t="shared" ca="1" si="130"/>
        <v>0</v>
      </c>
      <c r="Q546" s="12">
        <f t="shared" ca="1" si="130"/>
        <v>0</v>
      </c>
      <c r="R546" s="12">
        <f t="shared" ca="1" si="130"/>
        <v>0</v>
      </c>
      <c r="S546" s="12">
        <f t="shared" ca="1" si="130"/>
        <v>0</v>
      </c>
      <c r="T546" s="12">
        <f t="shared" ca="1" si="130"/>
        <v>0</v>
      </c>
      <c r="U546" s="12">
        <f t="shared" ca="1" si="130"/>
        <v>0</v>
      </c>
      <c r="V546" s="12">
        <f t="shared" ca="1" si="130"/>
        <v>0</v>
      </c>
      <c r="W546" s="12">
        <f t="shared" ca="1" si="130"/>
        <v>0</v>
      </c>
      <c r="X546" s="12">
        <f t="shared" ca="1" si="130"/>
        <v>0</v>
      </c>
      <c r="Y546" s="12">
        <f t="shared" ca="1" si="130"/>
        <v>0</v>
      </c>
      <c r="Z546" s="12">
        <f t="shared" ca="1" si="130"/>
        <v>0</v>
      </c>
      <c r="AA546" s="12">
        <f t="shared" ca="1" si="130"/>
        <v>0</v>
      </c>
      <c r="AB546" s="12">
        <f t="shared" ca="1" si="130"/>
        <v>0</v>
      </c>
      <c r="AC546" s="12">
        <f t="shared" ca="1" si="130"/>
        <v>0</v>
      </c>
      <c r="AD546" s="12">
        <f t="shared" ca="1" si="130"/>
        <v>0</v>
      </c>
      <c r="AE546" s="12">
        <f t="shared" ca="1" si="130"/>
        <v>0</v>
      </c>
      <c r="AF546" s="20"/>
      <c r="AG546" s="20"/>
      <c r="AH546" s="20"/>
    </row>
    <row r="547" spans="1:34">
      <c r="A547" s="301"/>
      <c r="B547" s="301"/>
      <c r="C547" s="301"/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  <c r="AA547" s="20"/>
      <c r="AB547" s="20"/>
      <c r="AC547" s="20"/>
      <c r="AD547" s="20"/>
      <c r="AE547" s="20"/>
      <c r="AF547" s="20"/>
      <c r="AG547" s="20"/>
      <c r="AH547" s="20"/>
    </row>
    <row r="548" spans="1:34">
      <c r="A548" s="20"/>
      <c r="B548" s="20"/>
      <c r="C548" s="20"/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  <c r="AA548" s="20"/>
      <c r="AB548" s="20"/>
      <c r="AC548" s="20"/>
      <c r="AD548" s="20"/>
      <c r="AE548" s="20"/>
      <c r="AF548" s="20"/>
      <c r="AG548" s="20"/>
      <c r="AH548" s="20"/>
    </row>
    <row r="549" spans="1:34">
      <c r="B549" s="5"/>
      <c r="C549" s="5"/>
    </row>
    <row r="550" spans="1:34" s="217" customFormat="1">
      <c r="A550" s="215"/>
      <c r="B550" s="215"/>
      <c r="C550" s="215"/>
      <c r="D550" s="216"/>
      <c r="E550" s="216"/>
      <c r="F550" s="216"/>
      <c r="G550" s="216"/>
      <c r="H550" s="216"/>
      <c r="I550" s="216"/>
      <c r="J550" s="216"/>
      <c r="K550" s="216"/>
      <c r="L550" s="216"/>
      <c r="M550" s="216"/>
      <c r="N550" s="216"/>
      <c r="O550" s="216"/>
      <c r="P550" s="216"/>
      <c r="Q550" s="216"/>
      <c r="R550" s="216"/>
      <c r="S550" s="216"/>
      <c r="T550" s="216"/>
      <c r="U550" s="216"/>
      <c r="V550" s="216"/>
      <c r="W550" s="216"/>
      <c r="X550" s="216"/>
      <c r="Y550" s="216"/>
      <c r="Z550" s="216"/>
      <c r="AA550" s="216"/>
      <c r="AB550" s="216"/>
      <c r="AC550" s="216"/>
      <c r="AD550" s="216"/>
      <c r="AE550" s="216"/>
      <c r="AF550" s="216"/>
      <c r="AG550" s="216"/>
      <c r="AH550" s="216"/>
    </row>
    <row r="551" spans="1:34">
      <c r="A551" s="2"/>
      <c r="D551" s="383"/>
    </row>
    <row r="553" spans="1:34">
      <c r="A553" s="2"/>
      <c r="D553" s="383"/>
    </row>
    <row r="554" spans="1:34">
      <c r="B554" s="5"/>
      <c r="C554" s="383"/>
    </row>
    <row r="555" spans="1:34">
      <c r="B555" s="5"/>
      <c r="C555" s="383"/>
      <c r="D555" s="383"/>
    </row>
    <row r="557" spans="1:34">
      <c r="A557" s="2"/>
      <c r="D557" s="383"/>
    </row>
    <row r="558" spans="1:34">
      <c r="A558" s="2"/>
      <c r="D558" s="383"/>
    </row>
    <row r="559" spans="1:34">
      <c r="A559" s="2"/>
      <c r="D559" s="383"/>
    </row>
    <row r="560" spans="1:34">
      <c r="A560" s="2"/>
      <c r="D560" s="383"/>
    </row>
    <row r="561" spans="1:124">
      <c r="A561" s="2"/>
      <c r="D561" s="383"/>
    </row>
    <row r="562" spans="1:124">
      <c r="A562" s="34"/>
      <c r="B562" s="383"/>
      <c r="C562" s="383"/>
      <c r="D562" s="383"/>
      <c r="E562" s="383"/>
      <c r="F562" s="383"/>
      <c r="G562" s="383"/>
      <c r="H562" s="383"/>
      <c r="I562" s="383"/>
      <c r="J562" s="383"/>
      <c r="K562" s="383"/>
      <c r="L562" s="383"/>
      <c r="M562" s="383"/>
      <c r="N562" s="383"/>
      <c r="O562" s="383"/>
      <c r="P562" s="383"/>
      <c r="Q562" s="383"/>
      <c r="R562" s="383"/>
      <c r="S562" s="383"/>
      <c r="T562" s="383"/>
      <c r="U562" s="383"/>
      <c r="V562" s="383"/>
      <c r="W562" s="383"/>
      <c r="X562" s="383"/>
      <c r="Y562" s="383"/>
      <c r="Z562" s="383"/>
      <c r="AA562" s="383"/>
      <c r="AB562" s="383"/>
      <c r="AC562" s="383"/>
      <c r="AD562" s="383"/>
      <c r="AE562" s="383"/>
      <c r="AF562" s="383"/>
      <c r="AG562" s="383"/>
      <c r="AH562" s="383"/>
      <c r="AI562" s="383"/>
      <c r="AJ562" s="383"/>
      <c r="AK562" s="383"/>
      <c r="AL562" s="383"/>
      <c r="AM562" s="383"/>
      <c r="AN562" s="383"/>
      <c r="AO562" s="383"/>
      <c r="AP562" s="383"/>
      <c r="AQ562" s="383"/>
      <c r="AR562" s="383"/>
      <c r="AS562" s="383"/>
      <c r="AT562" s="383"/>
      <c r="AU562" s="383"/>
      <c r="AV562" s="383"/>
      <c r="AW562" s="383"/>
      <c r="AX562" s="383"/>
      <c r="AY562" s="383"/>
      <c r="AZ562" s="383"/>
      <c r="BA562" s="383"/>
      <c r="BB562" s="383"/>
      <c r="BC562" s="383"/>
      <c r="BD562" s="383"/>
      <c r="BE562" s="383"/>
      <c r="BF562" s="383"/>
      <c r="BG562" s="383"/>
      <c r="BH562" s="383"/>
      <c r="BI562" s="383"/>
      <c r="BJ562" s="383"/>
      <c r="BK562" s="383"/>
      <c r="BL562" s="383"/>
      <c r="BM562" s="383"/>
      <c r="BN562" s="383"/>
      <c r="BO562" s="383"/>
      <c r="BP562" s="383"/>
      <c r="BQ562" s="383"/>
      <c r="BR562" s="383"/>
      <c r="BS562" s="383"/>
      <c r="BT562" s="383"/>
      <c r="BU562" s="383"/>
      <c r="BV562" s="383"/>
      <c r="BW562" s="383"/>
      <c r="BX562" s="383"/>
      <c r="BY562" s="383"/>
      <c r="BZ562" s="383"/>
      <c r="CA562" s="383"/>
      <c r="CB562" s="383"/>
      <c r="CC562" s="383"/>
      <c r="CD562" s="383"/>
      <c r="CE562" s="383"/>
      <c r="CF562" s="383"/>
      <c r="CG562" s="383"/>
      <c r="CH562" s="383"/>
      <c r="CI562" s="383"/>
      <c r="CJ562" s="383"/>
      <c r="CK562" s="383"/>
      <c r="CL562" s="383"/>
      <c r="CM562" s="383"/>
      <c r="CN562" s="383"/>
      <c r="CO562" s="383"/>
      <c r="CP562" s="383"/>
      <c r="CQ562" s="383"/>
      <c r="CR562" s="383"/>
      <c r="CS562" s="383"/>
      <c r="CT562" s="383"/>
      <c r="CU562" s="383"/>
      <c r="CV562" s="383"/>
      <c r="CW562" s="383"/>
      <c r="CX562" s="383"/>
      <c r="CY562" s="383"/>
      <c r="CZ562" s="383"/>
      <c r="DA562" s="383"/>
      <c r="DB562" s="383"/>
      <c r="DC562" s="383"/>
      <c r="DD562" s="383"/>
      <c r="DE562" s="383"/>
      <c r="DF562" s="383"/>
      <c r="DG562" s="383"/>
      <c r="DH562" s="383"/>
      <c r="DI562" s="383"/>
      <c r="DJ562" s="383"/>
      <c r="DK562" s="383"/>
      <c r="DL562" s="383"/>
      <c r="DM562" s="383"/>
      <c r="DN562" s="383"/>
      <c r="DO562" s="383"/>
      <c r="DP562" s="383"/>
      <c r="DQ562" s="383"/>
      <c r="DR562" s="383"/>
      <c r="DS562" s="383"/>
      <c r="DT562" s="383"/>
    </row>
    <row r="563" spans="1:124">
      <c r="A563" s="34"/>
      <c r="B563" s="383"/>
      <c r="C563" s="383"/>
      <c r="D563" s="383"/>
      <c r="E563" s="383"/>
      <c r="F563" s="383"/>
      <c r="G563" s="383"/>
      <c r="H563" s="383"/>
      <c r="I563" s="383"/>
      <c r="J563" s="383"/>
      <c r="K563" s="383"/>
      <c r="L563" s="383"/>
      <c r="M563" s="383"/>
      <c r="N563" s="383"/>
      <c r="O563" s="383"/>
      <c r="P563" s="383"/>
      <c r="Q563" s="383"/>
      <c r="R563" s="383"/>
      <c r="S563" s="383"/>
      <c r="T563" s="383"/>
      <c r="U563" s="383"/>
      <c r="V563" s="383"/>
      <c r="W563" s="383"/>
      <c r="X563" s="383"/>
      <c r="Y563" s="383"/>
      <c r="Z563" s="383"/>
      <c r="AA563" s="383"/>
      <c r="AB563" s="383"/>
      <c r="AC563" s="383"/>
      <c r="AD563" s="383"/>
      <c r="AE563" s="383"/>
      <c r="AF563" s="383"/>
      <c r="AG563" s="383"/>
      <c r="AH563" s="383"/>
      <c r="AI563" s="383"/>
      <c r="AJ563" s="383"/>
      <c r="AK563" s="383"/>
      <c r="AL563" s="383"/>
      <c r="AM563" s="383"/>
      <c r="AN563" s="383"/>
      <c r="AO563" s="383"/>
      <c r="AP563" s="383"/>
      <c r="AQ563" s="383"/>
      <c r="AR563" s="383"/>
      <c r="AS563" s="383"/>
      <c r="AT563" s="383"/>
      <c r="AU563" s="383"/>
      <c r="AV563" s="383"/>
      <c r="AW563" s="383"/>
      <c r="AX563" s="383"/>
      <c r="AY563" s="383"/>
      <c r="AZ563" s="383"/>
      <c r="BA563" s="383"/>
      <c r="BB563" s="383"/>
      <c r="BC563" s="383"/>
      <c r="BD563" s="383"/>
      <c r="BE563" s="383"/>
      <c r="BF563" s="383"/>
      <c r="BG563" s="383"/>
      <c r="BH563" s="383"/>
      <c r="BI563" s="383"/>
      <c r="BJ563" s="383"/>
      <c r="BK563" s="383"/>
      <c r="BL563" s="383"/>
      <c r="BM563" s="383"/>
      <c r="BN563" s="383"/>
      <c r="BO563" s="383"/>
      <c r="BP563" s="383"/>
      <c r="BQ563" s="383"/>
      <c r="BR563" s="383"/>
      <c r="BS563" s="383"/>
      <c r="BT563" s="383"/>
      <c r="BU563" s="383"/>
      <c r="BV563" s="383"/>
      <c r="BW563" s="383"/>
      <c r="BX563" s="383"/>
      <c r="BY563" s="383"/>
      <c r="BZ563" s="383"/>
      <c r="CA563" s="383"/>
      <c r="CB563" s="383"/>
      <c r="CC563" s="383"/>
      <c r="CD563" s="383"/>
      <c r="CE563" s="383"/>
      <c r="CF563" s="383"/>
      <c r="CG563" s="383"/>
      <c r="CH563" s="383"/>
      <c r="CI563" s="383"/>
      <c r="CJ563" s="383"/>
      <c r="CK563" s="383"/>
      <c r="CL563" s="383"/>
      <c r="CM563" s="383"/>
      <c r="CN563" s="383"/>
      <c r="CO563" s="383"/>
      <c r="CP563" s="383"/>
      <c r="CQ563" s="383"/>
      <c r="CR563" s="383"/>
      <c r="CS563" s="383"/>
      <c r="CT563" s="383"/>
      <c r="CU563" s="383"/>
      <c r="CV563" s="383"/>
      <c r="CW563" s="383"/>
      <c r="CX563" s="383"/>
      <c r="CY563" s="383"/>
      <c r="CZ563" s="383"/>
      <c r="DA563" s="383"/>
      <c r="DB563" s="383"/>
      <c r="DC563" s="383"/>
      <c r="DD563" s="383"/>
      <c r="DE563" s="383"/>
      <c r="DF563" s="383"/>
      <c r="DG563" s="383"/>
      <c r="DH563" s="383"/>
      <c r="DI563" s="383"/>
      <c r="DJ563" s="383"/>
      <c r="DK563" s="383"/>
      <c r="DL563" s="383"/>
      <c r="DM563" s="383"/>
      <c r="DN563" s="383"/>
      <c r="DO563" s="383"/>
      <c r="DP563" s="383"/>
      <c r="DQ563" s="383"/>
      <c r="DR563" s="383"/>
      <c r="DS563" s="383"/>
      <c r="DT563" s="383"/>
    </row>
    <row r="564" spans="1:124">
      <c r="A564" s="2"/>
      <c r="D564" s="383"/>
    </row>
    <row r="565" spans="1:124">
      <c r="A565" s="34"/>
      <c r="B565" s="383"/>
      <c r="C565" s="383"/>
      <c r="D565" s="383"/>
      <c r="E565" s="383"/>
      <c r="F565" s="383"/>
      <c r="G565" s="383"/>
      <c r="H565" s="383"/>
      <c r="I565" s="383"/>
      <c r="J565" s="383"/>
      <c r="K565" s="383"/>
      <c r="L565" s="383"/>
      <c r="M565" s="383"/>
      <c r="N565" s="383"/>
      <c r="O565" s="383"/>
      <c r="P565" s="383"/>
      <c r="Q565" s="383"/>
      <c r="R565" s="383"/>
      <c r="S565" s="383"/>
      <c r="T565" s="383"/>
      <c r="U565" s="383"/>
      <c r="V565" s="383"/>
      <c r="W565" s="383"/>
      <c r="X565" s="383"/>
      <c r="Y565" s="383"/>
      <c r="Z565" s="383"/>
      <c r="AA565" s="383"/>
      <c r="AB565" s="383"/>
      <c r="AC565" s="383"/>
      <c r="AD565" s="383"/>
      <c r="AE565" s="383"/>
      <c r="AF565" s="383"/>
      <c r="AG565" s="383"/>
      <c r="AH565" s="383"/>
      <c r="AI565" s="383"/>
      <c r="AJ565" s="383"/>
      <c r="AK565" s="383"/>
      <c r="AL565" s="383"/>
      <c r="AM565" s="383"/>
      <c r="AN565" s="383"/>
      <c r="AO565" s="383"/>
      <c r="AP565" s="383"/>
      <c r="AQ565" s="383"/>
      <c r="AR565" s="383"/>
      <c r="AS565" s="383"/>
      <c r="AT565" s="383"/>
      <c r="AU565" s="383"/>
      <c r="AV565" s="383"/>
      <c r="AW565" s="383"/>
      <c r="AX565" s="383"/>
      <c r="AY565" s="383"/>
      <c r="AZ565" s="383"/>
      <c r="BA565" s="383"/>
      <c r="BB565" s="383"/>
      <c r="BC565" s="383"/>
      <c r="BD565" s="383"/>
      <c r="BE565" s="383"/>
      <c r="BF565" s="383"/>
      <c r="BG565" s="383"/>
      <c r="BH565" s="383"/>
      <c r="BI565" s="383"/>
      <c r="BJ565" s="383"/>
      <c r="BK565" s="383"/>
      <c r="BL565" s="383"/>
      <c r="BM565" s="383"/>
      <c r="BN565" s="383"/>
      <c r="BO565" s="383"/>
      <c r="BP565" s="383"/>
      <c r="BQ565" s="383"/>
      <c r="BR565" s="383"/>
      <c r="BS565" s="383"/>
      <c r="BT565" s="383"/>
      <c r="BU565" s="383"/>
      <c r="BV565" s="383"/>
      <c r="BW565" s="383"/>
      <c r="BX565" s="383"/>
      <c r="BY565" s="383"/>
      <c r="BZ565" s="383"/>
      <c r="CA565" s="383"/>
      <c r="CB565" s="383"/>
      <c r="CC565" s="383"/>
      <c r="CD565" s="383"/>
      <c r="CE565" s="383"/>
      <c r="CF565" s="383"/>
      <c r="CG565" s="383"/>
      <c r="CH565" s="383"/>
      <c r="CI565" s="383"/>
      <c r="CJ565" s="383"/>
      <c r="CK565" s="383"/>
      <c r="CL565" s="383"/>
      <c r="CM565" s="383"/>
      <c r="CN565" s="383"/>
      <c r="CO565" s="383"/>
      <c r="CP565" s="383"/>
      <c r="CQ565" s="383"/>
      <c r="CR565" s="383"/>
      <c r="CS565" s="383"/>
      <c r="CT565" s="383"/>
      <c r="CU565" s="383"/>
      <c r="CV565" s="383"/>
      <c r="CW565" s="383"/>
      <c r="CX565" s="383"/>
      <c r="CY565" s="383"/>
      <c r="CZ565" s="383"/>
      <c r="DA565" s="383"/>
      <c r="DB565" s="383"/>
      <c r="DC565" s="383"/>
      <c r="DD565" s="383"/>
      <c r="DE565" s="383"/>
      <c r="DF565" s="383"/>
      <c r="DG565" s="383"/>
      <c r="DH565" s="383"/>
      <c r="DI565" s="383"/>
      <c r="DJ565" s="383"/>
      <c r="DK565" s="383"/>
      <c r="DL565" s="383"/>
      <c r="DM565" s="383"/>
      <c r="DN565" s="383"/>
      <c r="DO565" s="383"/>
      <c r="DP565" s="383"/>
      <c r="DQ565" s="383"/>
      <c r="DR565" s="383"/>
      <c r="DS565" s="383"/>
      <c r="DT565" s="383"/>
    </row>
    <row r="566" spans="1:124">
      <c r="A566" s="34"/>
      <c r="B566" s="383"/>
      <c r="C566" s="383"/>
      <c r="D566" s="383"/>
      <c r="E566" s="383"/>
      <c r="F566" s="383"/>
      <c r="G566" s="383"/>
      <c r="H566" s="383"/>
      <c r="I566" s="383"/>
      <c r="J566" s="383"/>
      <c r="K566" s="383"/>
      <c r="L566" s="383"/>
      <c r="M566" s="383"/>
      <c r="N566" s="383"/>
      <c r="O566" s="383"/>
      <c r="P566" s="383"/>
      <c r="Q566" s="383"/>
      <c r="R566" s="383"/>
      <c r="S566" s="383"/>
      <c r="T566" s="383"/>
      <c r="U566" s="383"/>
      <c r="V566" s="383"/>
      <c r="W566" s="383"/>
      <c r="X566" s="383"/>
      <c r="Y566" s="383"/>
      <c r="Z566" s="383"/>
      <c r="AA566" s="383"/>
      <c r="AB566" s="383"/>
      <c r="AC566" s="383"/>
      <c r="AD566" s="383"/>
      <c r="AE566" s="383"/>
      <c r="AF566" s="383"/>
      <c r="AG566" s="383"/>
      <c r="AH566" s="383"/>
      <c r="AI566" s="383"/>
      <c r="AJ566" s="383"/>
      <c r="AK566" s="383"/>
      <c r="AL566" s="383"/>
      <c r="AM566" s="383"/>
      <c r="AN566" s="383"/>
      <c r="AO566" s="383"/>
      <c r="AP566" s="383"/>
      <c r="AQ566" s="383"/>
      <c r="AR566" s="383"/>
      <c r="AS566" s="383"/>
      <c r="AT566" s="383"/>
      <c r="AU566" s="383"/>
      <c r="AV566" s="383"/>
      <c r="AW566" s="383"/>
      <c r="AX566" s="383"/>
      <c r="AY566" s="383"/>
      <c r="AZ566" s="383"/>
      <c r="BA566" s="383"/>
      <c r="BB566" s="383"/>
      <c r="BC566" s="383"/>
      <c r="BD566" s="383"/>
      <c r="BE566" s="383"/>
      <c r="BF566" s="383"/>
      <c r="BG566" s="383"/>
      <c r="BH566" s="383"/>
      <c r="BI566" s="383"/>
      <c r="BJ566" s="383"/>
      <c r="BK566" s="383"/>
      <c r="BL566" s="383"/>
      <c r="BM566" s="383"/>
      <c r="BN566" s="383"/>
      <c r="BO566" s="383"/>
      <c r="BP566" s="383"/>
      <c r="BQ566" s="383"/>
      <c r="BR566" s="383"/>
      <c r="BS566" s="383"/>
      <c r="BT566" s="383"/>
      <c r="BU566" s="383"/>
      <c r="BV566" s="383"/>
      <c r="BW566" s="383"/>
      <c r="BX566" s="383"/>
      <c r="BY566" s="383"/>
      <c r="BZ566" s="383"/>
      <c r="CA566" s="383"/>
      <c r="CB566" s="383"/>
      <c r="CC566" s="383"/>
      <c r="CD566" s="383"/>
      <c r="CE566" s="383"/>
      <c r="CF566" s="383"/>
      <c r="CG566" s="383"/>
      <c r="CH566" s="383"/>
      <c r="CI566" s="383"/>
      <c r="CJ566" s="383"/>
      <c r="CK566" s="383"/>
      <c r="CL566" s="383"/>
      <c r="CM566" s="383"/>
      <c r="CN566" s="383"/>
      <c r="CO566" s="383"/>
      <c r="CP566" s="383"/>
      <c r="CQ566" s="383"/>
      <c r="CR566" s="383"/>
      <c r="CS566" s="383"/>
      <c r="CT566" s="383"/>
      <c r="CU566" s="383"/>
      <c r="CV566" s="383"/>
      <c r="CW566" s="383"/>
      <c r="CX566" s="383"/>
      <c r="CY566" s="383"/>
      <c r="CZ566" s="383"/>
      <c r="DA566" s="383"/>
      <c r="DB566" s="383"/>
      <c r="DC566" s="383"/>
      <c r="DD566" s="383"/>
      <c r="DE566" s="383"/>
      <c r="DF566" s="383"/>
      <c r="DG566" s="383"/>
      <c r="DH566" s="383"/>
      <c r="DI566" s="383"/>
      <c r="DJ566" s="383"/>
      <c r="DK566" s="383"/>
      <c r="DL566" s="383"/>
      <c r="DM566" s="383"/>
      <c r="DN566" s="383"/>
      <c r="DO566" s="383"/>
      <c r="DP566" s="383"/>
      <c r="DQ566" s="383"/>
      <c r="DR566" s="383"/>
      <c r="DS566" s="383"/>
      <c r="DT566" s="383"/>
    </row>
    <row r="567" spans="1:124">
      <c r="A567" s="34"/>
      <c r="B567" s="383"/>
      <c r="C567" s="383"/>
      <c r="D567" s="383"/>
      <c r="E567" s="383"/>
      <c r="F567" s="383"/>
      <c r="G567" s="383"/>
      <c r="H567" s="383"/>
      <c r="I567" s="383"/>
      <c r="J567" s="383"/>
      <c r="K567" s="383"/>
      <c r="L567" s="383"/>
      <c r="M567" s="383"/>
      <c r="N567" s="383"/>
      <c r="O567" s="383"/>
      <c r="P567" s="383"/>
      <c r="Q567" s="383"/>
      <c r="R567" s="383"/>
      <c r="S567" s="383"/>
      <c r="T567" s="383"/>
      <c r="U567" s="383"/>
      <c r="V567" s="383"/>
      <c r="W567" s="383"/>
      <c r="X567" s="383"/>
      <c r="Y567" s="383"/>
      <c r="Z567" s="383"/>
      <c r="AA567" s="383"/>
      <c r="AB567" s="383"/>
      <c r="AC567" s="383"/>
      <c r="AD567" s="383"/>
      <c r="AE567" s="383"/>
      <c r="AF567" s="383"/>
      <c r="AG567" s="383"/>
      <c r="AH567" s="383"/>
      <c r="AI567" s="383"/>
      <c r="AJ567" s="383"/>
      <c r="AK567" s="383"/>
      <c r="AL567" s="383"/>
      <c r="AM567" s="383"/>
      <c r="AN567" s="383"/>
      <c r="AO567" s="383"/>
      <c r="AP567" s="383"/>
      <c r="AQ567" s="383"/>
      <c r="AR567" s="383"/>
      <c r="AS567" s="383"/>
      <c r="AT567" s="383"/>
      <c r="AU567" s="383"/>
      <c r="AV567" s="383"/>
      <c r="AW567" s="383"/>
      <c r="AX567" s="383"/>
      <c r="AY567" s="383"/>
      <c r="AZ567" s="383"/>
      <c r="BA567" s="383"/>
      <c r="BB567" s="383"/>
      <c r="BC567" s="383"/>
      <c r="BD567" s="383"/>
      <c r="BE567" s="383"/>
      <c r="BF567" s="383"/>
      <c r="BG567" s="383"/>
      <c r="BH567" s="383"/>
      <c r="BI567" s="383"/>
      <c r="BJ567" s="383"/>
      <c r="BK567" s="383"/>
      <c r="BL567" s="383"/>
      <c r="BM567" s="383"/>
      <c r="BN567" s="383"/>
      <c r="BO567" s="383"/>
      <c r="BP567" s="383"/>
      <c r="BQ567" s="383"/>
      <c r="BR567" s="383"/>
      <c r="BS567" s="383"/>
      <c r="BT567" s="383"/>
      <c r="BU567" s="383"/>
      <c r="BV567" s="383"/>
      <c r="BW567" s="383"/>
      <c r="BX567" s="383"/>
      <c r="BY567" s="383"/>
      <c r="BZ567" s="383"/>
      <c r="CA567" s="383"/>
      <c r="CB567" s="383"/>
      <c r="CC567" s="383"/>
      <c r="CD567" s="383"/>
      <c r="CE567" s="383"/>
      <c r="CF567" s="383"/>
      <c r="CG567" s="383"/>
      <c r="CH567" s="383"/>
      <c r="CI567" s="383"/>
      <c r="CJ567" s="383"/>
      <c r="CK567" s="383"/>
      <c r="CL567" s="383"/>
      <c r="CM567" s="383"/>
      <c r="CN567" s="383"/>
      <c r="CO567" s="383"/>
      <c r="CP567" s="383"/>
      <c r="CQ567" s="383"/>
      <c r="CR567" s="383"/>
      <c r="CS567" s="383"/>
      <c r="CT567" s="383"/>
      <c r="CU567" s="383"/>
      <c r="CV567" s="383"/>
      <c r="CW567" s="383"/>
      <c r="CX567" s="383"/>
      <c r="CY567" s="383"/>
      <c r="CZ567" s="383"/>
      <c r="DA567" s="383"/>
      <c r="DB567" s="383"/>
      <c r="DC567" s="383"/>
      <c r="DD567" s="383"/>
      <c r="DE567" s="383"/>
      <c r="DF567" s="383"/>
      <c r="DG567" s="383"/>
      <c r="DH567" s="383"/>
      <c r="DI567" s="383"/>
      <c r="DJ567" s="383"/>
      <c r="DK567" s="383"/>
      <c r="DL567" s="383"/>
      <c r="DM567" s="383"/>
      <c r="DN567" s="383"/>
      <c r="DO567" s="383"/>
      <c r="DP567" s="383"/>
      <c r="DQ567" s="383"/>
      <c r="DR567" s="383"/>
      <c r="DS567" s="383"/>
      <c r="DT567" s="383"/>
    </row>
    <row r="568" spans="1:124">
      <c r="A568" s="34"/>
      <c r="B568" s="383"/>
      <c r="C568" s="383"/>
      <c r="D568" s="383"/>
      <c r="E568" s="383"/>
      <c r="F568" s="383"/>
      <c r="G568" s="383"/>
      <c r="H568" s="383"/>
      <c r="I568" s="383"/>
      <c r="J568" s="383"/>
      <c r="K568" s="383"/>
      <c r="L568" s="383"/>
      <c r="M568" s="383"/>
      <c r="N568" s="383"/>
      <c r="O568" s="383"/>
      <c r="P568" s="383"/>
      <c r="Q568" s="383"/>
      <c r="R568" s="383"/>
      <c r="S568" s="383"/>
      <c r="T568" s="383"/>
      <c r="U568" s="383"/>
      <c r="V568" s="383"/>
      <c r="W568" s="383"/>
      <c r="X568" s="383"/>
      <c r="Y568" s="383"/>
      <c r="Z568" s="383"/>
      <c r="AA568" s="383"/>
      <c r="AB568" s="383"/>
      <c r="AC568" s="383"/>
      <c r="AD568" s="383"/>
      <c r="AE568" s="383"/>
      <c r="AF568" s="383"/>
      <c r="AG568" s="383"/>
      <c r="AH568" s="383"/>
      <c r="AI568" s="383"/>
      <c r="AJ568" s="383"/>
      <c r="AK568" s="383"/>
      <c r="AL568" s="383"/>
      <c r="AM568" s="383"/>
      <c r="AN568" s="383"/>
      <c r="AO568" s="383"/>
      <c r="AP568" s="383"/>
      <c r="AQ568" s="383"/>
      <c r="AR568" s="383"/>
      <c r="AS568" s="383"/>
      <c r="AT568" s="383"/>
      <c r="AU568" s="383"/>
      <c r="AV568" s="383"/>
      <c r="AW568" s="383"/>
      <c r="AX568" s="383"/>
      <c r="AY568" s="383"/>
      <c r="AZ568" s="383"/>
      <c r="BA568" s="383"/>
      <c r="BB568" s="383"/>
      <c r="BC568" s="383"/>
      <c r="BD568" s="383"/>
      <c r="BE568" s="383"/>
      <c r="BF568" s="383"/>
      <c r="BG568" s="383"/>
      <c r="BH568" s="383"/>
      <c r="BI568" s="383"/>
      <c r="BJ568" s="383"/>
      <c r="BK568" s="383"/>
      <c r="BL568" s="383"/>
      <c r="BM568" s="383"/>
      <c r="BN568" s="383"/>
      <c r="BO568" s="383"/>
      <c r="BP568" s="383"/>
      <c r="BQ568" s="383"/>
      <c r="BR568" s="383"/>
      <c r="BS568" s="383"/>
      <c r="BT568" s="383"/>
      <c r="BU568" s="383"/>
      <c r="BV568" s="383"/>
      <c r="BW568" s="383"/>
      <c r="BX568" s="383"/>
      <c r="BY568" s="383"/>
      <c r="BZ568" s="383"/>
      <c r="CA568" s="383"/>
      <c r="CB568" s="383"/>
      <c r="CC568" s="383"/>
      <c r="CD568" s="383"/>
      <c r="CE568" s="383"/>
      <c r="CF568" s="383"/>
      <c r="CG568" s="383"/>
      <c r="CH568" s="383"/>
      <c r="CI568" s="383"/>
      <c r="CJ568" s="383"/>
      <c r="CK568" s="383"/>
      <c r="CL568" s="383"/>
      <c r="CM568" s="383"/>
      <c r="CN568" s="383"/>
      <c r="CO568" s="383"/>
      <c r="CP568" s="383"/>
      <c r="CQ568" s="383"/>
      <c r="CR568" s="383"/>
      <c r="CS568" s="383"/>
      <c r="CT568" s="383"/>
      <c r="CU568" s="383"/>
      <c r="CV568" s="383"/>
      <c r="CW568" s="383"/>
      <c r="CX568" s="383"/>
      <c r="CY568" s="383"/>
      <c r="CZ568" s="383"/>
      <c r="DA568" s="383"/>
      <c r="DB568" s="383"/>
      <c r="DC568" s="383"/>
      <c r="DD568" s="383"/>
      <c r="DE568" s="383"/>
      <c r="DF568" s="383"/>
      <c r="DG568" s="383"/>
      <c r="DH568" s="383"/>
      <c r="DI568" s="383"/>
      <c r="DJ568" s="383"/>
      <c r="DK568" s="383"/>
      <c r="DL568" s="383"/>
      <c r="DM568" s="383"/>
      <c r="DN568" s="383"/>
      <c r="DO568" s="383"/>
      <c r="DP568" s="383"/>
      <c r="DQ568" s="383"/>
      <c r="DR568" s="383"/>
      <c r="DS568" s="383"/>
      <c r="DT568" s="383"/>
    </row>
    <row r="569" spans="1:124">
      <c r="A569" s="34"/>
      <c r="B569" s="383"/>
      <c r="C569" s="383"/>
      <c r="D569" s="383"/>
      <c r="E569" s="383"/>
      <c r="F569" s="383"/>
      <c r="G569" s="383"/>
      <c r="H569" s="383"/>
      <c r="I569" s="383"/>
      <c r="J569" s="383"/>
      <c r="K569" s="383"/>
      <c r="L569" s="383"/>
      <c r="M569" s="383"/>
      <c r="N569" s="383"/>
      <c r="O569" s="383"/>
      <c r="P569" s="383"/>
      <c r="Q569" s="383"/>
      <c r="R569" s="383"/>
      <c r="S569" s="383"/>
      <c r="T569" s="383"/>
      <c r="U569" s="383"/>
      <c r="V569" s="383"/>
      <c r="W569" s="383"/>
      <c r="X569" s="383"/>
      <c r="Y569" s="383"/>
      <c r="Z569" s="383"/>
      <c r="AA569" s="383"/>
      <c r="AB569" s="383"/>
      <c r="AC569" s="383"/>
      <c r="AD569" s="383"/>
      <c r="AE569" s="383"/>
      <c r="AF569" s="383"/>
      <c r="AG569" s="383"/>
      <c r="AH569" s="383"/>
      <c r="AI569" s="383"/>
      <c r="AJ569" s="383"/>
      <c r="AK569" s="383"/>
      <c r="AL569" s="383"/>
      <c r="AM569" s="383"/>
      <c r="AN569" s="383"/>
      <c r="AO569" s="383"/>
      <c r="AP569" s="383"/>
      <c r="AQ569" s="383"/>
      <c r="AR569" s="383"/>
      <c r="AS569" s="383"/>
      <c r="AT569" s="383"/>
      <c r="AU569" s="383"/>
      <c r="AV569" s="383"/>
      <c r="AW569" s="383"/>
      <c r="AX569" s="383"/>
      <c r="AY569" s="383"/>
      <c r="AZ569" s="383"/>
      <c r="BA569" s="383"/>
      <c r="BB569" s="383"/>
      <c r="BC569" s="383"/>
      <c r="BD569" s="383"/>
      <c r="BE569" s="383"/>
      <c r="BF569" s="383"/>
      <c r="BG569" s="383"/>
      <c r="BH569" s="383"/>
      <c r="BI569" s="383"/>
      <c r="BJ569" s="383"/>
      <c r="BK569" s="383"/>
      <c r="BL569" s="383"/>
      <c r="BM569" s="383"/>
      <c r="BN569" s="383"/>
      <c r="BO569" s="383"/>
      <c r="BP569" s="383"/>
      <c r="BQ569" s="383"/>
      <c r="BR569" s="383"/>
      <c r="BS569" s="383"/>
      <c r="BT569" s="383"/>
      <c r="BU569" s="383"/>
      <c r="BV569" s="383"/>
      <c r="BW569" s="383"/>
      <c r="BX569" s="383"/>
      <c r="BY569" s="383"/>
      <c r="BZ569" s="383"/>
      <c r="CA569" s="383"/>
      <c r="CB569" s="383"/>
      <c r="CC569" s="383"/>
      <c r="CD569" s="383"/>
      <c r="CE569" s="383"/>
      <c r="CF569" s="383"/>
      <c r="CG569" s="383"/>
      <c r="CH569" s="383"/>
      <c r="CI569" s="383"/>
      <c r="CJ569" s="383"/>
      <c r="CK569" s="383"/>
      <c r="CL569" s="383"/>
      <c r="CM569" s="383"/>
      <c r="CN569" s="383"/>
      <c r="CO569" s="383"/>
      <c r="CP569" s="383"/>
      <c r="CQ569" s="383"/>
      <c r="CR569" s="383"/>
      <c r="CS569" s="383"/>
      <c r="CT569" s="383"/>
      <c r="CU569" s="383"/>
      <c r="CV569" s="383"/>
      <c r="CW569" s="383"/>
      <c r="CX569" s="383"/>
      <c r="CY569" s="383"/>
      <c r="CZ569" s="383"/>
      <c r="DA569" s="383"/>
      <c r="DB569" s="383"/>
      <c r="DC569" s="383"/>
      <c r="DD569" s="383"/>
      <c r="DE569" s="383"/>
      <c r="DF569" s="383"/>
      <c r="DG569" s="383"/>
      <c r="DH569" s="383"/>
      <c r="DI569" s="383"/>
      <c r="DJ569" s="383"/>
      <c r="DK569" s="383"/>
      <c r="DL569" s="383"/>
      <c r="DM569" s="383"/>
      <c r="DN569" s="383"/>
      <c r="DO569" s="383"/>
      <c r="DP569" s="383"/>
      <c r="DQ569" s="383"/>
      <c r="DR569" s="383"/>
      <c r="DS569" s="383"/>
      <c r="DT569" s="383"/>
    </row>
    <row r="570" spans="1:124">
      <c r="A570" s="34"/>
      <c r="B570" s="383"/>
      <c r="C570" s="383"/>
      <c r="D570" s="383"/>
      <c r="E570" s="383"/>
      <c r="F570" s="383"/>
      <c r="G570" s="383"/>
      <c r="H570" s="383"/>
      <c r="I570" s="383"/>
      <c r="J570" s="383"/>
      <c r="K570" s="383"/>
      <c r="L570" s="383"/>
      <c r="M570" s="383"/>
      <c r="N570" s="383"/>
      <c r="O570" s="383"/>
      <c r="P570" s="383"/>
      <c r="Q570" s="383"/>
      <c r="R570" s="383"/>
      <c r="S570" s="383"/>
      <c r="T570" s="383"/>
      <c r="U570" s="383"/>
      <c r="V570" s="383"/>
      <c r="W570" s="383"/>
      <c r="X570" s="383"/>
      <c r="Y570" s="383"/>
      <c r="Z570" s="383"/>
      <c r="AA570" s="383"/>
      <c r="AB570" s="383"/>
      <c r="AC570" s="383"/>
      <c r="AD570" s="383"/>
      <c r="AE570" s="383"/>
      <c r="AF570" s="383"/>
      <c r="AG570" s="383"/>
      <c r="AH570" s="383"/>
      <c r="AI570" s="383"/>
      <c r="AJ570" s="383"/>
      <c r="AK570" s="383"/>
      <c r="AL570" s="383"/>
      <c r="AM570" s="383"/>
      <c r="AN570" s="383"/>
      <c r="AO570" s="383"/>
      <c r="AP570" s="383"/>
      <c r="AQ570" s="383"/>
      <c r="AR570" s="383"/>
      <c r="AS570" s="383"/>
      <c r="AT570" s="383"/>
      <c r="AU570" s="383"/>
      <c r="AV570" s="383"/>
      <c r="AW570" s="383"/>
      <c r="AX570" s="383"/>
      <c r="AY570" s="383"/>
      <c r="AZ570" s="383"/>
      <c r="BA570" s="383"/>
      <c r="BB570" s="383"/>
      <c r="BC570" s="383"/>
      <c r="BD570" s="383"/>
      <c r="BE570" s="383"/>
      <c r="BF570" s="383"/>
      <c r="BG570" s="383"/>
      <c r="BH570" s="383"/>
      <c r="BI570" s="383"/>
      <c r="BJ570" s="383"/>
      <c r="BK570" s="383"/>
      <c r="BL570" s="383"/>
      <c r="BM570" s="383"/>
      <c r="BN570" s="383"/>
      <c r="BO570" s="383"/>
      <c r="BP570" s="383"/>
      <c r="BQ570" s="383"/>
      <c r="BR570" s="383"/>
      <c r="BS570" s="383"/>
      <c r="BT570" s="383"/>
      <c r="BU570" s="383"/>
      <c r="BV570" s="383"/>
      <c r="BW570" s="383"/>
      <c r="BX570" s="383"/>
      <c r="BY570" s="383"/>
      <c r="BZ570" s="383"/>
      <c r="CA570" s="383"/>
      <c r="CB570" s="383"/>
      <c r="CC570" s="383"/>
      <c r="CD570" s="383"/>
      <c r="CE570" s="383"/>
      <c r="CF570" s="383"/>
      <c r="CG570" s="383"/>
      <c r="CH570" s="383"/>
      <c r="CI570" s="383"/>
      <c r="CJ570" s="383"/>
      <c r="CK570" s="383"/>
      <c r="CL570" s="383"/>
      <c r="CM570" s="383"/>
      <c r="CN570" s="383"/>
      <c r="CO570" s="383"/>
      <c r="CP570" s="383"/>
      <c r="CQ570" s="383"/>
      <c r="CR570" s="383"/>
      <c r="CS570" s="383"/>
      <c r="CT570" s="383"/>
      <c r="CU570" s="383"/>
      <c r="CV570" s="383"/>
      <c r="CW570" s="383"/>
      <c r="CX570" s="383"/>
      <c r="CY570" s="383"/>
      <c r="CZ570" s="383"/>
      <c r="DA570" s="383"/>
      <c r="DB570" s="383"/>
      <c r="DC570" s="383"/>
      <c r="DD570" s="383"/>
      <c r="DE570" s="383"/>
      <c r="DF570" s="383"/>
      <c r="DG570" s="383"/>
      <c r="DH570" s="383"/>
      <c r="DI570" s="383"/>
      <c r="DJ570" s="383"/>
      <c r="DK570" s="383"/>
      <c r="DL570" s="383"/>
      <c r="DM570" s="383"/>
      <c r="DN570" s="383"/>
      <c r="DO570" s="383"/>
      <c r="DP570" s="383"/>
      <c r="DQ570" s="383"/>
      <c r="DR570" s="383"/>
      <c r="DS570" s="383"/>
      <c r="DT570" s="383"/>
    </row>
    <row r="571" spans="1:124">
      <c r="A571" s="34"/>
      <c r="B571" s="383"/>
      <c r="C571" s="383"/>
      <c r="D571" s="383"/>
      <c r="E571" s="383"/>
      <c r="F571" s="383"/>
      <c r="G571" s="383"/>
      <c r="H571" s="383"/>
      <c r="I571" s="383"/>
      <c r="J571" s="383"/>
      <c r="K571" s="383"/>
      <c r="L571" s="383"/>
      <c r="M571" s="383"/>
      <c r="N571" s="383"/>
      <c r="O571" s="383"/>
      <c r="P571" s="383"/>
      <c r="Q571" s="383"/>
      <c r="R571" s="383"/>
      <c r="S571" s="383"/>
      <c r="T571" s="383"/>
      <c r="U571" s="383"/>
      <c r="V571" s="383"/>
      <c r="W571" s="383"/>
      <c r="X571" s="383"/>
      <c r="Y571" s="383"/>
      <c r="Z571" s="383"/>
      <c r="AA571" s="383"/>
      <c r="AB571" s="383"/>
      <c r="AC571" s="383"/>
      <c r="AD571" s="383"/>
      <c r="AE571" s="383"/>
      <c r="AF571" s="383"/>
      <c r="AG571" s="383"/>
      <c r="AH571" s="383"/>
      <c r="AI571" s="383"/>
      <c r="AJ571" s="383"/>
      <c r="AK571" s="383"/>
      <c r="AL571" s="383"/>
      <c r="AM571" s="383"/>
      <c r="AN571" s="383"/>
      <c r="AO571" s="383"/>
      <c r="AP571" s="383"/>
      <c r="AQ571" s="383"/>
      <c r="AR571" s="383"/>
      <c r="AS571" s="383"/>
      <c r="AT571" s="383"/>
      <c r="AU571" s="383"/>
      <c r="AV571" s="383"/>
      <c r="AW571" s="383"/>
      <c r="AX571" s="383"/>
      <c r="AY571" s="383"/>
      <c r="AZ571" s="383"/>
      <c r="BA571" s="383"/>
      <c r="BB571" s="383"/>
      <c r="BC571" s="383"/>
      <c r="BD571" s="383"/>
      <c r="BE571" s="383"/>
      <c r="BF571" s="383"/>
      <c r="BG571" s="383"/>
      <c r="BH571" s="383"/>
      <c r="BI571" s="383"/>
      <c r="BJ571" s="383"/>
      <c r="BK571" s="383"/>
      <c r="BL571" s="383"/>
      <c r="BM571" s="383"/>
      <c r="BN571" s="383"/>
      <c r="BO571" s="383"/>
      <c r="BP571" s="383"/>
      <c r="BQ571" s="383"/>
      <c r="BR571" s="383"/>
      <c r="BS571" s="383"/>
      <c r="BT571" s="383"/>
      <c r="BU571" s="383"/>
      <c r="BV571" s="383"/>
      <c r="BW571" s="383"/>
      <c r="BX571" s="383"/>
      <c r="BY571" s="383"/>
      <c r="BZ571" s="383"/>
      <c r="CA571" s="383"/>
      <c r="CB571" s="383"/>
      <c r="CC571" s="383"/>
      <c r="CD571" s="383"/>
      <c r="CE571" s="383"/>
      <c r="CF571" s="383"/>
      <c r="CG571" s="383"/>
      <c r="CH571" s="383"/>
      <c r="CI571" s="383"/>
      <c r="CJ571" s="383"/>
      <c r="CK571" s="383"/>
      <c r="CL571" s="383"/>
      <c r="CM571" s="383"/>
      <c r="CN571" s="383"/>
      <c r="CO571" s="383"/>
      <c r="CP571" s="383"/>
      <c r="CQ571" s="383"/>
      <c r="CR571" s="383"/>
      <c r="CS571" s="383"/>
      <c r="CT571" s="383"/>
      <c r="CU571" s="383"/>
      <c r="CV571" s="383"/>
      <c r="CW571" s="383"/>
      <c r="CX571" s="383"/>
      <c r="CY571" s="383"/>
      <c r="CZ571" s="383"/>
      <c r="DA571" s="383"/>
      <c r="DB571" s="383"/>
      <c r="DC571" s="383"/>
      <c r="DD571" s="383"/>
      <c r="DE571" s="383"/>
      <c r="DF571" s="383"/>
      <c r="DG571" s="383"/>
      <c r="DH571" s="383"/>
      <c r="DI571" s="383"/>
      <c r="DJ571" s="383"/>
      <c r="DK571" s="383"/>
      <c r="DL571" s="383"/>
      <c r="DM571" s="383"/>
      <c r="DN571" s="383"/>
      <c r="DO571" s="383"/>
      <c r="DP571" s="383"/>
      <c r="DQ571" s="383"/>
      <c r="DR571" s="383"/>
      <c r="DS571" s="383"/>
      <c r="DT571" s="383"/>
    </row>
    <row r="572" spans="1:124">
      <c r="A572" s="34"/>
      <c r="B572" s="383"/>
      <c r="C572" s="383"/>
      <c r="D572" s="383"/>
      <c r="E572" s="383"/>
      <c r="F572" s="383"/>
      <c r="G572" s="383"/>
      <c r="H572" s="383"/>
      <c r="I572" s="383"/>
      <c r="J572" s="383"/>
      <c r="K572" s="383"/>
      <c r="L572" s="383"/>
      <c r="M572" s="383"/>
      <c r="N572" s="383"/>
      <c r="O572" s="383"/>
      <c r="P572" s="383"/>
      <c r="Q572" s="383"/>
      <c r="R572" s="383"/>
      <c r="S572" s="383"/>
      <c r="T572" s="383"/>
      <c r="U572" s="383"/>
      <c r="V572" s="383"/>
      <c r="W572" s="383"/>
      <c r="X572" s="383"/>
      <c r="Y572" s="383"/>
      <c r="Z572" s="383"/>
      <c r="AA572" s="383"/>
      <c r="AB572" s="383"/>
      <c r="AC572" s="383"/>
      <c r="AD572" s="383"/>
      <c r="AE572" s="383"/>
      <c r="AF572" s="383"/>
      <c r="AG572" s="383"/>
      <c r="AH572" s="383"/>
      <c r="AI572" s="383"/>
      <c r="AJ572" s="383"/>
      <c r="AK572" s="383"/>
      <c r="AL572" s="383"/>
      <c r="AM572" s="383"/>
      <c r="AN572" s="383"/>
      <c r="AO572" s="383"/>
      <c r="AP572" s="383"/>
      <c r="AQ572" s="383"/>
      <c r="AR572" s="383"/>
      <c r="AS572" s="383"/>
      <c r="AT572" s="383"/>
      <c r="AU572" s="383"/>
      <c r="AV572" s="383"/>
      <c r="AW572" s="383"/>
      <c r="AX572" s="383"/>
      <c r="AY572" s="383"/>
      <c r="AZ572" s="383"/>
      <c r="BA572" s="383"/>
      <c r="BB572" s="383"/>
      <c r="BC572" s="383"/>
      <c r="BD572" s="383"/>
      <c r="BE572" s="383"/>
      <c r="BF572" s="383"/>
      <c r="BG572" s="383"/>
      <c r="BH572" s="383"/>
      <c r="BI572" s="383"/>
      <c r="BJ572" s="383"/>
      <c r="BK572" s="383"/>
      <c r="BL572" s="383"/>
      <c r="BM572" s="383"/>
      <c r="BN572" s="383"/>
      <c r="BO572" s="383"/>
      <c r="BP572" s="383"/>
      <c r="BQ572" s="383"/>
      <c r="BR572" s="383"/>
      <c r="BS572" s="383"/>
      <c r="BT572" s="383"/>
      <c r="BU572" s="383"/>
      <c r="BV572" s="383"/>
      <c r="BW572" s="383"/>
      <c r="BX572" s="383"/>
      <c r="BY572" s="383"/>
      <c r="BZ572" s="383"/>
      <c r="CA572" s="383"/>
      <c r="CB572" s="383"/>
      <c r="CC572" s="383"/>
      <c r="CD572" s="383"/>
      <c r="CE572" s="383"/>
      <c r="CF572" s="383"/>
      <c r="CG572" s="383"/>
      <c r="CH572" s="383"/>
      <c r="CI572" s="383"/>
      <c r="CJ572" s="383"/>
      <c r="CK572" s="383"/>
      <c r="CL572" s="383"/>
      <c r="CM572" s="383"/>
      <c r="CN572" s="383"/>
      <c r="CO572" s="383"/>
      <c r="CP572" s="383"/>
      <c r="CQ572" s="383"/>
      <c r="CR572" s="383"/>
      <c r="CS572" s="383"/>
      <c r="CT572" s="383"/>
      <c r="CU572" s="383"/>
      <c r="CV572" s="383"/>
      <c r="CW572" s="383"/>
      <c r="CX572" s="383"/>
      <c r="CY572" s="383"/>
      <c r="CZ572" s="383"/>
      <c r="DA572" s="383"/>
      <c r="DB572" s="383"/>
      <c r="DC572" s="383"/>
      <c r="DD572" s="383"/>
      <c r="DE572" s="383"/>
      <c r="DF572" s="383"/>
      <c r="DG572" s="383"/>
      <c r="DH572" s="383"/>
      <c r="DI572" s="383"/>
      <c r="DJ572" s="383"/>
      <c r="DK572" s="383"/>
      <c r="DL572" s="383"/>
      <c r="DM572" s="383"/>
      <c r="DN572" s="383"/>
      <c r="DO572" s="383"/>
      <c r="DP572" s="383"/>
      <c r="DQ572" s="383"/>
      <c r="DR572" s="383"/>
      <c r="DS572" s="383"/>
      <c r="DT572" s="383"/>
    </row>
    <row r="573" spans="1:124">
      <c r="A573" s="34"/>
      <c r="B573" s="383"/>
      <c r="C573" s="383"/>
      <c r="D573" s="383"/>
      <c r="E573" s="383"/>
      <c r="F573" s="383"/>
      <c r="G573" s="383"/>
      <c r="H573" s="383"/>
      <c r="I573" s="383"/>
      <c r="J573" s="383"/>
      <c r="K573" s="383"/>
      <c r="L573" s="383"/>
      <c r="M573" s="383"/>
      <c r="N573" s="383"/>
      <c r="O573" s="383"/>
      <c r="P573" s="383"/>
      <c r="Q573" s="383"/>
      <c r="R573" s="383"/>
      <c r="S573" s="383"/>
      <c r="T573" s="383"/>
      <c r="U573" s="383"/>
      <c r="V573" s="383"/>
      <c r="W573" s="383"/>
      <c r="X573" s="383"/>
      <c r="Y573" s="383"/>
      <c r="Z573" s="383"/>
      <c r="AA573" s="383"/>
      <c r="AB573" s="383"/>
      <c r="AC573" s="383"/>
      <c r="AD573" s="383"/>
      <c r="AE573" s="383"/>
      <c r="AF573" s="383"/>
      <c r="AG573" s="383"/>
      <c r="AH573" s="383"/>
      <c r="AI573" s="383"/>
      <c r="AJ573" s="383"/>
      <c r="AK573" s="383"/>
      <c r="AL573" s="383"/>
      <c r="AM573" s="383"/>
      <c r="AN573" s="383"/>
      <c r="AO573" s="383"/>
      <c r="AP573" s="383"/>
      <c r="AQ573" s="383"/>
      <c r="AR573" s="383"/>
      <c r="AS573" s="383"/>
      <c r="AT573" s="383"/>
      <c r="AU573" s="383"/>
      <c r="AV573" s="383"/>
      <c r="AW573" s="383"/>
      <c r="AX573" s="383"/>
      <c r="AY573" s="383"/>
      <c r="AZ573" s="383"/>
      <c r="BA573" s="383"/>
      <c r="BB573" s="383"/>
      <c r="BC573" s="383"/>
      <c r="BD573" s="383"/>
      <c r="BE573" s="383"/>
      <c r="BF573" s="383"/>
      <c r="BG573" s="383"/>
      <c r="BH573" s="383"/>
      <c r="BI573" s="383"/>
      <c r="BJ573" s="383"/>
      <c r="BK573" s="383"/>
      <c r="BL573" s="383"/>
      <c r="BM573" s="383"/>
      <c r="BN573" s="383"/>
      <c r="BO573" s="383"/>
      <c r="BP573" s="383"/>
      <c r="BQ573" s="383"/>
      <c r="BR573" s="383"/>
      <c r="BS573" s="383"/>
      <c r="BT573" s="383"/>
      <c r="BU573" s="383"/>
      <c r="BV573" s="383"/>
      <c r="BW573" s="383"/>
      <c r="BX573" s="383"/>
      <c r="BY573" s="383"/>
      <c r="BZ573" s="383"/>
      <c r="CA573" s="383"/>
      <c r="CB573" s="383"/>
      <c r="CC573" s="383"/>
      <c r="CD573" s="383"/>
      <c r="CE573" s="383"/>
      <c r="CF573" s="383"/>
      <c r="CG573" s="383"/>
      <c r="CH573" s="383"/>
      <c r="CI573" s="383"/>
      <c r="CJ573" s="383"/>
      <c r="CK573" s="383"/>
      <c r="CL573" s="383"/>
      <c r="CM573" s="383"/>
      <c r="CN573" s="383"/>
      <c r="CO573" s="383"/>
      <c r="CP573" s="383"/>
      <c r="CQ573" s="383"/>
      <c r="CR573" s="383"/>
      <c r="CS573" s="383"/>
      <c r="CT573" s="383"/>
      <c r="CU573" s="383"/>
      <c r="CV573" s="383"/>
      <c r="CW573" s="383"/>
      <c r="CX573" s="383"/>
      <c r="CY573" s="383"/>
      <c r="CZ573" s="383"/>
      <c r="DA573" s="383"/>
      <c r="DB573" s="383"/>
      <c r="DC573" s="383"/>
      <c r="DD573" s="383"/>
      <c r="DE573" s="383"/>
      <c r="DF573" s="383"/>
      <c r="DG573" s="383"/>
      <c r="DH573" s="383"/>
      <c r="DI573" s="383"/>
      <c r="DJ573" s="383"/>
      <c r="DK573" s="383"/>
      <c r="DL573" s="383"/>
      <c r="DM573" s="383"/>
      <c r="DN573" s="383"/>
      <c r="DO573" s="383"/>
      <c r="DP573" s="383"/>
      <c r="DQ573" s="383"/>
      <c r="DR573" s="383"/>
      <c r="DS573" s="383"/>
      <c r="DT573" s="383"/>
    </row>
    <row r="574" spans="1:124">
      <c r="A574" s="34"/>
      <c r="B574" s="383"/>
      <c r="C574" s="383"/>
      <c r="D574" s="383"/>
      <c r="E574" s="383"/>
      <c r="F574" s="383"/>
      <c r="G574" s="383"/>
      <c r="H574" s="383"/>
      <c r="I574" s="383"/>
      <c r="J574" s="383"/>
      <c r="K574" s="383"/>
      <c r="L574" s="383"/>
      <c r="M574" s="383"/>
      <c r="N574" s="383"/>
      <c r="O574" s="383"/>
      <c r="P574" s="383"/>
      <c r="Q574" s="383"/>
      <c r="R574" s="383"/>
      <c r="S574" s="383"/>
      <c r="T574" s="383"/>
      <c r="U574" s="383"/>
      <c r="V574" s="383"/>
      <c r="W574" s="383"/>
      <c r="X574" s="383"/>
      <c r="Y574" s="383"/>
      <c r="Z574" s="383"/>
      <c r="AA574" s="383"/>
      <c r="AB574" s="383"/>
      <c r="AC574" s="383"/>
      <c r="AD574" s="383"/>
      <c r="AE574" s="383"/>
      <c r="AF574" s="383"/>
      <c r="AG574" s="383"/>
      <c r="AH574" s="383"/>
      <c r="AI574" s="383"/>
      <c r="AJ574" s="383"/>
      <c r="AK574" s="383"/>
      <c r="AL574" s="383"/>
      <c r="AM574" s="383"/>
      <c r="AN574" s="383"/>
      <c r="AO574" s="383"/>
      <c r="AP574" s="383"/>
      <c r="AQ574" s="383"/>
      <c r="AR574" s="383"/>
      <c r="AS574" s="383"/>
      <c r="AT574" s="383"/>
      <c r="AU574" s="383"/>
      <c r="AV574" s="383"/>
      <c r="AW574" s="383"/>
      <c r="AX574" s="383"/>
      <c r="AY574" s="383"/>
      <c r="AZ574" s="383"/>
      <c r="BA574" s="383"/>
      <c r="BB574" s="383"/>
      <c r="BC574" s="383"/>
      <c r="BD574" s="383"/>
      <c r="BE574" s="383"/>
      <c r="BF574" s="383"/>
      <c r="BG574" s="383"/>
      <c r="BH574" s="383"/>
      <c r="BI574" s="383"/>
      <c r="BJ574" s="383"/>
      <c r="BK574" s="383"/>
      <c r="BL574" s="383"/>
      <c r="BM574" s="383"/>
      <c r="BN574" s="383"/>
      <c r="BO574" s="383"/>
      <c r="BP574" s="383"/>
      <c r="BQ574" s="383"/>
      <c r="BR574" s="383"/>
      <c r="BS574" s="383"/>
      <c r="BT574" s="383"/>
      <c r="BU574" s="383"/>
      <c r="BV574" s="383"/>
      <c r="BW574" s="383"/>
      <c r="BX574" s="383"/>
      <c r="BY574" s="383"/>
      <c r="BZ574" s="383"/>
      <c r="CA574" s="383"/>
      <c r="CB574" s="383"/>
      <c r="CC574" s="383"/>
      <c r="CD574" s="383"/>
      <c r="CE574" s="383"/>
      <c r="CF574" s="383"/>
      <c r="CG574" s="383"/>
      <c r="CH574" s="383"/>
      <c r="CI574" s="383"/>
      <c r="CJ574" s="383"/>
      <c r="CK574" s="383"/>
      <c r="CL574" s="383"/>
      <c r="CM574" s="383"/>
      <c r="CN574" s="383"/>
      <c r="CO574" s="383"/>
      <c r="CP574" s="383"/>
      <c r="CQ574" s="383"/>
      <c r="CR574" s="383"/>
      <c r="CS574" s="383"/>
      <c r="CT574" s="383"/>
      <c r="CU574" s="383"/>
      <c r="CV574" s="383"/>
      <c r="CW574" s="383"/>
      <c r="CX574" s="383"/>
      <c r="CY574" s="383"/>
      <c r="CZ574" s="383"/>
      <c r="DA574" s="383"/>
      <c r="DB574" s="383"/>
      <c r="DC574" s="383"/>
      <c r="DD574" s="383"/>
      <c r="DE574" s="383"/>
      <c r="DF574" s="383"/>
      <c r="DG574" s="383"/>
      <c r="DH574" s="383"/>
      <c r="DI574" s="383"/>
      <c r="DJ574" s="383"/>
      <c r="DK574" s="383"/>
      <c r="DL574" s="383"/>
      <c r="DM574" s="383"/>
      <c r="DN574" s="383"/>
      <c r="DO574" s="383"/>
      <c r="DP574" s="383"/>
      <c r="DQ574" s="383"/>
      <c r="DR574" s="383"/>
      <c r="DS574" s="383"/>
      <c r="DT574" s="383"/>
    </row>
    <row r="575" spans="1:124">
      <c r="A575" s="34"/>
      <c r="B575" s="383"/>
      <c r="C575" s="383"/>
      <c r="D575" s="383"/>
      <c r="E575" s="383"/>
      <c r="F575" s="383"/>
      <c r="G575" s="383"/>
      <c r="H575" s="383"/>
      <c r="I575" s="383"/>
      <c r="J575" s="383"/>
      <c r="K575" s="383"/>
      <c r="L575" s="383"/>
      <c r="M575" s="383"/>
      <c r="N575" s="383"/>
      <c r="O575" s="383"/>
      <c r="P575" s="383"/>
      <c r="Q575" s="383"/>
      <c r="R575" s="383"/>
      <c r="S575" s="383"/>
      <c r="T575" s="383"/>
      <c r="U575" s="383"/>
      <c r="V575" s="383"/>
      <c r="W575" s="383"/>
      <c r="X575" s="383"/>
      <c r="Y575" s="383"/>
      <c r="Z575" s="383"/>
      <c r="AA575" s="383"/>
      <c r="AB575" s="383"/>
      <c r="AC575" s="383"/>
      <c r="AD575" s="383"/>
      <c r="AE575" s="383"/>
      <c r="AF575" s="383"/>
      <c r="AG575" s="383"/>
      <c r="AH575" s="383"/>
      <c r="AI575" s="383"/>
      <c r="AJ575" s="383"/>
      <c r="AK575" s="383"/>
      <c r="AL575" s="383"/>
      <c r="AM575" s="383"/>
      <c r="AN575" s="383"/>
      <c r="AO575" s="383"/>
      <c r="AP575" s="383"/>
      <c r="AQ575" s="383"/>
      <c r="AR575" s="383"/>
      <c r="AS575" s="383"/>
      <c r="AT575" s="383"/>
      <c r="AU575" s="383"/>
      <c r="AV575" s="383"/>
      <c r="AW575" s="383"/>
      <c r="AX575" s="383"/>
      <c r="AY575" s="383"/>
      <c r="AZ575" s="383"/>
      <c r="BA575" s="383"/>
      <c r="BB575" s="383"/>
      <c r="BC575" s="383"/>
      <c r="BD575" s="383"/>
      <c r="BE575" s="383"/>
      <c r="BF575" s="383"/>
      <c r="BG575" s="383"/>
      <c r="BH575" s="383"/>
      <c r="BI575" s="383"/>
      <c r="BJ575" s="383"/>
      <c r="BK575" s="383"/>
      <c r="BL575" s="383"/>
      <c r="BM575" s="383"/>
      <c r="BN575" s="383"/>
      <c r="BO575" s="383"/>
      <c r="BP575" s="383"/>
      <c r="BQ575" s="383"/>
      <c r="BR575" s="383"/>
      <c r="BS575" s="383"/>
      <c r="BT575" s="383"/>
      <c r="BU575" s="383"/>
      <c r="BV575" s="383"/>
      <c r="BW575" s="383"/>
      <c r="BX575" s="383"/>
      <c r="BY575" s="383"/>
      <c r="BZ575" s="383"/>
      <c r="CA575" s="383"/>
      <c r="CB575" s="383"/>
      <c r="CC575" s="383"/>
      <c r="CD575" s="383"/>
      <c r="CE575" s="383"/>
      <c r="CF575" s="383"/>
      <c r="CG575" s="383"/>
      <c r="CH575" s="383"/>
      <c r="CI575" s="383"/>
      <c r="CJ575" s="383"/>
      <c r="CK575" s="383"/>
      <c r="CL575" s="383"/>
      <c r="CM575" s="383"/>
      <c r="CN575" s="383"/>
      <c r="CO575" s="383"/>
      <c r="CP575" s="383"/>
      <c r="CQ575" s="383"/>
      <c r="CR575" s="383"/>
      <c r="CS575" s="383"/>
      <c r="CT575" s="383"/>
      <c r="CU575" s="383"/>
      <c r="CV575" s="383"/>
      <c r="CW575" s="383"/>
      <c r="CX575" s="383"/>
      <c r="CY575" s="383"/>
      <c r="CZ575" s="383"/>
      <c r="DA575" s="383"/>
      <c r="DB575" s="383"/>
      <c r="DC575" s="383"/>
      <c r="DD575" s="383"/>
      <c r="DE575" s="383"/>
      <c r="DF575" s="383"/>
      <c r="DG575" s="383"/>
      <c r="DH575" s="383"/>
      <c r="DI575" s="383"/>
      <c r="DJ575" s="383"/>
      <c r="DK575" s="383"/>
      <c r="DL575" s="383"/>
      <c r="DM575" s="383"/>
      <c r="DN575" s="383"/>
      <c r="DO575" s="383"/>
      <c r="DP575" s="383"/>
      <c r="DQ575" s="383"/>
      <c r="DR575" s="383"/>
      <c r="DS575" s="383"/>
      <c r="DT575" s="383"/>
    </row>
    <row r="576" spans="1:124">
      <c r="A576" s="34"/>
      <c r="B576" s="383"/>
      <c r="C576" s="383"/>
      <c r="D576" s="383"/>
      <c r="E576" s="383"/>
      <c r="F576" s="383"/>
      <c r="G576" s="383"/>
      <c r="H576" s="383"/>
      <c r="I576" s="383"/>
      <c r="J576" s="383"/>
      <c r="K576" s="383"/>
      <c r="L576" s="383"/>
      <c r="M576" s="383"/>
      <c r="N576" s="383"/>
      <c r="O576" s="383"/>
      <c r="P576" s="383"/>
      <c r="Q576" s="383"/>
      <c r="R576" s="383"/>
      <c r="S576" s="383"/>
      <c r="T576" s="383"/>
      <c r="U576" s="383"/>
      <c r="V576" s="383"/>
      <c r="W576" s="383"/>
      <c r="X576" s="383"/>
      <c r="Y576" s="383"/>
      <c r="Z576" s="383"/>
      <c r="AA576" s="383"/>
      <c r="AB576" s="383"/>
      <c r="AC576" s="383"/>
      <c r="AD576" s="383"/>
      <c r="AE576" s="383"/>
      <c r="AF576" s="383"/>
      <c r="AG576" s="383"/>
      <c r="AH576" s="383"/>
      <c r="AI576" s="383"/>
      <c r="AJ576" s="383"/>
      <c r="AK576" s="383"/>
      <c r="AL576" s="383"/>
      <c r="AM576" s="383"/>
      <c r="AN576" s="383"/>
      <c r="AO576" s="383"/>
      <c r="AP576" s="383"/>
      <c r="AQ576" s="383"/>
      <c r="AR576" s="383"/>
      <c r="AS576" s="383"/>
      <c r="AT576" s="383"/>
      <c r="AU576" s="383"/>
      <c r="AV576" s="383"/>
      <c r="AW576" s="383"/>
      <c r="AX576" s="383"/>
      <c r="AY576" s="383"/>
      <c r="AZ576" s="383"/>
      <c r="BA576" s="383"/>
      <c r="BB576" s="383"/>
      <c r="BC576" s="383"/>
      <c r="BD576" s="383"/>
      <c r="BE576" s="383"/>
      <c r="BF576" s="383"/>
      <c r="BG576" s="383"/>
      <c r="BH576" s="383"/>
      <c r="BI576" s="383"/>
      <c r="BJ576" s="383"/>
      <c r="BK576" s="383"/>
      <c r="BL576" s="383"/>
      <c r="BM576" s="383"/>
      <c r="BN576" s="383"/>
      <c r="BO576" s="383"/>
      <c r="BP576" s="383"/>
      <c r="BQ576" s="383"/>
      <c r="BR576" s="383"/>
      <c r="BS576" s="383"/>
      <c r="BT576" s="383"/>
      <c r="BU576" s="383"/>
      <c r="BV576" s="383"/>
      <c r="BW576" s="383"/>
      <c r="BX576" s="383"/>
      <c r="BY576" s="383"/>
      <c r="BZ576" s="383"/>
      <c r="CA576" s="383"/>
      <c r="CB576" s="383"/>
      <c r="CC576" s="383"/>
      <c r="CD576" s="383"/>
      <c r="CE576" s="383"/>
      <c r="CF576" s="383"/>
      <c r="CG576" s="383"/>
      <c r="CH576" s="383"/>
      <c r="CI576" s="383"/>
      <c r="CJ576" s="383"/>
      <c r="CK576" s="383"/>
      <c r="CL576" s="383"/>
      <c r="CM576" s="383"/>
      <c r="CN576" s="383"/>
      <c r="CO576" s="383"/>
      <c r="CP576" s="383"/>
      <c r="CQ576" s="383"/>
      <c r="CR576" s="383"/>
      <c r="CS576" s="383"/>
      <c r="CT576" s="383"/>
      <c r="CU576" s="383"/>
      <c r="CV576" s="383"/>
      <c r="CW576" s="383"/>
      <c r="CX576" s="383"/>
      <c r="CY576" s="383"/>
      <c r="CZ576" s="383"/>
      <c r="DA576" s="383"/>
      <c r="DB576" s="383"/>
      <c r="DC576" s="383"/>
      <c r="DD576" s="383"/>
      <c r="DE576" s="383"/>
      <c r="DF576" s="383"/>
      <c r="DG576" s="383"/>
      <c r="DH576" s="383"/>
      <c r="DI576" s="383"/>
      <c r="DJ576" s="383"/>
      <c r="DK576" s="383"/>
      <c r="DL576" s="383"/>
      <c r="DM576" s="383"/>
      <c r="DN576" s="383"/>
      <c r="DO576" s="383"/>
      <c r="DP576" s="383"/>
      <c r="DQ576" s="383"/>
      <c r="DR576" s="383"/>
      <c r="DS576" s="383"/>
      <c r="DT576" s="383"/>
    </row>
    <row r="609" spans="1:124">
      <c r="A609" s="384"/>
      <c r="B609" s="383"/>
      <c r="C609" s="383"/>
      <c r="D609" s="383"/>
      <c r="E609" s="383"/>
      <c r="F609" s="383"/>
      <c r="G609" s="383"/>
      <c r="H609" s="383"/>
      <c r="I609" s="383"/>
      <c r="J609" s="383"/>
      <c r="K609" s="383"/>
      <c r="L609" s="383"/>
      <c r="M609" s="383"/>
      <c r="N609" s="383"/>
      <c r="O609" s="383"/>
      <c r="P609" s="383"/>
      <c r="Q609" s="383"/>
      <c r="R609" s="383"/>
      <c r="S609" s="383"/>
      <c r="T609" s="383"/>
      <c r="U609" s="383"/>
      <c r="V609" s="383"/>
      <c r="W609" s="383"/>
      <c r="X609" s="383"/>
      <c r="Y609" s="383"/>
      <c r="Z609" s="383"/>
      <c r="AA609" s="383"/>
      <c r="AB609" s="383"/>
      <c r="AC609" s="383"/>
      <c r="AD609" s="383"/>
      <c r="AE609" s="383"/>
      <c r="AF609" s="383"/>
      <c r="AG609" s="383"/>
      <c r="AH609" s="383"/>
      <c r="AI609" s="383"/>
      <c r="AJ609" s="383"/>
      <c r="AK609" s="383"/>
      <c r="AL609" s="383"/>
      <c r="AM609" s="383"/>
      <c r="AN609" s="383"/>
      <c r="AO609" s="383"/>
      <c r="AP609" s="383"/>
      <c r="AQ609" s="383"/>
      <c r="AR609" s="383"/>
      <c r="AS609" s="383"/>
      <c r="AT609" s="383"/>
      <c r="AU609" s="383"/>
      <c r="AV609" s="383"/>
      <c r="AW609" s="383"/>
      <c r="AX609" s="383"/>
      <c r="AY609" s="383"/>
      <c r="AZ609" s="383"/>
      <c r="BA609" s="383"/>
      <c r="BB609" s="383"/>
      <c r="BC609" s="383"/>
      <c r="BD609" s="383"/>
      <c r="BE609" s="383"/>
      <c r="BF609" s="383"/>
      <c r="BG609" s="383"/>
      <c r="BH609" s="383"/>
      <c r="BI609" s="383"/>
      <c r="BJ609" s="383"/>
      <c r="BK609" s="383"/>
      <c r="BL609" s="383"/>
      <c r="BM609" s="383"/>
      <c r="BN609" s="383"/>
      <c r="BO609" s="383"/>
      <c r="BP609" s="383"/>
      <c r="BQ609" s="383"/>
      <c r="BR609" s="383"/>
      <c r="BS609" s="383"/>
      <c r="BT609" s="383"/>
      <c r="BU609" s="383"/>
      <c r="BV609" s="383"/>
      <c r="BW609" s="383"/>
      <c r="BX609" s="383"/>
      <c r="BY609" s="383"/>
      <c r="BZ609" s="383"/>
      <c r="CA609" s="383"/>
      <c r="CB609" s="383"/>
      <c r="CC609" s="383"/>
      <c r="CD609" s="383"/>
      <c r="CE609" s="383"/>
      <c r="CF609" s="383"/>
      <c r="CG609" s="383"/>
      <c r="CH609" s="383"/>
      <c r="CI609" s="383"/>
      <c r="CJ609" s="383"/>
      <c r="CK609" s="383"/>
      <c r="CL609" s="383"/>
      <c r="CM609" s="383"/>
      <c r="CN609" s="383"/>
      <c r="CO609" s="383"/>
      <c r="CP609" s="383"/>
      <c r="CQ609" s="383"/>
      <c r="CR609" s="383"/>
      <c r="CS609" s="383"/>
      <c r="CT609" s="383"/>
      <c r="CU609" s="383"/>
      <c r="CV609" s="383"/>
      <c r="CW609" s="383"/>
      <c r="CX609" s="383"/>
      <c r="CY609" s="383"/>
      <c r="CZ609" s="383"/>
      <c r="DA609" s="383"/>
      <c r="DB609" s="383"/>
      <c r="DC609" s="383"/>
      <c r="DD609" s="383"/>
      <c r="DE609" s="383"/>
      <c r="DF609" s="383"/>
      <c r="DG609" s="383"/>
      <c r="DH609" s="383"/>
      <c r="DI609" s="383"/>
      <c r="DJ609" s="383"/>
      <c r="DK609" s="383"/>
      <c r="DL609" s="383"/>
      <c r="DM609" s="383"/>
      <c r="DN609" s="383"/>
      <c r="DO609" s="383"/>
      <c r="DP609" s="383"/>
      <c r="DQ609" s="383"/>
      <c r="DR609" s="383"/>
      <c r="DS609" s="383"/>
      <c r="DT609" s="383"/>
    </row>
    <row r="610" spans="1:124">
      <c r="A610" s="384"/>
      <c r="B610" s="383"/>
      <c r="C610" s="383"/>
      <c r="D610" s="383"/>
      <c r="E610" s="383"/>
      <c r="F610" s="383"/>
      <c r="G610" s="383"/>
      <c r="H610" s="383"/>
      <c r="I610" s="383"/>
      <c r="J610" s="383"/>
      <c r="K610" s="383"/>
      <c r="L610" s="383"/>
      <c r="M610" s="383"/>
      <c r="N610" s="383"/>
      <c r="O610" s="383"/>
      <c r="P610" s="383"/>
      <c r="Q610" s="383"/>
      <c r="R610" s="383"/>
      <c r="S610" s="383"/>
      <c r="T610" s="383"/>
      <c r="U610" s="383"/>
      <c r="V610" s="383"/>
      <c r="W610" s="383"/>
      <c r="X610" s="383"/>
      <c r="Y610" s="383"/>
      <c r="Z610" s="383"/>
      <c r="AA610" s="383"/>
      <c r="AB610" s="383"/>
      <c r="AC610" s="383"/>
      <c r="AD610" s="383"/>
      <c r="AE610" s="383"/>
      <c r="AF610" s="383"/>
      <c r="AG610" s="383"/>
      <c r="AH610" s="383"/>
      <c r="AI610" s="383"/>
      <c r="AJ610" s="383"/>
      <c r="AK610" s="383"/>
      <c r="AL610" s="383"/>
      <c r="AM610" s="383"/>
      <c r="AN610" s="383"/>
      <c r="AO610" s="383"/>
      <c r="AP610" s="383"/>
      <c r="AQ610" s="383"/>
      <c r="AR610" s="383"/>
      <c r="AS610" s="383"/>
      <c r="AT610" s="383"/>
      <c r="AU610" s="383"/>
      <c r="AV610" s="383"/>
      <c r="AW610" s="383"/>
      <c r="AX610" s="383"/>
      <c r="AY610" s="383"/>
      <c r="AZ610" s="383"/>
      <c r="BA610" s="383"/>
      <c r="BB610" s="383"/>
      <c r="BC610" s="383"/>
      <c r="BD610" s="383"/>
      <c r="BE610" s="383"/>
      <c r="BF610" s="383"/>
      <c r="BG610" s="383"/>
      <c r="BH610" s="383"/>
      <c r="BI610" s="383"/>
      <c r="BJ610" s="383"/>
      <c r="BK610" s="383"/>
      <c r="BL610" s="383"/>
      <c r="BM610" s="383"/>
      <c r="BN610" s="383"/>
      <c r="BO610" s="383"/>
      <c r="BP610" s="383"/>
      <c r="BQ610" s="383"/>
      <c r="BR610" s="383"/>
      <c r="BS610" s="383"/>
      <c r="BT610" s="383"/>
      <c r="BU610" s="383"/>
      <c r="BV610" s="383"/>
      <c r="BW610" s="383"/>
      <c r="BX610" s="383"/>
      <c r="BY610" s="383"/>
      <c r="BZ610" s="383"/>
      <c r="CA610" s="383"/>
      <c r="CB610" s="383"/>
      <c r="CC610" s="383"/>
      <c r="CD610" s="383"/>
      <c r="CE610" s="383"/>
      <c r="CF610" s="383"/>
      <c r="CG610" s="383"/>
      <c r="CH610" s="383"/>
      <c r="CI610" s="383"/>
      <c r="CJ610" s="383"/>
      <c r="CK610" s="383"/>
      <c r="CL610" s="383"/>
      <c r="CM610" s="383"/>
      <c r="CN610" s="383"/>
      <c r="CO610" s="383"/>
      <c r="CP610" s="383"/>
      <c r="CQ610" s="383"/>
      <c r="CR610" s="383"/>
      <c r="CS610" s="383"/>
      <c r="CT610" s="383"/>
      <c r="CU610" s="383"/>
      <c r="CV610" s="383"/>
      <c r="CW610" s="383"/>
      <c r="CX610" s="383"/>
      <c r="CY610" s="383"/>
      <c r="CZ610" s="383"/>
      <c r="DA610" s="383"/>
      <c r="DB610" s="383"/>
      <c r="DC610" s="383"/>
      <c r="DD610" s="383"/>
      <c r="DE610" s="383"/>
      <c r="DF610" s="383"/>
      <c r="DG610" s="383"/>
      <c r="DH610" s="383"/>
      <c r="DI610" s="383"/>
      <c r="DJ610" s="383"/>
      <c r="DK610" s="383"/>
      <c r="DL610" s="383"/>
      <c r="DM610" s="383"/>
      <c r="DN610" s="383"/>
      <c r="DO610" s="383"/>
      <c r="DP610" s="383"/>
      <c r="DQ610" s="383"/>
      <c r="DR610" s="383"/>
      <c r="DS610" s="383"/>
      <c r="DT610" s="383"/>
    </row>
    <row r="611" spans="1:124">
      <c r="A611" s="384"/>
      <c r="B611" s="383"/>
      <c r="C611" s="383"/>
      <c r="D611" s="383"/>
      <c r="E611" s="383"/>
      <c r="F611" s="383"/>
      <c r="G611" s="383"/>
      <c r="H611" s="383"/>
      <c r="I611" s="383"/>
      <c r="J611" s="383"/>
      <c r="K611" s="383"/>
      <c r="L611" s="383"/>
      <c r="M611" s="383"/>
      <c r="N611" s="383"/>
      <c r="O611" s="383"/>
      <c r="P611" s="383"/>
      <c r="Q611" s="383"/>
      <c r="R611" s="383"/>
      <c r="S611" s="383"/>
      <c r="T611" s="383"/>
      <c r="U611" s="383"/>
      <c r="V611" s="383"/>
      <c r="W611" s="383"/>
      <c r="X611" s="383"/>
      <c r="Y611" s="383"/>
      <c r="Z611" s="383"/>
      <c r="AA611" s="383"/>
      <c r="AB611" s="383"/>
      <c r="AC611" s="383"/>
      <c r="AD611" s="383"/>
      <c r="AE611" s="383"/>
      <c r="AF611" s="383"/>
      <c r="AG611" s="383"/>
      <c r="AH611" s="383"/>
      <c r="AI611" s="383"/>
      <c r="AJ611" s="383"/>
      <c r="AK611" s="383"/>
      <c r="AL611" s="383"/>
      <c r="AM611" s="383"/>
      <c r="AN611" s="383"/>
      <c r="AO611" s="383"/>
      <c r="AP611" s="383"/>
      <c r="AQ611" s="383"/>
      <c r="AR611" s="383"/>
      <c r="AS611" s="383"/>
      <c r="AT611" s="383"/>
      <c r="AU611" s="383"/>
      <c r="AV611" s="383"/>
      <c r="AW611" s="383"/>
      <c r="AX611" s="383"/>
      <c r="AY611" s="383"/>
      <c r="AZ611" s="383"/>
      <c r="BA611" s="383"/>
      <c r="BB611" s="383"/>
      <c r="BC611" s="383"/>
      <c r="BD611" s="383"/>
      <c r="BE611" s="383"/>
      <c r="BF611" s="383"/>
      <c r="BG611" s="383"/>
      <c r="BH611" s="383"/>
      <c r="BI611" s="383"/>
      <c r="BJ611" s="383"/>
      <c r="BK611" s="383"/>
      <c r="BL611" s="383"/>
      <c r="BM611" s="383"/>
      <c r="BN611" s="383"/>
      <c r="BO611" s="383"/>
      <c r="BP611" s="383"/>
      <c r="BQ611" s="383"/>
      <c r="BR611" s="383"/>
      <c r="BS611" s="383"/>
      <c r="BT611" s="383"/>
      <c r="BU611" s="383"/>
      <c r="BV611" s="383"/>
      <c r="BW611" s="383"/>
      <c r="BX611" s="383"/>
      <c r="BY611" s="383"/>
      <c r="BZ611" s="383"/>
      <c r="CA611" s="383"/>
      <c r="CB611" s="383"/>
      <c r="CC611" s="383"/>
      <c r="CD611" s="383"/>
      <c r="CE611" s="383"/>
      <c r="CF611" s="383"/>
      <c r="CG611" s="383"/>
      <c r="CH611" s="383"/>
      <c r="CI611" s="383"/>
      <c r="CJ611" s="383"/>
      <c r="CK611" s="383"/>
      <c r="CL611" s="383"/>
      <c r="CM611" s="383"/>
      <c r="CN611" s="383"/>
      <c r="CO611" s="383"/>
      <c r="CP611" s="383"/>
      <c r="CQ611" s="383"/>
      <c r="CR611" s="383"/>
      <c r="CS611" s="383"/>
      <c r="CT611" s="383"/>
      <c r="CU611" s="383"/>
      <c r="CV611" s="383"/>
      <c r="CW611" s="383"/>
      <c r="CX611" s="383"/>
      <c r="CY611" s="383"/>
      <c r="CZ611" s="383"/>
      <c r="DA611" s="383"/>
      <c r="DB611" s="383"/>
      <c r="DC611" s="383"/>
      <c r="DD611" s="383"/>
      <c r="DE611" s="383"/>
      <c r="DF611" s="383"/>
      <c r="DG611" s="383"/>
      <c r="DH611" s="383"/>
      <c r="DI611" s="383"/>
      <c r="DJ611" s="383"/>
      <c r="DK611" s="383"/>
      <c r="DL611" s="383"/>
      <c r="DM611" s="383"/>
      <c r="DN611" s="383"/>
      <c r="DO611" s="383"/>
      <c r="DP611" s="383"/>
      <c r="DQ611" s="383"/>
      <c r="DR611" s="383"/>
      <c r="DS611" s="383"/>
      <c r="DT611" s="383"/>
    </row>
    <row r="612" spans="1:124" s="1" customFormat="1">
      <c r="A612" s="2"/>
      <c r="B612" s="6"/>
      <c r="C612" s="6"/>
      <c r="D612" s="383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</row>
    <row r="613" spans="1:124" s="1" customFormat="1">
      <c r="A613" s="34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</row>
    <row r="614" spans="1:124" s="1" customFormat="1">
      <c r="A614" s="2"/>
      <c r="B614" s="6"/>
      <c r="C614" s="63"/>
      <c r="D614" s="383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</row>
    <row r="615" spans="1:124" s="1" customFormat="1">
      <c r="A615" s="2"/>
      <c r="B615" s="6"/>
      <c r="C615" s="6"/>
      <c r="D615" s="383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</row>
    <row r="616" spans="1:124" s="1" customFormat="1">
      <c r="A616" s="2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</row>
    <row r="617" spans="1:124" s="1" customFormat="1" ht="15" customHeight="1">
      <c r="A617" s="2"/>
      <c r="B617" s="20"/>
      <c r="C617" s="20"/>
      <c r="D617" s="6"/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</row>
    <row r="618" spans="1:124" s="1" customFormat="1" ht="15" customHeight="1">
      <c r="A618" s="2"/>
      <c r="B618" s="20"/>
      <c r="C618" s="20"/>
      <c r="D618" s="20"/>
      <c r="E618" s="20"/>
      <c r="F618" s="20"/>
      <c r="G618" s="20"/>
      <c r="H618" s="20"/>
      <c r="I618" s="20"/>
      <c r="J618" s="20"/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  <c r="AA618" s="20"/>
      <c r="AB618" s="20"/>
      <c r="AC618" s="20"/>
      <c r="AD618" s="20"/>
      <c r="AE618" s="20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</row>
    <row r="619" spans="1:124">
      <c r="B619" s="5"/>
      <c r="C619" s="5"/>
    </row>
    <row r="620" spans="1:124">
      <c r="B620" s="5"/>
      <c r="C620" s="5"/>
    </row>
    <row r="621" spans="1:124">
      <c r="B621" s="5"/>
      <c r="C621" s="5"/>
    </row>
    <row r="622" spans="1:124">
      <c r="B622" s="5"/>
      <c r="C622" s="5"/>
    </row>
    <row r="623" spans="1:124">
      <c r="B623" s="383"/>
      <c r="C623" s="383"/>
      <c r="D623" s="383"/>
      <c r="E623" s="383"/>
      <c r="F623" s="383"/>
      <c r="G623" s="383"/>
      <c r="H623" s="383"/>
      <c r="I623" s="383"/>
      <c r="J623" s="383"/>
      <c r="K623" s="383"/>
      <c r="L623" s="383"/>
      <c r="M623" s="383"/>
      <c r="N623" s="383"/>
      <c r="O623" s="383"/>
      <c r="P623" s="383"/>
      <c r="Q623" s="383"/>
      <c r="R623" s="383"/>
      <c r="S623" s="383"/>
      <c r="T623" s="383"/>
      <c r="U623" s="383"/>
      <c r="V623" s="383"/>
      <c r="W623" s="383"/>
      <c r="X623" s="383"/>
      <c r="Y623" s="383"/>
      <c r="Z623" s="383"/>
      <c r="AA623" s="383"/>
      <c r="AB623" s="383"/>
      <c r="AC623" s="383"/>
      <c r="AD623" s="383"/>
      <c r="AE623" s="383"/>
      <c r="AF623" s="383"/>
      <c r="AG623" s="383"/>
      <c r="AH623" s="383"/>
      <c r="AI623" s="383"/>
      <c r="AJ623" s="383"/>
      <c r="AK623" s="383"/>
      <c r="AL623" s="383"/>
      <c r="AM623" s="383"/>
      <c r="AN623" s="383"/>
      <c r="AO623" s="383"/>
      <c r="AP623" s="383"/>
      <c r="AQ623" s="383"/>
      <c r="AR623" s="383"/>
      <c r="AS623" s="383"/>
      <c r="AT623" s="383"/>
      <c r="AU623" s="383"/>
      <c r="AV623" s="383"/>
      <c r="AW623" s="383"/>
      <c r="AX623" s="383"/>
      <c r="AY623" s="383"/>
      <c r="AZ623" s="383"/>
      <c r="BA623" s="383"/>
      <c r="BB623" s="383"/>
      <c r="BC623" s="383"/>
      <c r="BD623" s="383"/>
      <c r="BE623" s="383"/>
      <c r="BF623" s="383"/>
      <c r="BG623" s="383"/>
      <c r="BH623" s="383"/>
      <c r="BI623" s="383"/>
      <c r="BJ623" s="383"/>
      <c r="BK623" s="383"/>
      <c r="BL623" s="383"/>
      <c r="BM623" s="383"/>
      <c r="BN623" s="383"/>
      <c r="BO623" s="383"/>
      <c r="BP623" s="383"/>
      <c r="BQ623" s="383"/>
      <c r="BR623" s="383"/>
      <c r="BS623" s="383"/>
      <c r="BT623" s="383"/>
      <c r="BU623" s="383"/>
      <c r="BV623" s="383"/>
      <c r="BW623" s="383"/>
      <c r="BX623" s="383"/>
      <c r="BY623" s="383"/>
      <c r="BZ623" s="383"/>
      <c r="CA623" s="383"/>
      <c r="CB623" s="383"/>
      <c r="CC623" s="383"/>
      <c r="CD623" s="383"/>
      <c r="CE623" s="383"/>
      <c r="CF623" s="383"/>
      <c r="CG623" s="383"/>
      <c r="CH623" s="383"/>
      <c r="CI623" s="383"/>
      <c r="CJ623" s="383"/>
      <c r="CK623" s="383"/>
      <c r="CL623" s="383"/>
      <c r="CM623" s="383"/>
      <c r="CN623" s="383"/>
      <c r="CO623" s="383"/>
      <c r="CP623" s="383"/>
      <c r="CQ623" s="383"/>
      <c r="CR623" s="383"/>
      <c r="CS623" s="383"/>
      <c r="CT623" s="383"/>
      <c r="CU623" s="383"/>
      <c r="CV623" s="383"/>
      <c r="CW623" s="383"/>
      <c r="CX623" s="383"/>
      <c r="CY623" s="383"/>
      <c r="CZ623" s="383"/>
      <c r="DA623" s="383"/>
      <c r="DB623" s="383"/>
      <c r="DC623" s="383"/>
      <c r="DD623" s="383"/>
      <c r="DE623" s="383"/>
      <c r="DF623" s="383"/>
      <c r="DG623" s="383"/>
      <c r="DH623" s="383"/>
      <c r="DI623" s="383"/>
      <c r="DJ623" s="383"/>
      <c r="DK623" s="383"/>
      <c r="DL623" s="383"/>
      <c r="DM623" s="383"/>
      <c r="DN623" s="383"/>
      <c r="DO623" s="383"/>
      <c r="DP623" s="383"/>
      <c r="DQ623" s="383"/>
      <c r="DR623" s="383"/>
      <c r="DS623" s="383"/>
      <c r="DT623" s="383"/>
    </row>
    <row r="636" spans="1:4">
      <c r="B636" s="5"/>
      <c r="C636" s="5"/>
      <c r="D636" s="5"/>
    </row>
    <row r="637" spans="1:4">
      <c r="B637" s="5"/>
      <c r="C637" s="5"/>
      <c r="D637" s="5"/>
    </row>
    <row r="638" spans="1:4">
      <c r="B638" s="5"/>
      <c r="C638" s="5"/>
      <c r="D638" s="5"/>
    </row>
    <row r="639" spans="1:4">
      <c r="A639" s="35"/>
      <c r="B639" s="35"/>
      <c r="C639" s="35"/>
      <c r="D639" s="35"/>
    </row>
    <row r="640" spans="1:4">
      <c r="B640" s="5"/>
      <c r="C640" s="5"/>
      <c r="D640" s="5"/>
    </row>
    <row r="641" spans="1:4">
      <c r="A641" s="35"/>
      <c r="B641" s="35"/>
      <c r="C641" s="35"/>
      <c r="D641" s="35"/>
    </row>
    <row r="642" spans="1:4">
      <c r="B642" s="5"/>
      <c r="C642" s="5"/>
      <c r="D642" s="5"/>
    </row>
    <row r="643" spans="1:4">
      <c r="B643" s="5"/>
      <c r="C643" s="5"/>
      <c r="D643" s="5"/>
    </row>
    <row r="644" spans="1:4">
      <c r="B644" s="5"/>
      <c r="C644" s="5"/>
      <c r="D644" s="5"/>
    </row>
    <row r="645" spans="1:4">
      <c r="B645" s="5"/>
      <c r="C645" s="5"/>
      <c r="D645" s="5"/>
    </row>
    <row r="646" spans="1:4">
      <c r="A646" s="35"/>
      <c r="B646" s="35"/>
      <c r="C646" s="35"/>
      <c r="D646" s="35"/>
    </row>
    <row r="647" spans="1:4">
      <c r="B647" s="5"/>
      <c r="C647" s="5"/>
      <c r="D647" s="5"/>
    </row>
    <row r="648" spans="1:4">
      <c r="B648" s="5"/>
      <c r="C648" s="5"/>
      <c r="D648" s="5"/>
    </row>
    <row r="649" spans="1:4">
      <c r="B649" s="5"/>
      <c r="C649" s="5"/>
      <c r="D649" s="5"/>
    </row>
    <row r="650" spans="1:4">
      <c r="B650" s="5"/>
      <c r="C650" s="5"/>
      <c r="D650" s="5"/>
    </row>
    <row r="651" spans="1:4">
      <c r="A651" s="2"/>
      <c r="B651" s="1"/>
      <c r="D651" s="383"/>
    </row>
    <row r="674" spans="1:124">
      <c r="B674" s="1"/>
      <c r="D674" s="383"/>
    </row>
    <row r="675" spans="1:124">
      <c r="A675" s="2"/>
      <c r="D675" s="383"/>
    </row>
    <row r="676" spans="1:124">
      <c r="A676" s="2"/>
      <c r="D676" s="383"/>
    </row>
    <row r="677" spans="1:124">
      <c r="A677" s="2"/>
      <c r="D677" s="383"/>
    </row>
    <row r="678" spans="1:124">
      <c r="B678" s="5"/>
      <c r="C678" s="5"/>
    </row>
    <row r="679" spans="1:124" s="322" customFormat="1">
      <c r="A679" s="320"/>
      <c r="B679" s="321"/>
      <c r="C679" s="321"/>
      <c r="D679" s="321"/>
      <c r="E679" s="321"/>
      <c r="F679" s="321"/>
      <c r="G679" s="321"/>
      <c r="H679" s="321"/>
      <c r="I679" s="321"/>
      <c r="J679" s="321"/>
      <c r="K679" s="321"/>
      <c r="L679" s="321"/>
      <c r="M679" s="321"/>
      <c r="N679" s="321"/>
      <c r="O679" s="321"/>
      <c r="P679" s="321"/>
      <c r="Q679" s="321"/>
      <c r="R679" s="321"/>
      <c r="S679" s="321"/>
      <c r="T679" s="321"/>
      <c r="U679" s="321"/>
      <c r="V679" s="321"/>
      <c r="W679" s="321"/>
      <c r="X679" s="321"/>
      <c r="Y679" s="321"/>
      <c r="Z679" s="321"/>
      <c r="AA679" s="321"/>
      <c r="AB679" s="321"/>
      <c r="AC679" s="321"/>
      <c r="AD679" s="321"/>
      <c r="AE679" s="321"/>
      <c r="AF679" s="321"/>
      <c r="AG679" s="321"/>
      <c r="AH679" s="321"/>
      <c r="AI679" s="321"/>
      <c r="AJ679" s="321"/>
      <c r="AK679" s="321"/>
      <c r="AL679" s="321"/>
      <c r="AM679" s="321"/>
      <c r="AN679" s="321"/>
      <c r="AO679" s="321"/>
      <c r="AP679" s="321"/>
      <c r="AQ679" s="321"/>
      <c r="AR679" s="321"/>
      <c r="AS679" s="321"/>
      <c r="AT679" s="321"/>
      <c r="AU679" s="321"/>
      <c r="AV679" s="321"/>
      <c r="AW679" s="321"/>
      <c r="AX679" s="321"/>
      <c r="AY679" s="321"/>
      <c r="AZ679" s="321"/>
      <c r="BA679" s="321"/>
      <c r="BB679" s="321"/>
      <c r="BC679" s="321"/>
      <c r="BD679" s="321"/>
      <c r="BE679" s="321"/>
      <c r="BF679" s="321"/>
      <c r="BG679" s="321"/>
      <c r="BH679" s="321"/>
      <c r="BI679" s="321"/>
      <c r="BJ679" s="321"/>
      <c r="BK679" s="321"/>
      <c r="BL679" s="321"/>
      <c r="BM679" s="321"/>
      <c r="BN679" s="321"/>
      <c r="BO679" s="321"/>
      <c r="BP679" s="321"/>
      <c r="BQ679" s="321"/>
      <c r="BR679" s="321"/>
      <c r="BS679" s="321"/>
      <c r="BT679" s="321"/>
      <c r="BU679" s="321"/>
      <c r="BV679" s="321"/>
      <c r="BW679" s="321"/>
      <c r="BX679" s="321"/>
      <c r="BY679" s="321"/>
      <c r="BZ679" s="321"/>
      <c r="CA679" s="321"/>
      <c r="CB679" s="321"/>
      <c r="CC679" s="321"/>
      <c r="CD679" s="321"/>
      <c r="CE679" s="321"/>
      <c r="CF679" s="321"/>
      <c r="CG679" s="321"/>
      <c r="CH679" s="321"/>
      <c r="CI679" s="321"/>
      <c r="CJ679" s="321"/>
      <c r="CK679" s="321"/>
      <c r="CL679" s="321"/>
      <c r="CM679" s="321"/>
      <c r="CN679" s="321"/>
      <c r="CO679" s="321"/>
      <c r="CP679" s="321"/>
      <c r="CQ679" s="321"/>
      <c r="CR679" s="321"/>
      <c r="CS679" s="321"/>
      <c r="CT679" s="321"/>
      <c r="CU679" s="321"/>
      <c r="CV679" s="321"/>
      <c r="CW679" s="321"/>
      <c r="CX679" s="321"/>
      <c r="CY679" s="321"/>
      <c r="CZ679" s="321"/>
      <c r="DA679" s="321"/>
      <c r="DB679" s="321"/>
      <c r="DC679" s="321"/>
      <c r="DD679" s="321"/>
      <c r="DE679" s="321"/>
      <c r="DF679" s="321"/>
      <c r="DG679" s="321"/>
      <c r="DH679" s="321"/>
      <c r="DI679" s="321"/>
      <c r="DJ679" s="321"/>
      <c r="DK679" s="321"/>
      <c r="DL679" s="321"/>
      <c r="DM679" s="321"/>
      <c r="DN679" s="321"/>
      <c r="DO679" s="321"/>
      <c r="DP679" s="321"/>
      <c r="DQ679" s="321"/>
      <c r="DR679" s="321"/>
      <c r="DS679" s="321"/>
      <c r="DT679" s="321"/>
    </row>
    <row r="680" spans="1:124">
      <c r="A680" s="383"/>
    </row>
    <row r="695" spans="1:1">
      <c r="A695" s="6"/>
    </row>
    <row r="711" spans="1:69" s="1" customFormat="1">
      <c r="A711" s="2"/>
      <c r="B711" s="6"/>
      <c r="C711" s="384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</row>
    <row r="712" spans="1:69" s="1" customFormat="1">
      <c r="A712" s="2"/>
      <c r="B712" s="6"/>
      <c r="C712" s="384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</row>
    <row r="713" spans="1:69" s="1" customFormat="1">
      <c r="A713" s="2"/>
      <c r="B713" s="6"/>
      <c r="C713" s="384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</row>
    <row r="714" spans="1:69" s="1" customFormat="1">
      <c r="A714" s="2"/>
      <c r="B714" s="6"/>
      <c r="C714" s="384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</row>
    <row r="715" spans="1:69" s="1" customFormat="1">
      <c r="A715" s="2"/>
      <c r="B715" s="6"/>
      <c r="C715" s="384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</row>
    <row r="716" spans="1:69" s="1" customFormat="1">
      <c r="A716" s="2"/>
      <c r="B716" s="6"/>
      <c r="C716" s="384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</row>
    <row r="717" spans="1:69" s="1" customFormat="1">
      <c r="A717" s="2"/>
      <c r="B717" s="6"/>
      <c r="C717" s="384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</row>
    <row r="718" spans="1:69" s="1" customFormat="1">
      <c r="A718" s="2"/>
      <c r="B718" s="6"/>
      <c r="C718" s="384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</row>
    <row r="719" spans="1:69" s="1" customFormat="1">
      <c r="A719" s="2"/>
      <c r="B719" s="6"/>
      <c r="C719" s="384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</row>
    <row r="720" spans="1:69" s="1" customFormat="1">
      <c r="A720" s="2"/>
      <c r="B720" s="6"/>
      <c r="C720" s="384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</row>
    <row r="721" spans="1:69" s="1" customFormat="1">
      <c r="A721" s="2"/>
      <c r="B721" s="6"/>
      <c r="C721" s="384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</row>
    <row r="777" spans="1:1">
      <c r="A777" s="35"/>
    </row>
    <row r="779" spans="1:1">
      <c r="A779" s="35"/>
    </row>
    <row r="784" spans="1:1">
      <c r="A784" s="35"/>
    </row>
    <row r="792" spans="1:4">
      <c r="D792" s="383"/>
    </row>
    <row r="793" spans="1:4">
      <c r="D793" s="383"/>
    </row>
    <row r="794" spans="1:4">
      <c r="D794" s="383"/>
    </row>
    <row r="795" spans="1:4">
      <c r="D795" s="383"/>
    </row>
    <row r="796" spans="1:4">
      <c r="D796" s="383"/>
    </row>
    <row r="797" spans="1:4">
      <c r="A797" s="383"/>
    </row>
    <row r="820" spans="1:3">
      <c r="A820" s="6"/>
      <c r="B820" s="383"/>
      <c r="C820" s="383"/>
    </row>
    <row r="821" spans="1:3">
      <c r="A821" s="6"/>
      <c r="B821" s="383"/>
      <c r="C821" s="383"/>
    </row>
    <row r="822" spans="1:3">
      <c r="A822" s="6"/>
      <c r="B822" s="383"/>
      <c r="C822" s="383"/>
    </row>
    <row r="823" spans="1:3">
      <c r="A823" s="6"/>
      <c r="B823" s="383"/>
      <c r="C823" s="383"/>
    </row>
    <row r="824" spans="1:3">
      <c r="A824" s="6"/>
      <c r="B824" s="383"/>
      <c r="C824" s="383"/>
    </row>
    <row r="825" spans="1:3">
      <c r="A825" s="6"/>
      <c r="B825" s="383"/>
      <c r="C825" s="383"/>
    </row>
    <row r="826" spans="1:3">
      <c r="A826" s="6"/>
      <c r="B826" s="383"/>
      <c r="C826" s="383"/>
    </row>
    <row r="827" spans="1:3">
      <c r="A827" s="6"/>
      <c r="B827" s="383"/>
      <c r="C827" s="383"/>
    </row>
    <row r="828" spans="1:3">
      <c r="A828" s="6"/>
      <c r="B828" s="383"/>
      <c r="C828" s="383"/>
    </row>
    <row r="829" spans="1:3">
      <c r="A829" s="6"/>
      <c r="B829" s="383"/>
      <c r="C829" s="383"/>
    </row>
    <row r="830" spans="1:3">
      <c r="A830" s="6"/>
      <c r="B830" s="383"/>
      <c r="C830" s="383"/>
    </row>
    <row r="831" spans="1:3">
      <c r="A831" s="6"/>
      <c r="B831" s="383"/>
      <c r="C831" s="383"/>
    </row>
    <row r="832" spans="1:3">
      <c r="A832" s="6"/>
      <c r="B832" s="383"/>
      <c r="C832" s="383"/>
    </row>
    <row r="833" spans="1:3">
      <c r="A833" s="6"/>
      <c r="B833" s="383"/>
      <c r="C833" s="383"/>
    </row>
    <row r="834" spans="1:3">
      <c r="A834" s="6"/>
      <c r="B834" s="383"/>
      <c r="C834" s="383"/>
    </row>
  </sheetData>
  <sheetProtection algorithmName="SHA-512" hashValue="ZdWhnmuEbCJMD3X6DTYGC0Fx9S4MJoKp0MJ7pT6WM9OdsFxKLAVUaN1zaKZpqZYIQxeZ06Zrkpzf6R0Adhlmpg==" saltValue="E9bjDsAJbRh2xbjjbD1RDA==" spinCount="100000" sheet="1" objects="1" scenarios="1"/>
  <conditionalFormatting sqref="B3">
    <cfRule type="containsText" dxfId="13" priority="8" operator="containsText" text="ERROR">
      <formula>NOT(ISERROR(SEARCH("ERROR",B3)))</formula>
    </cfRule>
  </conditionalFormatting>
  <conditionalFormatting sqref="D489">
    <cfRule type="containsText" dxfId="12" priority="7" operator="containsText" text="ERROR">
      <formula>NOT(ISERROR(SEARCH("ERROR",D489)))</formula>
    </cfRule>
  </conditionalFormatting>
  <conditionalFormatting sqref="E36:AK39">
    <cfRule type="cellIs" dxfId="11" priority="5" operator="greaterThan">
      <formula>0</formula>
    </cfRule>
    <cfRule type="cellIs" dxfId="10" priority="6" operator="greaterThan">
      <formula>0</formula>
    </cfRule>
  </conditionalFormatting>
  <conditionalFormatting sqref="E93:AK94">
    <cfRule type="cellIs" dxfId="9" priority="3" operator="greaterThan">
      <formula>0</formula>
    </cfRule>
    <cfRule type="cellIs" dxfId="8" priority="4" operator="greaterThan">
      <formula>0</formula>
    </cfRule>
  </conditionalFormatting>
  <conditionalFormatting sqref="E76:AH76">
    <cfRule type="containsText" dxfId="7" priority="9" operator="containsText" text="ERROR">
      <formula>NOT(ISERROR(SEARCH("ERROR",E88)))</formula>
    </cfRule>
  </conditionalFormatting>
  <conditionalFormatting sqref="B77">
    <cfRule type="containsText" dxfId="6" priority="10" operator="containsText" text="ERROR">
      <formula>NOT(ISERROR(SEARCH("ERROR",B612)))</formula>
    </cfRule>
  </conditionalFormatting>
  <conditionalFormatting sqref="B88">
    <cfRule type="containsText" dxfId="5" priority="2" operator="containsText" text="ERROR">
      <formula>NOT(ISERROR(SEARCH("ERROR",B622)))</formula>
    </cfRule>
  </conditionalFormatting>
  <conditionalFormatting sqref="B89">
    <cfRule type="containsText" dxfId="4" priority="1" operator="containsText" text="ERROR">
      <formula>NOT(ISERROR(SEARCH("ERROR",B623)))</formula>
    </cfRule>
  </conditionalFormatting>
  <dataValidations count="3">
    <dataValidation allowBlank="1" showDropDown="1" showInputMessage="1" showErrorMessage="1" sqref="C140:C144" xr:uid="{00000000-0002-0000-0700-000000000000}"/>
    <dataValidation type="list" allowBlank="1" showInputMessage="1" showErrorMessage="1" sqref="C127 B345:B360 D508:D510 C145:C146 A4 C135:C139" xr:uid="{00000000-0002-0000-0700-000001000000}">
      <formula1>"0,1"</formula1>
    </dataValidation>
    <dataValidation type="list" allowBlank="1" showInputMessage="1" showErrorMessage="1" sqref="B719 B135:B146 B155:B170" xr:uid="{00000000-0002-0000-0700-000002000000}">
      <formula1>Index</formula1>
    </dataValidation>
  </dataValidations>
  <hyperlinks>
    <hyperlink ref="A1" location="Содержание!A1" display="Содержание" xr:uid="{00000000-0004-0000-0700-000000000000}"/>
  </hyperlinks>
  <pageMargins left="0.70866141732283472" right="0.70866141732283472" top="0.74803149606299213" bottom="0.74803149606299213" header="0.31496062992125984" footer="0.31496062992125984"/>
  <pageSetup paperSize="9" scale="36" fitToWidth="5" fitToHeight="51" pageOrder="overThenDown" orientation="landscape" r:id="rId1"/>
  <rowBreaks count="7" manualBreakCount="7">
    <brk id="131" max="36" man="1"/>
    <brk id="588" max="36" man="1"/>
    <brk id="188" max="36" man="1"/>
    <brk id="240" max="36" man="1"/>
    <brk id="441" max="36" man="1"/>
    <brk id="610" max="36" man="1"/>
    <brk id="674" max="36" man="1"/>
  </rowBreaks>
  <colBreaks count="5" manualBreakCount="5">
    <brk id="24" max="359" man="1"/>
    <brk id="44" max="495" man="1"/>
    <brk id="64" max="495" man="1"/>
    <brk id="84" max="495" man="1"/>
    <brk id="104" max="49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0" tint="-0.14999847407452621"/>
    <outlinePr summaryBelow="0" summaryRight="0"/>
  </sheetPr>
  <dimension ref="A1:DT1165"/>
  <sheetViews>
    <sheetView showGridLines="0" zoomScale="65" zoomScaleNormal="65" zoomScaleSheetLayoutView="65" workbookViewId="0">
      <pane xSplit="4" ySplit="4" topLeftCell="E91" activePane="bottomRight" state="frozen"/>
      <selection sqref="A1:T1"/>
      <selection pane="topRight" sqref="A1:T1"/>
      <selection pane="bottomLeft" sqref="A1:T1"/>
      <selection pane="bottomRight" activeCell="D111" sqref="D111"/>
    </sheetView>
  </sheetViews>
  <sheetFormatPr defaultColWidth="11.77734375" defaultRowHeight="14.4"/>
  <cols>
    <col min="1" max="1" width="45.77734375" style="2" customWidth="1"/>
    <col min="2" max="2" width="11.77734375" style="1"/>
    <col min="3" max="3" width="14.5546875" style="1" customWidth="1"/>
    <col min="4" max="4" width="14.109375" style="1" customWidth="1"/>
    <col min="5" max="5" width="15" style="1" bestFit="1" customWidth="1"/>
    <col min="6" max="17" width="11.77734375" style="1"/>
    <col min="18" max="18" width="11.77734375" style="1" customWidth="1"/>
    <col min="19" max="16384" width="11.77734375" style="1"/>
  </cols>
  <sheetData>
    <row r="1" spans="1:124">
      <c r="A1" s="377" t="s">
        <v>14</v>
      </c>
      <c r="E1" s="3">
        <f>Расчет_С_Фондом!E1</f>
        <v>43466</v>
      </c>
      <c r="F1" s="3">
        <f>Расчет_С_Фондом!F1</f>
        <v>43831</v>
      </c>
      <c r="G1" s="3">
        <f>Расчет_С_Фондом!G1</f>
        <v>44197</v>
      </c>
      <c r="H1" s="3">
        <f>Расчет_С_Фондом!H1</f>
        <v>44562</v>
      </c>
      <c r="I1" s="3">
        <f>Расчет_С_Фондом!I1</f>
        <v>44927</v>
      </c>
      <c r="J1" s="3">
        <f>Расчет_С_Фондом!J1</f>
        <v>45292</v>
      </c>
      <c r="K1" s="3">
        <f>Расчет_С_Фондом!K1</f>
        <v>45658</v>
      </c>
      <c r="L1" s="3">
        <f>Расчет_С_Фондом!L1</f>
        <v>46023</v>
      </c>
      <c r="M1" s="3">
        <f>Расчет_С_Фондом!M1</f>
        <v>46388</v>
      </c>
      <c r="N1" s="3">
        <f>Расчет_С_Фондом!N1</f>
        <v>46753</v>
      </c>
      <c r="O1" s="3">
        <f>Расчет_С_Фондом!O1</f>
        <v>47119</v>
      </c>
      <c r="P1" s="3">
        <f>Расчет_С_Фондом!P1</f>
        <v>47484</v>
      </c>
      <c r="Q1" s="3">
        <f>Расчет_С_Фондом!Q1</f>
        <v>47849</v>
      </c>
      <c r="R1" s="3">
        <f>Расчет_С_Фондом!R1</f>
        <v>48214</v>
      </c>
      <c r="S1" s="3">
        <f>Расчет_С_Фондом!S1</f>
        <v>48580</v>
      </c>
      <c r="T1" s="3">
        <f>Расчет_С_Фондом!T1</f>
        <v>48945</v>
      </c>
      <c r="U1" s="3">
        <f>Расчет_С_Фондом!U1</f>
        <v>49310</v>
      </c>
      <c r="V1" s="3">
        <f>Расчет_С_Фондом!V1</f>
        <v>49675</v>
      </c>
      <c r="W1" s="3">
        <f>Расчет_С_Фондом!W1</f>
        <v>50041</v>
      </c>
      <c r="X1" s="3">
        <f>Расчет_С_Фондом!X1</f>
        <v>50406</v>
      </c>
      <c r="Y1" s="3">
        <f>Расчет_С_Фондом!Y1</f>
        <v>50771</v>
      </c>
      <c r="Z1" s="3">
        <f>Расчет_С_Фондом!Z1</f>
        <v>51136</v>
      </c>
      <c r="AA1" s="3">
        <f>Расчет_С_Фондом!AA1</f>
        <v>51502</v>
      </c>
      <c r="AB1" s="3">
        <f>Расчет_С_Фондом!AB1</f>
        <v>51867</v>
      </c>
      <c r="AC1" s="3">
        <f>Расчет_С_Фондом!AC1</f>
        <v>52232</v>
      </c>
      <c r="AD1" s="3">
        <f>Расчет_С_Фондом!AD1</f>
        <v>52597</v>
      </c>
      <c r="AE1" s="3">
        <f>Расчет_С_Фондом!AE1</f>
        <v>52963</v>
      </c>
      <c r="AF1" s="3">
        <f>Расчет_С_Фондом!AF1</f>
        <v>53328</v>
      </c>
      <c r="AG1" s="3">
        <f>Расчет_С_Фондом!AG1</f>
        <v>53693</v>
      </c>
      <c r="AH1" s="3">
        <f>Расчет_С_Фондом!AH1</f>
        <v>54058</v>
      </c>
      <c r="AI1" s="3">
        <f>Расчет_С_Фондом!AI1</f>
        <v>54424</v>
      </c>
      <c r="AJ1" s="3">
        <f>Расчет_С_Фондом!AJ1</f>
        <v>54789</v>
      </c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</row>
    <row r="2" spans="1:124" ht="21">
      <c r="A2" s="376" t="s">
        <v>368</v>
      </c>
      <c r="E2" s="3">
        <f>Расчет_С_Фондом!E2</f>
        <v>43830</v>
      </c>
      <c r="F2" s="3">
        <f>Расчет_С_Фондом!F2</f>
        <v>44196</v>
      </c>
      <c r="G2" s="3">
        <f>Расчет_С_Фондом!G2</f>
        <v>44561</v>
      </c>
      <c r="H2" s="3">
        <f>Расчет_С_Фондом!H2</f>
        <v>44926</v>
      </c>
      <c r="I2" s="3">
        <f>Расчет_С_Фондом!I2</f>
        <v>45291</v>
      </c>
      <c r="J2" s="3">
        <f>Расчет_С_Фондом!J2</f>
        <v>45657</v>
      </c>
      <c r="K2" s="3">
        <f>Расчет_С_Фондом!K2</f>
        <v>46022</v>
      </c>
      <c r="L2" s="3">
        <f>Расчет_С_Фондом!L2</f>
        <v>46387</v>
      </c>
      <c r="M2" s="3">
        <f>Расчет_С_Фондом!M2</f>
        <v>46752</v>
      </c>
      <c r="N2" s="3">
        <f>Расчет_С_Фондом!N2</f>
        <v>47118</v>
      </c>
      <c r="O2" s="3">
        <f>Расчет_С_Фондом!O2</f>
        <v>47483</v>
      </c>
      <c r="P2" s="3">
        <f>Расчет_С_Фондом!P2</f>
        <v>47848</v>
      </c>
      <c r="Q2" s="3">
        <f>Расчет_С_Фондом!Q2</f>
        <v>48213</v>
      </c>
      <c r="R2" s="3">
        <f>Расчет_С_Фондом!R2</f>
        <v>48579</v>
      </c>
      <c r="S2" s="3">
        <f>Расчет_С_Фондом!S2</f>
        <v>48944</v>
      </c>
      <c r="T2" s="3">
        <f>Расчет_С_Фондом!T2</f>
        <v>49309</v>
      </c>
      <c r="U2" s="3">
        <f>Расчет_С_Фондом!U2</f>
        <v>49674</v>
      </c>
      <c r="V2" s="3">
        <f>Расчет_С_Фондом!V2</f>
        <v>50040</v>
      </c>
      <c r="W2" s="3">
        <f>Расчет_С_Фондом!W2</f>
        <v>50405</v>
      </c>
      <c r="X2" s="3">
        <f>Расчет_С_Фондом!X2</f>
        <v>50770</v>
      </c>
      <c r="Y2" s="3">
        <f>Расчет_С_Фондом!Y2</f>
        <v>51135</v>
      </c>
      <c r="Z2" s="3">
        <f>Расчет_С_Фондом!Z2</f>
        <v>51501</v>
      </c>
      <c r="AA2" s="3">
        <f>Расчет_С_Фондом!AA2</f>
        <v>51866</v>
      </c>
      <c r="AB2" s="3">
        <f>Расчет_С_Фондом!AB2</f>
        <v>52231</v>
      </c>
      <c r="AC2" s="3">
        <f>Расчет_С_Фондом!AC2</f>
        <v>52596</v>
      </c>
      <c r="AD2" s="3">
        <f>Расчет_С_Фондом!AD2</f>
        <v>52962</v>
      </c>
      <c r="AE2" s="3">
        <f>Расчет_С_Фондом!AE2</f>
        <v>53327</v>
      </c>
      <c r="AF2" s="3">
        <f>Расчет_С_Фондом!AF2</f>
        <v>53692</v>
      </c>
      <c r="AG2" s="3">
        <f>Расчет_С_Фондом!AG2</f>
        <v>54057</v>
      </c>
      <c r="AH2" s="3">
        <f>Расчет_С_Фондом!AH2</f>
        <v>54423</v>
      </c>
      <c r="AI2" s="3">
        <f>Расчет_С_Фондом!AI2</f>
        <v>54788</v>
      </c>
      <c r="AJ2" s="3">
        <f>Расчет_С_Фондом!AJ2</f>
        <v>55153</v>
      </c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</row>
    <row r="3" spans="1:124">
      <c r="A3" s="384" t="s">
        <v>21</v>
      </c>
      <c r="B3" s="98" t="str">
        <f ca="1">Результаты!C27</f>
        <v>OK</v>
      </c>
      <c r="E3" s="12">
        <f>Расчет_С_Фондом!E3</f>
        <v>4</v>
      </c>
      <c r="F3" s="12">
        <f>Расчет_С_Фондом!F3</f>
        <v>4</v>
      </c>
      <c r="G3" s="12">
        <f>Расчет_С_Фондом!G3</f>
        <v>4</v>
      </c>
      <c r="H3" s="12">
        <f>Расчет_С_Фондом!H3</f>
        <v>4</v>
      </c>
      <c r="I3" s="12">
        <f>Расчет_С_Фондом!I3</f>
        <v>4</v>
      </c>
      <c r="J3" s="12">
        <f>Расчет_С_Фондом!J3</f>
        <v>4</v>
      </c>
      <c r="K3" s="12">
        <f>Расчет_С_Фондом!K3</f>
        <v>4</v>
      </c>
      <c r="L3" s="12">
        <f>Расчет_С_Фондом!L3</f>
        <v>4</v>
      </c>
      <c r="M3" s="12">
        <f>Расчет_С_Фондом!M3</f>
        <v>4</v>
      </c>
      <c r="N3" s="12">
        <f>Расчет_С_Фондом!N3</f>
        <v>4</v>
      </c>
      <c r="O3" s="12">
        <f>Расчет_С_Фондом!O3</f>
        <v>4</v>
      </c>
      <c r="P3" s="12">
        <f>Расчет_С_Фондом!P3</f>
        <v>4</v>
      </c>
      <c r="Q3" s="12">
        <f>Расчет_С_Фондом!Q3</f>
        <v>4</v>
      </c>
      <c r="R3" s="12">
        <f>Расчет_С_Фондом!R3</f>
        <v>4</v>
      </c>
      <c r="S3" s="12">
        <f>Расчет_С_Фондом!S3</f>
        <v>4</v>
      </c>
      <c r="T3" s="12">
        <f>Расчет_С_Фондом!T3</f>
        <v>4</v>
      </c>
      <c r="U3" s="12">
        <f>Расчет_С_Фондом!U3</f>
        <v>4</v>
      </c>
      <c r="V3" s="12">
        <f>Расчет_С_Фондом!V3</f>
        <v>4</v>
      </c>
      <c r="W3" s="12">
        <f>Расчет_С_Фондом!W3</f>
        <v>4</v>
      </c>
      <c r="X3" s="12">
        <f>Расчет_С_Фондом!X3</f>
        <v>4</v>
      </c>
      <c r="Y3" s="12">
        <f>Расчет_С_Фондом!Y3</f>
        <v>4</v>
      </c>
      <c r="Z3" s="12">
        <f>Расчет_С_Фондом!Z3</f>
        <v>4</v>
      </c>
      <c r="AA3" s="12">
        <f>Расчет_С_Фондом!AA3</f>
        <v>4</v>
      </c>
      <c r="AB3" s="12">
        <f>Расчет_С_Фондом!AB3</f>
        <v>4</v>
      </c>
      <c r="AC3" s="12">
        <f>Расчет_С_Фондом!AC3</f>
        <v>4</v>
      </c>
      <c r="AD3" s="12">
        <f>Расчет_С_Фондом!AD3</f>
        <v>4</v>
      </c>
      <c r="AE3" s="12">
        <f>Расчет_С_Фондом!AE3</f>
        <v>4</v>
      </c>
      <c r="AF3" s="12">
        <f>Расчет_С_Фондом!AF3</f>
        <v>4</v>
      </c>
      <c r="AG3" s="12">
        <f>Расчет_С_Фондом!AG3</f>
        <v>4</v>
      </c>
      <c r="AH3" s="12">
        <f>Расчет_С_Фондом!AH3</f>
        <v>4</v>
      </c>
      <c r="AI3" s="12">
        <f>Расчет_С_Фондом!AI3</f>
        <v>4</v>
      </c>
      <c r="AJ3" s="12">
        <f>Расчет_С_Фондом!AJ3</f>
        <v>4</v>
      </c>
      <c r="AK3" s="12"/>
      <c r="AL3" s="12"/>
      <c r="AM3" s="12"/>
      <c r="AN3" s="12"/>
      <c r="AO3" s="12"/>
      <c r="AP3" s="12"/>
      <c r="AQ3" s="12"/>
      <c r="AR3" s="12"/>
      <c r="AS3" s="12"/>
      <c r="AT3" s="12"/>
      <c r="AU3" s="12"/>
      <c r="AV3" s="12"/>
      <c r="AW3" s="12"/>
      <c r="AX3" s="12"/>
      <c r="AY3" s="12"/>
      <c r="AZ3" s="12"/>
      <c r="BA3" s="12"/>
      <c r="BB3" s="12"/>
      <c r="BC3" s="12"/>
      <c r="BD3" s="12"/>
      <c r="BE3" s="12"/>
      <c r="BF3" s="12"/>
      <c r="BG3" s="12"/>
      <c r="BH3" s="12"/>
      <c r="BI3" s="12"/>
      <c r="BJ3" s="12"/>
      <c r="BK3" s="12"/>
      <c r="BL3" s="12"/>
      <c r="BM3" s="12"/>
      <c r="BN3" s="12"/>
      <c r="BO3" s="12"/>
      <c r="BP3" s="12"/>
      <c r="BQ3" s="12"/>
      <c r="BR3" s="12"/>
      <c r="BS3" s="12"/>
      <c r="BT3" s="12"/>
      <c r="BU3" s="12"/>
      <c r="BV3" s="12"/>
      <c r="BW3" s="12"/>
      <c r="BX3" s="12"/>
      <c r="BY3" s="12"/>
      <c r="BZ3" s="12"/>
      <c r="CA3" s="12"/>
      <c r="CB3" s="12"/>
      <c r="CC3" s="12"/>
      <c r="CD3" s="12"/>
      <c r="CE3" s="12"/>
      <c r="CF3" s="12"/>
      <c r="CG3" s="12"/>
      <c r="CH3" s="12"/>
      <c r="CI3" s="12"/>
      <c r="CJ3" s="12"/>
      <c r="CK3" s="12"/>
      <c r="CL3" s="12"/>
      <c r="CM3" s="12"/>
      <c r="CN3" s="12"/>
      <c r="CO3" s="12"/>
      <c r="CP3" s="12"/>
      <c r="CQ3" s="12"/>
      <c r="CR3" s="12"/>
      <c r="CS3" s="12"/>
      <c r="CT3" s="12"/>
      <c r="CU3" s="12"/>
      <c r="CV3" s="12"/>
      <c r="CW3" s="12"/>
      <c r="CX3" s="12"/>
      <c r="CY3" s="12"/>
      <c r="CZ3" s="12"/>
      <c r="DA3" s="12"/>
      <c r="DB3" s="12"/>
      <c r="DC3" s="12"/>
      <c r="DD3" s="12"/>
      <c r="DE3" s="12"/>
      <c r="DF3" s="12"/>
      <c r="DG3" s="12"/>
      <c r="DH3" s="12"/>
      <c r="DI3" s="12"/>
      <c r="DJ3" s="12"/>
      <c r="DK3" s="12"/>
      <c r="DL3" s="12"/>
      <c r="DM3" s="12"/>
      <c r="DN3" s="12"/>
      <c r="DO3" s="12"/>
      <c r="DP3" s="12"/>
      <c r="DQ3" s="12"/>
      <c r="DR3" s="12"/>
      <c r="DS3" s="12"/>
      <c r="DT3" s="12"/>
    </row>
    <row r="4" spans="1:124">
      <c r="E4" s="9">
        <f>Расчет_С_Фондом!E4</f>
        <v>2019</v>
      </c>
      <c r="F4" s="9">
        <f>Расчет_С_Фондом!F4</f>
        <v>2020</v>
      </c>
      <c r="G4" s="9">
        <f>Расчет_С_Фондом!G4</f>
        <v>2021</v>
      </c>
      <c r="H4" s="9">
        <f>Расчет_С_Фондом!H4</f>
        <v>2022</v>
      </c>
      <c r="I4" s="9">
        <f>Расчет_С_Фондом!I4</f>
        <v>2023</v>
      </c>
      <c r="J4" s="9">
        <f>Расчет_С_Фондом!J4</f>
        <v>2024</v>
      </c>
      <c r="K4" s="9">
        <f>Расчет_С_Фондом!K4</f>
        <v>2025</v>
      </c>
      <c r="L4" s="9">
        <f>Расчет_С_Фондом!L4</f>
        <v>2026</v>
      </c>
      <c r="M4" s="9">
        <f>Расчет_С_Фондом!M4</f>
        <v>2027</v>
      </c>
      <c r="N4" s="9">
        <f>Расчет_С_Фондом!N4</f>
        <v>2028</v>
      </c>
      <c r="O4" s="9">
        <f>Расчет_С_Фондом!O4</f>
        <v>2029</v>
      </c>
      <c r="P4" s="9">
        <f>Расчет_С_Фондом!P4</f>
        <v>2030</v>
      </c>
      <c r="Q4" s="9">
        <f>Расчет_С_Фондом!Q4</f>
        <v>2031</v>
      </c>
      <c r="R4" s="9">
        <f>Расчет_С_Фондом!R4</f>
        <v>2032</v>
      </c>
      <c r="S4" s="9">
        <f>Расчет_С_Фондом!S4</f>
        <v>2033</v>
      </c>
      <c r="T4" s="9">
        <f>Расчет_С_Фондом!T4</f>
        <v>2034</v>
      </c>
      <c r="U4" s="9">
        <f>Расчет_С_Фондом!U4</f>
        <v>2035</v>
      </c>
      <c r="V4" s="9">
        <f>Расчет_С_Фондом!V4</f>
        <v>2036</v>
      </c>
      <c r="W4" s="9">
        <f>Расчет_С_Фондом!W4</f>
        <v>2037</v>
      </c>
      <c r="X4" s="9">
        <f>Расчет_С_Фондом!X4</f>
        <v>2038</v>
      </c>
      <c r="Y4" s="9">
        <f>Расчет_С_Фондом!Y4</f>
        <v>2039</v>
      </c>
      <c r="Z4" s="9">
        <f>Расчет_С_Фондом!Z4</f>
        <v>2040</v>
      </c>
      <c r="AA4" s="9">
        <f>Расчет_С_Фондом!AA4</f>
        <v>2041</v>
      </c>
      <c r="AB4" s="9">
        <f>Расчет_С_Фондом!AB4</f>
        <v>2042</v>
      </c>
      <c r="AC4" s="9">
        <f>Расчет_С_Фондом!AC4</f>
        <v>2043</v>
      </c>
      <c r="AD4" s="9">
        <f>Расчет_С_Фондом!AD4</f>
        <v>2044</v>
      </c>
      <c r="AE4" s="9">
        <f>Расчет_С_Фондом!AE4</f>
        <v>2045</v>
      </c>
      <c r="AF4" s="9">
        <f>Расчет_С_Фондом!AF4</f>
        <v>2046</v>
      </c>
      <c r="AG4" s="9">
        <f>Расчет_С_Фондом!AG4</f>
        <v>2047</v>
      </c>
      <c r="AH4" s="9">
        <f>Расчет_С_Фондом!AH4</f>
        <v>2048</v>
      </c>
      <c r="AI4" s="9">
        <f>Расчет_С_Фондом!AI4</f>
        <v>2049</v>
      </c>
      <c r="AJ4" s="9">
        <f>Расчет_С_Фондом!AJ4</f>
        <v>2050</v>
      </c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</row>
    <row r="5" spans="1:124" s="217" customFormat="1">
      <c r="A5" s="215" t="s">
        <v>0</v>
      </c>
      <c r="B5" s="216"/>
      <c r="C5" s="216"/>
      <c r="D5" s="216"/>
      <c r="E5" s="216"/>
      <c r="F5" s="216"/>
      <c r="G5" s="216"/>
      <c r="H5" s="216"/>
      <c r="I5" s="216"/>
      <c r="J5" s="216"/>
      <c r="K5" s="216"/>
      <c r="L5" s="216"/>
      <c r="M5" s="216"/>
      <c r="N5" s="216"/>
      <c r="O5" s="216"/>
      <c r="P5" s="216"/>
      <c r="Q5" s="216"/>
      <c r="R5" s="216"/>
      <c r="S5" s="216"/>
      <c r="T5" s="216"/>
      <c r="U5" s="216"/>
      <c r="V5" s="216"/>
      <c r="W5" s="216"/>
      <c r="X5" s="216"/>
      <c r="Y5" s="216"/>
      <c r="Z5" s="216"/>
      <c r="AA5" s="216"/>
      <c r="AB5" s="216"/>
      <c r="AC5" s="216"/>
      <c r="AD5" s="216"/>
      <c r="AE5" s="216"/>
      <c r="AF5" s="216"/>
      <c r="AG5" s="216"/>
      <c r="AH5" s="216"/>
      <c r="AI5" s="216"/>
      <c r="AJ5" s="216"/>
      <c r="AK5" s="216"/>
      <c r="AL5" s="216"/>
      <c r="AM5" s="216"/>
      <c r="AN5" s="216"/>
      <c r="AO5" s="216"/>
      <c r="AP5" s="216"/>
      <c r="AQ5" s="216"/>
      <c r="AR5" s="216"/>
      <c r="AS5" s="216"/>
      <c r="AT5" s="216"/>
      <c r="AU5" s="216"/>
      <c r="AV5" s="216"/>
      <c r="AW5" s="216"/>
      <c r="AX5" s="216"/>
      <c r="AY5" s="216"/>
      <c r="AZ5" s="216"/>
      <c r="BA5" s="216"/>
      <c r="BB5" s="216"/>
      <c r="BC5" s="216"/>
      <c r="BD5" s="216"/>
      <c r="BE5" s="216"/>
      <c r="BF5" s="216"/>
      <c r="BG5" s="216"/>
      <c r="BH5" s="216"/>
      <c r="BI5" s="216"/>
      <c r="BJ5" s="216"/>
      <c r="BK5" s="216"/>
      <c r="BL5" s="216"/>
      <c r="BM5" s="216"/>
      <c r="BN5" s="216"/>
      <c r="BO5" s="216"/>
      <c r="BP5" s="216"/>
      <c r="BQ5" s="216"/>
      <c r="BR5" s="216"/>
      <c r="BS5" s="216"/>
      <c r="BT5" s="216"/>
      <c r="BU5" s="216"/>
      <c r="BV5" s="216"/>
      <c r="BW5" s="216"/>
      <c r="BX5" s="216"/>
      <c r="BY5" s="216"/>
      <c r="BZ5" s="216"/>
      <c r="CA5" s="216"/>
      <c r="CB5" s="216"/>
      <c r="CC5" s="216"/>
      <c r="CD5" s="216"/>
      <c r="CE5" s="216"/>
      <c r="CF5" s="216"/>
      <c r="CG5" s="216"/>
      <c r="CH5" s="216"/>
      <c r="CI5" s="216"/>
      <c r="CJ5" s="216"/>
      <c r="CK5" s="216"/>
      <c r="CL5" s="216"/>
      <c r="CM5" s="216"/>
      <c r="CN5" s="216"/>
      <c r="CO5" s="216"/>
      <c r="CP5" s="216"/>
      <c r="CQ5" s="216"/>
      <c r="CR5" s="216"/>
      <c r="CS5" s="216"/>
      <c r="CT5" s="216"/>
      <c r="CU5" s="216"/>
      <c r="CV5" s="216"/>
      <c r="CW5" s="216"/>
      <c r="CX5" s="216"/>
      <c r="CY5" s="216"/>
      <c r="CZ5" s="216"/>
      <c r="DA5" s="216"/>
      <c r="DB5" s="216"/>
      <c r="DC5" s="216"/>
      <c r="DD5" s="216"/>
      <c r="DE5" s="216"/>
      <c r="DF5" s="216"/>
      <c r="DG5" s="216"/>
      <c r="DH5" s="216"/>
      <c r="DI5" s="216"/>
      <c r="DJ5" s="216"/>
      <c r="DK5" s="216"/>
      <c r="DL5" s="216"/>
      <c r="DM5" s="216"/>
      <c r="DN5" s="216"/>
      <c r="DO5" s="216"/>
      <c r="DP5" s="216"/>
      <c r="DQ5" s="216"/>
      <c r="DR5" s="216"/>
      <c r="DS5" s="216"/>
      <c r="DT5" s="216"/>
    </row>
    <row r="6" spans="1:124" s="75" customFormat="1">
      <c r="A6" s="72" t="s">
        <v>0</v>
      </c>
    </row>
    <row r="7" spans="1:124" s="6" customFormat="1">
      <c r="A7" s="5" t="str">
        <f>Макро!A6</f>
        <v>Индекс реальных цен</v>
      </c>
      <c r="B7" s="17" t="str">
        <f>Макро!B6</f>
        <v>ИРЦ</v>
      </c>
      <c r="E7" s="7">
        <f>Расчет_С_Фондом!E8</f>
        <v>0</v>
      </c>
      <c r="F7" s="7">
        <f>Расчет_С_Фондом!F8</f>
        <v>0</v>
      </c>
      <c r="G7" s="7">
        <f>Расчет_С_Фондом!G8</f>
        <v>0</v>
      </c>
      <c r="H7" s="7">
        <f>Расчет_С_Фондом!H8</f>
        <v>0</v>
      </c>
      <c r="I7" s="7">
        <f>Расчет_С_Фондом!I8</f>
        <v>0</v>
      </c>
      <c r="J7" s="7">
        <f>Расчет_С_Фондом!J8</f>
        <v>0</v>
      </c>
      <c r="K7" s="7">
        <f>Расчет_С_Фондом!K8</f>
        <v>0</v>
      </c>
      <c r="L7" s="7">
        <f>Расчет_С_Фондом!L8</f>
        <v>0</v>
      </c>
      <c r="M7" s="7">
        <f>Расчет_С_Фондом!M8</f>
        <v>0</v>
      </c>
      <c r="N7" s="7">
        <f>Расчет_С_Фондом!N8</f>
        <v>0</v>
      </c>
      <c r="O7" s="7">
        <f>Расчет_С_Фондом!O8</f>
        <v>0</v>
      </c>
      <c r="P7" s="7">
        <f>Расчет_С_Фондом!P8</f>
        <v>0</v>
      </c>
      <c r="Q7" s="7">
        <f>Расчет_С_Фондом!Q8</f>
        <v>0</v>
      </c>
      <c r="R7" s="7">
        <f>Расчет_С_Фондом!R8</f>
        <v>0</v>
      </c>
      <c r="S7" s="7">
        <f>Расчет_С_Фондом!S8</f>
        <v>0</v>
      </c>
      <c r="T7" s="7">
        <f>Расчет_С_Фондом!T8</f>
        <v>0</v>
      </c>
      <c r="U7" s="7">
        <f>Расчет_С_Фондом!U8</f>
        <v>0</v>
      </c>
      <c r="V7" s="7">
        <f>Расчет_С_Фондом!V8</f>
        <v>0</v>
      </c>
      <c r="W7" s="7">
        <f>Расчет_С_Фондом!W8</f>
        <v>0</v>
      </c>
      <c r="X7" s="7">
        <f>Расчет_С_Фондом!X8</f>
        <v>0</v>
      </c>
      <c r="Y7" s="7">
        <f>Расчет_С_Фондом!Y8</f>
        <v>0</v>
      </c>
      <c r="Z7" s="7">
        <f>Расчет_С_Фондом!Z8</f>
        <v>0</v>
      </c>
      <c r="AA7" s="7">
        <f>Расчет_С_Фондом!AA8</f>
        <v>0</v>
      </c>
      <c r="AB7" s="7">
        <f>Расчет_С_Фондом!AB8</f>
        <v>0</v>
      </c>
      <c r="AC7" s="7">
        <f>Расчет_С_Фондом!AC8</f>
        <v>0</v>
      </c>
      <c r="AD7" s="7">
        <f>Расчет_С_Фондом!AD8</f>
        <v>0</v>
      </c>
      <c r="AE7" s="7">
        <f>Расчет_С_Фондом!AE8</f>
        <v>0</v>
      </c>
      <c r="AF7" s="7">
        <f>Расчет_С_Фондом!AF8</f>
        <v>0</v>
      </c>
      <c r="AG7" s="7">
        <f>Расчет_С_Фондом!AG8</f>
        <v>0</v>
      </c>
      <c r="AH7" s="7">
        <f>Расчет_С_Фондом!AH8</f>
        <v>0</v>
      </c>
      <c r="AI7" s="7">
        <f>Расчет_С_Фондом!AI8</f>
        <v>0</v>
      </c>
      <c r="AJ7" s="7">
        <f>Расчет_С_Фондом!AJ8</f>
        <v>0</v>
      </c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</row>
    <row r="8" spans="1:124" s="6" customFormat="1">
      <c r="A8" s="5" t="str">
        <f>Макро!A7</f>
        <v>ИПЦ</v>
      </c>
      <c r="B8" s="17" t="str">
        <f>Макро!B7</f>
        <v>ИПЦ</v>
      </c>
      <c r="E8" s="7">
        <f>Расчет_С_Фондом!E9</f>
        <v>4.644999999999988E-2</v>
      </c>
      <c r="F8" s="7">
        <f>Расчет_С_Фондом!F9</f>
        <v>3.4210000000000074E-2</v>
      </c>
      <c r="G8" s="7">
        <f>Расчет_С_Фондом!G9</f>
        <v>4.0109999999999868E-2</v>
      </c>
      <c r="H8" s="7">
        <f>Расчет_С_Фондом!H9</f>
        <v>3.9950000000000152E-2</v>
      </c>
      <c r="I8" s="7">
        <f>Расчет_С_Фондом!I9</f>
        <v>3.9800000000000058E-2</v>
      </c>
      <c r="J8" s="7">
        <f>Расчет_С_Фондом!J9</f>
        <v>3.9889999999999981E-2</v>
      </c>
      <c r="K8" s="7">
        <f>Расчет_С_Фондом!K9</f>
        <v>3.9919999999999956E-2</v>
      </c>
      <c r="L8" s="7">
        <f>Расчет_С_Фондом!L9</f>
        <v>3.986999999999985E-2</v>
      </c>
      <c r="M8" s="7">
        <f>Расчет_С_Фондом!M9</f>
        <v>3.9749999999999952E-2</v>
      </c>
      <c r="N8" s="7">
        <f>Расчет_С_Фондом!N9</f>
        <v>3.9629999999999832E-2</v>
      </c>
      <c r="O8" s="7">
        <f>Расчет_С_Фондом!O9</f>
        <v>3.9549999999999974E-2</v>
      </c>
      <c r="P8" s="7">
        <f>Расчет_С_Фондом!P9</f>
        <v>0</v>
      </c>
      <c r="Q8" s="7">
        <f>Расчет_С_Фондом!Q9</f>
        <v>0</v>
      </c>
      <c r="R8" s="7">
        <f>Расчет_С_Фондом!R9</f>
        <v>0</v>
      </c>
      <c r="S8" s="7">
        <f>Расчет_С_Фондом!S9</f>
        <v>0</v>
      </c>
      <c r="T8" s="7">
        <f>Расчет_С_Фондом!T9</f>
        <v>0</v>
      </c>
      <c r="U8" s="7">
        <f>Расчет_С_Фондом!U9</f>
        <v>0</v>
      </c>
      <c r="V8" s="7">
        <f>Расчет_С_Фондом!V9</f>
        <v>0</v>
      </c>
      <c r="W8" s="7">
        <f>Расчет_С_Фондом!W9</f>
        <v>0</v>
      </c>
      <c r="X8" s="7">
        <f>Расчет_С_Фондом!X9</f>
        <v>0</v>
      </c>
      <c r="Y8" s="7">
        <f>Расчет_С_Фондом!Y9</f>
        <v>0</v>
      </c>
      <c r="Z8" s="7">
        <f>Расчет_С_Фондом!Z9</f>
        <v>0</v>
      </c>
      <c r="AA8" s="7">
        <f>Расчет_С_Фондом!AA9</f>
        <v>0</v>
      </c>
      <c r="AB8" s="7">
        <f>Расчет_С_Фондом!AB9</f>
        <v>0</v>
      </c>
      <c r="AC8" s="7">
        <f>Расчет_С_Фондом!AC9</f>
        <v>0</v>
      </c>
      <c r="AD8" s="7">
        <f>Расчет_С_Фондом!AD9</f>
        <v>0</v>
      </c>
      <c r="AE8" s="7">
        <f>Расчет_С_Фондом!AE9</f>
        <v>0</v>
      </c>
      <c r="AF8" s="7">
        <f>Расчет_С_Фондом!AF9</f>
        <v>0</v>
      </c>
      <c r="AG8" s="7">
        <f>Расчет_С_Фондом!AG9</f>
        <v>0</v>
      </c>
      <c r="AH8" s="7">
        <f>Расчет_С_Фондом!AH9</f>
        <v>0</v>
      </c>
      <c r="AI8" s="7">
        <f>Расчет_С_Фондом!AI9</f>
        <v>0</v>
      </c>
      <c r="AJ8" s="7">
        <f>Расчет_С_Фондом!AJ9</f>
        <v>0</v>
      </c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</row>
    <row r="9" spans="1:124" s="6" customFormat="1">
      <c r="A9" s="5" t="str">
        <f>Макро!A8</f>
        <v>Индекс цен на водоснабжение и водоотведение</v>
      </c>
      <c r="B9" s="17" t="str">
        <f>Макро!B8</f>
        <v>ИЦП</v>
      </c>
      <c r="E9" s="7">
        <f>Расчет_С_Фондом!E10</f>
        <v>4.9482521213489061E-2</v>
      </c>
      <c r="F9" s="7">
        <f>Расчет_С_Фондом!F10</f>
        <v>4.0064715404315221E-2</v>
      </c>
      <c r="G9" s="7">
        <f>Расчет_С_Фондом!G10</f>
        <v>4.0440802660270059E-2</v>
      </c>
      <c r="H9" s="7">
        <f>Расчет_С_Фондом!H10</f>
        <v>4.0441791093008828E-2</v>
      </c>
      <c r="I9" s="7">
        <f>Расчет_С_Фондом!I10</f>
        <v>3.97920103999998E-2</v>
      </c>
      <c r="J9" s="7">
        <f>Расчет_С_Фондом!J10</f>
        <v>4.0467541564836118E-2</v>
      </c>
      <c r="K9" s="7">
        <f>Расчет_С_Фондом!K10</f>
        <v>3.9923890663252637E-2</v>
      </c>
      <c r="L9" s="7">
        <f>Расчет_С_Фондом!L10</f>
        <v>3.9871738579120741E-2</v>
      </c>
      <c r="M9" s="7">
        <f>Расчет_С_Фондом!M10</f>
        <v>3.9751867532941132E-2</v>
      </c>
      <c r="N9" s="7">
        <f>Расчет_С_Фондом!N10</f>
        <v>3.9631901785520673E-2</v>
      </c>
      <c r="O9" s="7">
        <f>Расчет_С_Фондом!O10</f>
        <v>3.9543862090033466E-2</v>
      </c>
      <c r="P9" s="7">
        <f>Расчет_С_Фондом!P10</f>
        <v>0</v>
      </c>
      <c r="Q9" s="7">
        <f>Расчет_С_Фондом!Q10</f>
        <v>0</v>
      </c>
      <c r="R9" s="7">
        <f>Расчет_С_Фондом!R10</f>
        <v>0</v>
      </c>
      <c r="S9" s="7">
        <f>Расчет_С_Фондом!S10</f>
        <v>0</v>
      </c>
      <c r="T9" s="7">
        <f>Расчет_С_Фондом!T10</f>
        <v>0</v>
      </c>
      <c r="U9" s="7">
        <f>Расчет_С_Фондом!U10</f>
        <v>0</v>
      </c>
      <c r="V9" s="7">
        <f>Расчет_С_Фондом!V10</f>
        <v>0</v>
      </c>
      <c r="W9" s="7">
        <f>Расчет_С_Фондом!W10</f>
        <v>0</v>
      </c>
      <c r="X9" s="7">
        <f>Расчет_С_Фондом!X10</f>
        <v>0</v>
      </c>
      <c r="Y9" s="7">
        <f>Расчет_С_Фондом!Y10</f>
        <v>0</v>
      </c>
      <c r="Z9" s="7">
        <f>Расчет_С_Фондом!Z10</f>
        <v>0</v>
      </c>
      <c r="AA9" s="7">
        <f>Расчет_С_Фондом!AA10</f>
        <v>0</v>
      </c>
      <c r="AB9" s="7">
        <f>Расчет_С_Фондом!AB10</f>
        <v>0</v>
      </c>
      <c r="AC9" s="7">
        <f>Расчет_С_Фондом!AC10</f>
        <v>0</v>
      </c>
      <c r="AD9" s="7">
        <f>Расчет_С_Фондом!AD10</f>
        <v>0</v>
      </c>
      <c r="AE9" s="7">
        <f>Расчет_С_Фондом!AE10</f>
        <v>0</v>
      </c>
      <c r="AF9" s="7">
        <f>Расчет_С_Фондом!AF10</f>
        <v>0</v>
      </c>
      <c r="AG9" s="7">
        <f>Расчет_С_Фондом!AG10</f>
        <v>0</v>
      </c>
      <c r="AH9" s="7">
        <f>Расчет_С_Фондом!AH10</f>
        <v>0</v>
      </c>
      <c r="AI9" s="7">
        <f>Расчет_С_Фондом!AI10</f>
        <v>0</v>
      </c>
      <c r="AJ9" s="7">
        <f>Расчет_С_Фондом!AJ10</f>
        <v>0</v>
      </c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</row>
    <row r="10" spans="1:124" s="6" customFormat="1">
      <c r="A10" s="5" t="str">
        <f>Макро!A9</f>
        <v>Индекс цен на электрическую энергию, газ и пар</v>
      </c>
      <c r="B10" s="17" t="str">
        <f>Макро!B9</f>
        <v>ИКУ</v>
      </c>
      <c r="E10" s="7">
        <f>Расчет_С_Фондом!E11</f>
        <v>6.1463914179245016E-2</v>
      </c>
      <c r="F10" s="7">
        <f>Расчет_С_Фондом!F11</f>
        <v>4.2108588440691097E-2</v>
      </c>
      <c r="G10" s="7">
        <f>Расчет_С_Фондом!G11</f>
        <v>4.0336857605958398E-2</v>
      </c>
      <c r="H10" s="7">
        <f>Расчет_С_Фондом!H11</f>
        <v>4.0332213518043059E-2</v>
      </c>
      <c r="I10" s="7">
        <f>Расчет_С_Фондом!I11</f>
        <v>3.9314320378502465E-2</v>
      </c>
      <c r="J10" s="7">
        <f>Расчет_С_Фондом!J11</f>
        <v>3.9459988151488323E-2</v>
      </c>
      <c r="K10" s="7">
        <f>Расчет_С_Фондом!K11</f>
        <v>3.9500151202014777E-2</v>
      </c>
      <c r="L10" s="7">
        <f>Расчет_С_Фондом!L11</f>
        <v>3.9522715644798811E-2</v>
      </c>
      <c r="M10" s="7">
        <f>Расчет_С_Фондом!M11</f>
        <v>3.9488336524699408E-2</v>
      </c>
      <c r="N10" s="7">
        <f>Расчет_С_Фондом!N11</f>
        <v>3.9409316459410704E-2</v>
      </c>
      <c r="O10" s="7">
        <f>Расчет_С_Фондом!O11</f>
        <v>3.9330233966217154E-2</v>
      </c>
      <c r="P10" s="7">
        <f>Расчет_С_Фондом!P11</f>
        <v>0</v>
      </c>
      <c r="Q10" s="7">
        <f>Расчет_С_Фондом!Q11</f>
        <v>0</v>
      </c>
      <c r="R10" s="7">
        <f>Расчет_С_Фондом!R11</f>
        <v>0</v>
      </c>
      <c r="S10" s="7">
        <f>Расчет_С_Фондом!S11</f>
        <v>0</v>
      </c>
      <c r="T10" s="7">
        <f>Расчет_С_Фондом!T11</f>
        <v>0</v>
      </c>
      <c r="U10" s="7">
        <f>Расчет_С_Фондом!U11</f>
        <v>0</v>
      </c>
      <c r="V10" s="7">
        <f>Расчет_С_Фондом!V11</f>
        <v>0</v>
      </c>
      <c r="W10" s="7">
        <f>Расчет_С_Фондом!W11</f>
        <v>0</v>
      </c>
      <c r="X10" s="7">
        <f>Расчет_С_Фондом!X11</f>
        <v>0</v>
      </c>
      <c r="Y10" s="7">
        <f>Расчет_С_Фондом!Y11</f>
        <v>0</v>
      </c>
      <c r="Z10" s="7">
        <f>Расчет_С_Фондом!Z11</f>
        <v>0</v>
      </c>
      <c r="AA10" s="7">
        <f>Расчет_С_Фондом!AA11</f>
        <v>0</v>
      </c>
      <c r="AB10" s="7">
        <f>Расчет_С_Фондом!AB11</f>
        <v>0</v>
      </c>
      <c r="AC10" s="7">
        <f>Расчет_С_Фондом!AC11</f>
        <v>0</v>
      </c>
      <c r="AD10" s="7">
        <f>Расчет_С_Фондом!AD11</f>
        <v>0</v>
      </c>
      <c r="AE10" s="7">
        <f>Расчет_С_Фондом!AE11</f>
        <v>0</v>
      </c>
      <c r="AF10" s="7">
        <f>Расчет_С_Фондом!AF11</f>
        <v>0</v>
      </c>
      <c r="AG10" s="7">
        <f>Расчет_С_Фондом!AG11</f>
        <v>0</v>
      </c>
      <c r="AH10" s="7">
        <f>Расчет_С_Фондом!AH11</f>
        <v>0</v>
      </c>
      <c r="AI10" s="7">
        <f>Расчет_С_Фондом!AI11</f>
        <v>0</v>
      </c>
      <c r="AJ10" s="7">
        <f>Расчет_С_Фондом!AJ11</f>
        <v>0</v>
      </c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</row>
    <row r="11" spans="1:124" s="6" customFormat="1">
      <c r="A11" s="5" t="str">
        <f>Макро!A10</f>
        <v>Индекс-дефлятор инвестиций</v>
      </c>
      <c r="B11" s="17" t="str">
        <f>Макро!B10</f>
        <v>ИКВ</v>
      </c>
      <c r="E11" s="7">
        <f>Расчет_С_Фондом!E12</f>
        <v>5.0429053871322127E-2</v>
      </c>
      <c r="F11" s="7">
        <f>Расчет_С_Фондом!F12</f>
        <v>4.3559215853171906E-2</v>
      </c>
      <c r="G11" s="7">
        <f>Расчет_С_Фондом!G12</f>
        <v>4.2377116826678662E-2</v>
      </c>
      <c r="H11" s="7">
        <f>Расчет_С_Фондом!H12</f>
        <v>4.3200551547204036E-2</v>
      </c>
      <c r="I11" s="7">
        <f>Расчет_С_Фондом!I12</f>
        <v>4.3900921854207908E-2</v>
      </c>
      <c r="J11" s="7">
        <f>Расчет_С_Фондом!J12</f>
        <v>4.4300646272306343E-2</v>
      </c>
      <c r="K11" s="7">
        <f>Расчет_С_Фондом!K12</f>
        <v>4.3300646272306453E-2</v>
      </c>
      <c r="L11" s="7">
        <f>Расчет_С_Фондом!L12</f>
        <v>4.2300646272306563E-2</v>
      </c>
      <c r="M11" s="7">
        <f>Расчет_С_Фондом!M12</f>
        <v>4.1300646272306452E-2</v>
      </c>
      <c r="N11" s="7">
        <f>Расчет_С_Фондом!N12</f>
        <v>4.0300646272306562E-2</v>
      </c>
      <c r="O11" s="7">
        <f>Расчет_С_Фондом!O12</f>
        <v>4.0300646272306562E-2</v>
      </c>
      <c r="P11" s="7">
        <f>Расчет_С_Фондом!P12</f>
        <v>0</v>
      </c>
      <c r="Q11" s="7">
        <f>Расчет_С_Фондом!Q12</f>
        <v>0</v>
      </c>
      <c r="R11" s="7">
        <f>Расчет_С_Фондом!R12</f>
        <v>0</v>
      </c>
      <c r="S11" s="7">
        <f>Расчет_С_Фондом!S12</f>
        <v>0</v>
      </c>
      <c r="T11" s="7">
        <f>Расчет_С_Фондом!T12</f>
        <v>0</v>
      </c>
      <c r="U11" s="7">
        <f>Расчет_С_Фондом!U12</f>
        <v>0</v>
      </c>
      <c r="V11" s="7">
        <f>Расчет_С_Фондом!V12</f>
        <v>0</v>
      </c>
      <c r="W11" s="7">
        <f>Расчет_С_Фондом!W12</f>
        <v>0</v>
      </c>
      <c r="X11" s="7">
        <f>Расчет_С_Фондом!X12</f>
        <v>0</v>
      </c>
      <c r="Y11" s="7">
        <f>Расчет_С_Фондом!Y12</f>
        <v>0</v>
      </c>
      <c r="Z11" s="7">
        <f>Расчет_С_Фондом!Z12</f>
        <v>0</v>
      </c>
      <c r="AA11" s="7">
        <f>Расчет_С_Фондом!AA12</f>
        <v>0</v>
      </c>
      <c r="AB11" s="7">
        <f>Расчет_С_Фондом!AB12</f>
        <v>0</v>
      </c>
      <c r="AC11" s="7">
        <f>Расчет_С_Фондом!AC12</f>
        <v>0</v>
      </c>
      <c r="AD11" s="7">
        <f>Расчет_С_Фондом!AD12</f>
        <v>0</v>
      </c>
      <c r="AE11" s="7">
        <f>Расчет_С_Фондом!AE12</f>
        <v>0</v>
      </c>
      <c r="AF11" s="7">
        <f>Расчет_С_Фондом!AF12</f>
        <v>0</v>
      </c>
      <c r="AG11" s="7">
        <f>Расчет_С_Фондом!AG12</f>
        <v>0</v>
      </c>
      <c r="AH11" s="7">
        <f>Расчет_С_Фондом!AH12</f>
        <v>0</v>
      </c>
      <c r="AI11" s="7">
        <f>Расчет_С_Фондом!AI12</f>
        <v>0</v>
      </c>
      <c r="AJ11" s="7">
        <f>Расчет_С_Фондом!AJ12</f>
        <v>0</v>
      </c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</row>
    <row r="12" spans="1:124" s="75" customFormat="1">
      <c r="A12" s="72" t="s">
        <v>27</v>
      </c>
    </row>
    <row r="13" spans="1:124" s="6" customFormat="1">
      <c r="A13" s="5" t="s">
        <v>28</v>
      </c>
      <c r="B13" s="17" t="str">
        <f>Макро!B6</f>
        <v>ИРЦ</v>
      </c>
      <c r="D13" s="52">
        <f>Расчет_С_Фондом!D14</f>
        <v>1</v>
      </c>
      <c r="E13" s="20">
        <f>Расчет_С_Фондом!E14</f>
        <v>1</v>
      </c>
      <c r="F13" s="20">
        <f>Расчет_С_Фондом!F14</f>
        <v>1</v>
      </c>
      <c r="G13" s="20">
        <f>Расчет_С_Фондом!G14</f>
        <v>1</v>
      </c>
      <c r="H13" s="20">
        <f>Расчет_С_Фондом!H14</f>
        <v>1</v>
      </c>
      <c r="I13" s="20">
        <f>Расчет_С_Фондом!I14</f>
        <v>1</v>
      </c>
      <c r="J13" s="20">
        <f>Расчет_С_Фондом!J14</f>
        <v>1</v>
      </c>
      <c r="K13" s="20">
        <f>Расчет_С_Фондом!K14</f>
        <v>1</v>
      </c>
      <c r="L13" s="20">
        <f>Расчет_С_Фондом!L14</f>
        <v>1</v>
      </c>
      <c r="M13" s="20">
        <f>Расчет_С_Фондом!M14</f>
        <v>1</v>
      </c>
      <c r="N13" s="20">
        <f>Расчет_С_Фондом!N14</f>
        <v>1</v>
      </c>
      <c r="O13" s="20">
        <f>Расчет_С_Фондом!O14</f>
        <v>1</v>
      </c>
      <c r="P13" s="20">
        <f>Расчет_С_Фондом!P14</f>
        <v>1</v>
      </c>
      <c r="Q13" s="20">
        <f>Расчет_С_Фондом!Q14</f>
        <v>1</v>
      </c>
      <c r="R13" s="20">
        <f>Расчет_С_Фондом!R14</f>
        <v>1</v>
      </c>
      <c r="S13" s="20">
        <f>Расчет_С_Фондом!S14</f>
        <v>1</v>
      </c>
      <c r="T13" s="20">
        <f>Расчет_С_Фондом!T14</f>
        <v>1</v>
      </c>
      <c r="U13" s="20">
        <f>Расчет_С_Фондом!U14</f>
        <v>1</v>
      </c>
      <c r="V13" s="20">
        <f>Расчет_С_Фондом!V14</f>
        <v>1</v>
      </c>
      <c r="W13" s="20">
        <f>Расчет_С_Фондом!W14</f>
        <v>1</v>
      </c>
      <c r="X13" s="20">
        <f>Расчет_С_Фондом!X14</f>
        <v>1</v>
      </c>
      <c r="Y13" s="20">
        <f>Расчет_С_Фондом!Y14</f>
        <v>1</v>
      </c>
      <c r="Z13" s="20">
        <f>Расчет_С_Фондом!Z14</f>
        <v>1</v>
      </c>
      <c r="AA13" s="20">
        <f>Расчет_С_Фондом!AA14</f>
        <v>1</v>
      </c>
      <c r="AB13" s="20">
        <f>Расчет_С_Фондом!AB14</f>
        <v>1</v>
      </c>
      <c r="AC13" s="20">
        <f>Расчет_С_Фондом!AC14</f>
        <v>1</v>
      </c>
      <c r="AD13" s="20">
        <f>Расчет_С_Фондом!AD14</f>
        <v>1</v>
      </c>
      <c r="AE13" s="20">
        <f>Расчет_С_Фондом!AE14</f>
        <v>1</v>
      </c>
      <c r="AF13" s="20">
        <f>Расчет_С_Фондом!AF14</f>
        <v>1</v>
      </c>
      <c r="AG13" s="20">
        <f>Расчет_С_Фондом!AG14</f>
        <v>1</v>
      </c>
      <c r="AH13" s="20">
        <f>Расчет_С_Фондом!AH14</f>
        <v>1</v>
      </c>
      <c r="AI13" s="20">
        <f>Расчет_С_Фондом!AI14</f>
        <v>1</v>
      </c>
      <c r="AJ13" s="20">
        <f>Расчет_С_Фондом!AJ14</f>
        <v>1</v>
      </c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</row>
    <row r="14" spans="1:124" s="6" customFormat="1">
      <c r="A14" s="5" t="str">
        <f>A8</f>
        <v>ИПЦ</v>
      </c>
      <c r="B14" s="17" t="str">
        <f>Макро!B7</f>
        <v>ИПЦ</v>
      </c>
      <c r="D14" s="52">
        <f>Расчет_С_Фондом!D15</f>
        <v>1</v>
      </c>
      <c r="E14" s="20">
        <f>Расчет_С_Фондом!E15</f>
        <v>1</v>
      </c>
      <c r="F14" s="20">
        <f>Расчет_С_Фондом!F15</f>
        <v>1.0342100000000001</v>
      </c>
      <c r="G14" s="20">
        <f>Расчет_С_Фондом!G15</f>
        <v>1.0756921631</v>
      </c>
      <c r="H14" s="20">
        <f>Расчет_С_Фондом!H15</f>
        <v>1.1186660650158453</v>
      </c>
      <c r="I14" s="20">
        <f>Расчет_С_Фондом!I15</f>
        <v>1.163188974403476</v>
      </c>
      <c r="J14" s="20">
        <f>Расчет_С_Фондом!J15</f>
        <v>1.2095885825924306</v>
      </c>
      <c r="K14" s="20">
        <f>Расчет_С_Фондом!K15</f>
        <v>1.2578753588095204</v>
      </c>
      <c r="L14" s="20">
        <f>Расчет_С_Фондом!L15</f>
        <v>1.3080268493652558</v>
      </c>
      <c r="M14" s="20">
        <f>Расчет_С_Фондом!M15</f>
        <v>1.3600209166275248</v>
      </c>
      <c r="N14" s="20">
        <f>Расчет_С_Фондом!N15</f>
        <v>1.4139185455534733</v>
      </c>
      <c r="O14" s="20">
        <f>Расчет_С_Фондом!O15</f>
        <v>1.4698390240301131</v>
      </c>
      <c r="P14" s="20">
        <f>Расчет_С_Фондом!P15</f>
        <v>1.4698390240301131</v>
      </c>
      <c r="Q14" s="20">
        <f>Расчет_С_Фондом!Q15</f>
        <v>1.4698390240301131</v>
      </c>
      <c r="R14" s="20">
        <f>Расчет_С_Фондом!R15</f>
        <v>1.4698390240301131</v>
      </c>
      <c r="S14" s="20">
        <f>Расчет_С_Фондом!S15</f>
        <v>1.4698390240301131</v>
      </c>
      <c r="T14" s="20">
        <f>Расчет_С_Фондом!T15</f>
        <v>1.4698390240301131</v>
      </c>
      <c r="U14" s="20">
        <f>Расчет_С_Фондом!U15</f>
        <v>1.4698390240301131</v>
      </c>
      <c r="V14" s="20">
        <f>Расчет_С_Фондом!V15</f>
        <v>1.4698390240301131</v>
      </c>
      <c r="W14" s="20">
        <f>Расчет_С_Фондом!W15</f>
        <v>1.4698390240301131</v>
      </c>
      <c r="X14" s="20">
        <f>Расчет_С_Фондом!X15</f>
        <v>1.4698390240301131</v>
      </c>
      <c r="Y14" s="20">
        <f>Расчет_С_Фондом!Y15</f>
        <v>1.4698390240301131</v>
      </c>
      <c r="Z14" s="20">
        <f>Расчет_С_Фондом!Z15</f>
        <v>1.4698390240301131</v>
      </c>
      <c r="AA14" s="20">
        <f>Расчет_С_Фондом!AA15</f>
        <v>1.4698390240301131</v>
      </c>
      <c r="AB14" s="20">
        <f>Расчет_С_Фондом!AB15</f>
        <v>1.4698390240301131</v>
      </c>
      <c r="AC14" s="20">
        <f>Расчет_С_Фондом!AC15</f>
        <v>1.4698390240301131</v>
      </c>
      <c r="AD14" s="20">
        <f>Расчет_С_Фондом!AD15</f>
        <v>1.4698390240301131</v>
      </c>
      <c r="AE14" s="20">
        <f>Расчет_С_Фондом!AE15</f>
        <v>1.4698390240301131</v>
      </c>
      <c r="AF14" s="20">
        <f>Расчет_С_Фондом!AF15</f>
        <v>1.4698390240301131</v>
      </c>
      <c r="AG14" s="20">
        <f>Расчет_С_Фондом!AG15</f>
        <v>1.4698390240301131</v>
      </c>
      <c r="AH14" s="20">
        <f>Расчет_С_Фондом!AH15</f>
        <v>1.4698390240301131</v>
      </c>
      <c r="AI14" s="20">
        <f>Расчет_С_Фондом!AI15</f>
        <v>1.4698390240301131</v>
      </c>
      <c r="AJ14" s="20">
        <f>Расчет_С_Фондом!AJ15</f>
        <v>1.4698390240301131</v>
      </c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</row>
    <row r="15" spans="1:124" s="6" customFormat="1">
      <c r="A15" s="5" t="str">
        <f>A9</f>
        <v>Индекс цен на водоснабжение и водоотведение</v>
      </c>
      <c r="B15" s="17" t="str">
        <f>Макро!B8</f>
        <v>ИЦП</v>
      </c>
      <c r="D15" s="52">
        <f>Расчет_С_Фондом!D16</f>
        <v>1</v>
      </c>
      <c r="E15" s="20">
        <f>Расчет_С_Фондом!E16</f>
        <v>1</v>
      </c>
      <c r="F15" s="20">
        <f>Расчет_С_Фондом!F16</f>
        <v>1.0400647154043152</v>
      </c>
      <c r="G15" s="20">
        <f>Расчет_С_Фондом!G16</f>
        <v>1.0821257673138911</v>
      </c>
      <c r="H15" s="20">
        <f>Расчет_С_Фондом!H16</f>
        <v>1.1258888715319613</v>
      </c>
      <c r="I15" s="20">
        <f>Расчет_С_Фондом!I16</f>
        <v>1.1706902532172052</v>
      </c>
      <c r="J15" s="20">
        <f>Расчет_С_Фондом!J16</f>
        <v>1.2180652096988209</v>
      </c>
      <c r="K15" s="20">
        <f>Расчет_С_Фондом!K16</f>
        <v>1.2666951119515486</v>
      </c>
      <c r="L15" s="20">
        <f>Расчет_С_Фондом!L16</f>
        <v>1.3172004483147308</v>
      </c>
      <c r="M15" s="20">
        <f>Расчет_С_Фондом!M16</f>
        <v>1.3695616260504686</v>
      </c>
      <c r="N15" s="20">
        <f>Расчет_С_Фондом!N16</f>
        <v>1.4238399579033187</v>
      </c>
      <c r="O15" s="20">
        <f>Расчет_С_Фондом!O16</f>
        <v>1.4801440888369266</v>
      </c>
      <c r="P15" s="20">
        <f>Расчет_С_Фондом!P16</f>
        <v>1.4801440888369266</v>
      </c>
      <c r="Q15" s="20">
        <f>Расчет_С_Фондом!Q16</f>
        <v>1.4801440888369266</v>
      </c>
      <c r="R15" s="20">
        <f>Расчет_С_Фондом!R16</f>
        <v>1.4801440888369266</v>
      </c>
      <c r="S15" s="20">
        <f>Расчет_С_Фондом!S16</f>
        <v>1.4801440888369266</v>
      </c>
      <c r="T15" s="20">
        <f>Расчет_С_Фондом!T16</f>
        <v>1.4801440888369266</v>
      </c>
      <c r="U15" s="20">
        <f>Расчет_С_Фондом!U16</f>
        <v>1.4801440888369266</v>
      </c>
      <c r="V15" s="20">
        <f>Расчет_С_Фондом!V16</f>
        <v>1.4801440888369266</v>
      </c>
      <c r="W15" s="20">
        <f>Расчет_С_Фондом!W16</f>
        <v>1.4801440888369266</v>
      </c>
      <c r="X15" s="20">
        <f>Расчет_С_Фондом!X16</f>
        <v>1.4801440888369266</v>
      </c>
      <c r="Y15" s="20">
        <f>Расчет_С_Фондом!Y16</f>
        <v>1.4801440888369266</v>
      </c>
      <c r="Z15" s="20">
        <f>Расчет_С_Фондом!Z16</f>
        <v>1.4801440888369266</v>
      </c>
      <c r="AA15" s="20">
        <f>Расчет_С_Фондом!AA16</f>
        <v>1.4801440888369266</v>
      </c>
      <c r="AB15" s="20">
        <f>Расчет_С_Фондом!AB16</f>
        <v>1.4801440888369266</v>
      </c>
      <c r="AC15" s="20">
        <f>Расчет_С_Фондом!AC16</f>
        <v>1.4801440888369266</v>
      </c>
      <c r="AD15" s="20">
        <f>Расчет_С_Фондом!AD16</f>
        <v>1.4801440888369266</v>
      </c>
      <c r="AE15" s="20">
        <f>Расчет_С_Фондом!AE16</f>
        <v>1.4801440888369266</v>
      </c>
      <c r="AF15" s="20">
        <f>Расчет_С_Фондом!AF16</f>
        <v>1.4801440888369266</v>
      </c>
      <c r="AG15" s="20">
        <f>Расчет_С_Фондом!AG16</f>
        <v>1.4801440888369266</v>
      </c>
      <c r="AH15" s="20">
        <f>Расчет_С_Фондом!AH16</f>
        <v>1.4801440888369266</v>
      </c>
      <c r="AI15" s="20">
        <f>Расчет_С_Фондом!AI16</f>
        <v>1.4801440888369266</v>
      </c>
      <c r="AJ15" s="20">
        <f>Расчет_С_Фондом!AJ16</f>
        <v>1.4801440888369266</v>
      </c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</row>
    <row r="16" spans="1:124" s="6" customFormat="1">
      <c r="A16" s="5" t="str">
        <f>A10</f>
        <v>Индекс цен на электрическую энергию, газ и пар</v>
      </c>
      <c r="B16" s="17" t="str">
        <f>Макро!B9</f>
        <v>ИКУ</v>
      </c>
      <c r="D16" s="52">
        <f>Расчет_С_Фондом!D17</f>
        <v>1</v>
      </c>
      <c r="E16" s="20">
        <f>Расчет_С_Фондом!E17</f>
        <v>1</v>
      </c>
      <c r="F16" s="20">
        <f>Расчет_С_Фондом!F17</f>
        <v>1.0421085884406911</v>
      </c>
      <c r="G16" s="20">
        <f>Расчет_С_Фондом!G17</f>
        <v>1.0841439741825696</v>
      </c>
      <c r="H16" s="20">
        <f>Расчет_С_Фондом!H17</f>
        <v>1.1278699004336008</v>
      </c>
      <c r="I16" s="20">
        <f>Расчет_С_Фондом!I17</f>
        <v>1.172211339044517</v>
      </c>
      <c r="J16" s="20">
        <f>Расчет_С_Фондом!J17</f>
        <v>1.2184667845942538</v>
      </c>
      <c r="K16" s="20">
        <f>Расчет_С_Фондом!K17</f>
        <v>1.2665964068203597</v>
      </c>
      <c r="L16" s="20">
        <f>Расчет_С_Фондом!L17</f>
        <v>1.3166557364438447</v>
      </c>
      <c r="M16" s="20">
        <f>Расчет_С_Фондом!M17</f>
        <v>1.3686482812517151</v>
      </c>
      <c r="N16" s="20">
        <f>Расчет_С_Фондом!N17</f>
        <v>1.4225857744891925</v>
      </c>
      <c r="O16" s="20">
        <f>Расчет_С_Фондом!O17</f>
        <v>1.4785364058368646</v>
      </c>
      <c r="P16" s="20">
        <f>Расчет_С_Фондом!P17</f>
        <v>1.4785364058368646</v>
      </c>
      <c r="Q16" s="20">
        <f>Расчет_С_Фондом!Q17</f>
        <v>1.4785364058368646</v>
      </c>
      <c r="R16" s="20">
        <f>Расчет_С_Фондом!R17</f>
        <v>1.4785364058368646</v>
      </c>
      <c r="S16" s="20">
        <f>Расчет_С_Фондом!S17</f>
        <v>1.4785364058368646</v>
      </c>
      <c r="T16" s="20">
        <f>Расчет_С_Фондом!T17</f>
        <v>1.4785364058368646</v>
      </c>
      <c r="U16" s="20">
        <f>Расчет_С_Фондом!U17</f>
        <v>1.4785364058368646</v>
      </c>
      <c r="V16" s="20">
        <f>Расчет_С_Фондом!V17</f>
        <v>1.4785364058368646</v>
      </c>
      <c r="W16" s="20">
        <f>Расчет_С_Фондом!W17</f>
        <v>1.4785364058368646</v>
      </c>
      <c r="X16" s="20">
        <f>Расчет_С_Фондом!X17</f>
        <v>1.4785364058368646</v>
      </c>
      <c r="Y16" s="20">
        <f>Расчет_С_Фондом!Y17</f>
        <v>1.4785364058368646</v>
      </c>
      <c r="Z16" s="20">
        <f>Расчет_С_Фондом!Z17</f>
        <v>1.4785364058368646</v>
      </c>
      <c r="AA16" s="20">
        <f>Расчет_С_Фондом!AA17</f>
        <v>1.4785364058368646</v>
      </c>
      <c r="AB16" s="20">
        <f>Расчет_С_Фондом!AB17</f>
        <v>1.4785364058368646</v>
      </c>
      <c r="AC16" s="20">
        <f>Расчет_С_Фондом!AC17</f>
        <v>1.4785364058368646</v>
      </c>
      <c r="AD16" s="20">
        <f>Расчет_С_Фондом!AD17</f>
        <v>1.4785364058368646</v>
      </c>
      <c r="AE16" s="20">
        <f>Расчет_С_Фондом!AE17</f>
        <v>1.4785364058368646</v>
      </c>
      <c r="AF16" s="20">
        <f>Расчет_С_Фондом!AF17</f>
        <v>1.4785364058368646</v>
      </c>
      <c r="AG16" s="20">
        <f>Расчет_С_Фондом!AG17</f>
        <v>1.4785364058368646</v>
      </c>
      <c r="AH16" s="20">
        <f>Расчет_С_Фондом!AH17</f>
        <v>1.4785364058368646</v>
      </c>
      <c r="AI16" s="20">
        <f>Расчет_С_Фондом!AI17</f>
        <v>1.4785364058368646</v>
      </c>
      <c r="AJ16" s="20">
        <f>Расчет_С_Фондом!AJ17</f>
        <v>1.4785364058368646</v>
      </c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</row>
    <row r="17" spans="1:124" s="6" customFormat="1">
      <c r="A17" s="5" t="str">
        <f>A11</f>
        <v>Индекс-дефлятор инвестиций</v>
      </c>
      <c r="B17" s="17" t="str">
        <f>Макро!B10</f>
        <v>ИКВ</v>
      </c>
      <c r="D17" s="52">
        <f>Расчет_С_Фондом!D18</f>
        <v>1</v>
      </c>
      <c r="E17" s="20">
        <f>Расчет_С_Фондом!E18</f>
        <v>1</v>
      </c>
      <c r="F17" s="20">
        <f>Расчет_С_Фондом!F18</f>
        <v>1.0435592158531719</v>
      </c>
      <c r="G17" s="20">
        <f>Расчет_С_Фондом!G18</f>
        <v>1.0877822466589389</v>
      </c>
      <c r="H17" s="20">
        <f>Расчет_С_Фондом!H18</f>
        <v>1.1347750396778618</v>
      </c>
      <c r="I17" s="20">
        <f>Расчет_С_Фондом!I18</f>
        <v>1.1845927100168652</v>
      </c>
      <c r="J17" s="20">
        <f>Расчет_С_Фондом!J18</f>
        <v>1.2370709326400751</v>
      </c>
      <c r="K17" s="20">
        <f>Расчет_С_Фондом!K18</f>
        <v>1.2906369035080751</v>
      </c>
      <c r="L17" s="20">
        <f>Расчет_С_Фондом!L18</f>
        <v>1.3452316786293552</v>
      </c>
      <c r="M17" s="20">
        <f>Расчет_С_Фондом!M18</f>
        <v>1.4007906163427273</v>
      </c>
      <c r="N17" s="20">
        <f>Расчет_С_Фондом!N18</f>
        <v>1.4572433834735219</v>
      </c>
      <c r="O17" s="20">
        <f>Расчет_С_Фондом!O18</f>
        <v>1.5159712336035476</v>
      </c>
      <c r="P17" s="20">
        <f>Расчет_С_Фондом!P18</f>
        <v>1.5159712336035476</v>
      </c>
      <c r="Q17" s="20">
        <f>Расчет_С_Фондом!Q18</f>
        <v>1.5159712336035476</v>
      </c>
      <c r="R17" s="20">
        <f>Расчет_С_Фондом!R18</f>
        <v>1.5159712336035476</v>
      </c>
      <c r="S17" s="20">
        <f>Расчет_С_Фондом!S18</f>
        <v>1.5159712336035476</v>
      </c>
      <c r="T17" s="20">
        <f>Расчет_С_Фондом!T18</f>
        <v>1.5159712336035476</v>
      </c>
      <c r="U17" s="20">
        <f>Расчет_С_Фондом!U18</f>
        <v>1.5159712336035476</v>
      </c>
      <c r="V17" s="20">
        <f>Расчет_С_Фондом!V18</f>
        <v>1.5159712336035476</v>
      </c>
      <c r="W17" s="20">
        <f>Расчет_С_Фондом!W18</f>
        <v>1.5159712336035476</v>
      </c>
      <c r="X17" s="20">
        <f>Расчет_С_Фондом!X18</f>
        <v>1.5159712336035476</v>
      </c>
      <c r="Y17" s="20">
        <f>Расчет_С_Фондом!Y18</f>
        <v>1.5159712336035476</v>
      </c>
      <c r="Z17" s="20">
        <f>Расчет_С_Фондом!Z18</f>
        <v>1.5159712336035476</v>
      </c>
      <c r="AA17" s="20">
        <f>Расчет_С_Фондом!AA18</f>
        <v>1.5159712336035476</v>
      </c>
      <c r="AB17" s="20">
        <f>Расчет_С_Фондом!AB18</f>
        <v>1.5159712336035476</v>
      </c>
      <c r="AC17" s="20">
        <f>Расчет_С_Фондом!AC18</f>
        <v>1.5159712336035476</v>
      </c>
      <c r="AD17" s="20">
        <f>Расчет_С_Фондом!AD18</f>
        <v>1.5159712336035476</v>
      </c>
      <c r="AE17" s="20">
        <f>Расчет_С_Фондом!AE18</f>
        <v>1.5159712336035476</v>
      </c>
      <c r="AF17" s="20">
        <f>Расчет_С_Фондом!AF18</f>
        <v>1.5159712336035476</v>
      </c>
      <c r="AG17" s="20">
        <f>Расчет_С_Фондом!AG18</f>
        <v>1.5159712336035476</v>
      </c>
      <c r="AH17" s="20">
        <f>Расчет_С_Фондом!AH18</f>
        <v>1.5159712336035476</v>
      </c>
      <c r="AI17" s="20">
        <f>Расчет_С_Фондом!AI18</f>
        <v>1.5159712336035476</v>
      </c>
      <c r="AJ17" s="20">
        <f>Расчет_С_Фондом!AJ18</f>
        <v>1.5159712336035476</v>
      </c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</row>
    <row r="18" spans="1:124" s="6" customFormat="1">
      <c r="A18" s="5"/>
    </row>
    <row r="19" spans="1:124" s="217" customFormat="1">
      <c r="A19" s="215" t="s">
        <v>22</v>
      </c>
      <c r="B19" s="216"/>
      <c r="C19" s="216"/>
      <c r="D19" s="216"/>
      <c r="E19" s="216"/>
      <c r="F19" s="216"/>
      <c r="G19" s="216"/>
      <c r="H19" s="216"/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  <c r="AZ19" s="216"/>
      <c r="BA19" s="216"/>
      <c r="BB19" s="216"/>
      <c r="BC19" s="216"/>
      <c r="BD19" s="216"/>
      <c r="BE19" s="216"/>
      <c r="BF19" s="216"/>
      <c r="BG19" s="216"/>
      <c r="BH19" s="216"/>
      <c r="BI19" s="216"/>
      <c r="BJ19" s="216"/>
      <c r="BK19" s="216"/>
      <c r="BL19" s="216"/>
      <c r="BM19" s="216"/>
      <c r="BN19" s="216"/>
      <c r="BO19" s="216"/>
      <c r="BP19" s="216"/>
      <c r="BQ19" s="216"/>
      <c r="BR19" s="216"/>
      <c r="BS19" s="216"/>
      <c r="BT19" s="216"/>
      <c r="BU19" s="216"/>
      <c r="BV19" s="216"/>
      <c r="BW19" s="216"/>
      <c r="BX19" s="216"/>
      <c r="BY19" s="216"/>
      <c r="BZ19" s="216"/>
      <c r="CA19" s="216"/>
      <c r="CB19" s="216"/>
      <c r="CC19" s="216"/>
      <c r="CD19" s="216"/>
      <c r="CE19" s="216"/>
      <c r="CF19" s="216"/>
      <c r="CG19" s="216"/>
      <c r="CH19" s="216"/>
      <c r="CI19" s="216"/>
      <c r="CJ19" s="216"/>
      <c r="CK19" s="216"/>
      <c r="CL19" s="216"/>
      <c r="CM19" s="216"/>
      <c r="CN19" s="216"/>
      <c r="CO19" s="216"/>
      <c r="CP19" s="216"/>
      <c r="CQ19" s="216"/>
      <c r="CR19" s="216"/>
      <c r="CS19" s="216"/>
      <c r="CT19" s="216"/>
      <c r="CU19" s="216"/>
      <c r="CV19" s="216"/>
      <c r="CW19" s="216"/>
      <c r="CX19" s="216"/>
      <c r="CY19" s="216"/>
      <c r="CZ19" s="216"/>
      <c r="DA19" s="216"/>
      <c r="DB19" s="216"/>
      <c r="DC19" s="216"/>
      <c r="DD19" s="216"/>
      <c r="DE19" s="216"/>
      <c r="DF19" s="216"/>
      <c r="DG19" s="216"/>
      <c r="DH19" s="216"/>
      <c r="DI19" s="216"/>
      <c r="DJ19" s="216"/>
      <c r="DK19" s="216"/>
      <c r="DL19" s="216"/>
      <c r="DM19" s="216"/>
      <c r="DN19" s="216"/>
      <c r="DO19" s="216"/>
      <c r="DP19" s="216"/>
      <c r="DQ19" s="216"/>
      <c r="DR19" s="216"/>
      <c r="DS19" s="216"/>
      <c r="DT19" s="216"/>
    </row>
    <row r="20" spans="1:124" s="6" customFormat="1">
      <c r="A20" s="5" t="s">
        <v>371</v>
      </c>
      <c r="B20" s="10">
        <f>'Исходные данные'!E10</f>
        <v>43466</v>
      </c>
      <c r="C20" s="10">
        <f>'Исходные данные'!E14</f>
        <v>47483</v>
      </c>
      <c r="E20" s="6">
        <f t="shared" ref="E20:T22" si="0">MAX(0,1+MIN(E$2,$C20)-MAX(E$1,$B20))/(1+E$2-E$1)</f>
        <v>1</v>
      </c>
      <c r="F20" s="6">
        <f t="shared" si="0"/>
        <v>1</v>
      </c>
      <c r="G20" s="6">
        <f t="shared" si="0"/>
        <v>1</v>
      </c>
      <c r="H20" s="6">
        <f t="shared" si="0"/>
        <v>1</v>
      </c>
      <c r="I20" s="6">
        <f t="shared" si="0"/>
        <v>1</v>
      </c>
      <c r="J20" s="6">
        <f t="shared" si="0"/>
        <v>1</v>
      </c>
      <c r="K20" s="6">
        <f t="shared" si="0"/>
        <v>1</v>
      </c>
      <c r="L20" s="6">
        <f t="shared" si="0"/>
        <v>1</v>
      </c>
      <c r="M20" s="6">
        <f t="shared" si="0"/>
        <v>1</v>
      </c>
      <c r="N20" s="6">
        <f t="shared" si="0"/>
        <v>1</v>
      </c>
      <c r="O20" s="6">
        <f t="shared" si="0"/>
        <v>1</v>
      </c>
      <c r="P20" s="6">
        <f t="shared" si="0"/>
        <v>0</v>
      </c>
      <c r="Q20" s="6">
        <f t="shared" si="0"/>
        <v>0</v>
      </c>
      <c r="R20" s="6">
        <f t="shared" si="0"/>
        <v>0</v>
      </c>
      <c r="S20" s="6">
        <f t="shared" si="0"/>
        <v>0</v>
      </c>
      <c r="T20" s="6">
        <f t="shared" si="0"/>
        <v>0</v>
      </c>
      <c r="U20" s="6">
        <f t="shared" ref="U20:AJ22" si="1">MAX(0,1+MIN(U$2,$C20)-MAX(U$1,$B20))/(1+U$2-U$1)</f>
        <v>0</v>
      </c>
      <c r="V20" s="6">
        <f t="shared" si="1"/>
        <v>0</v>
      </c>
      <c r="W20" s="6">
        <f t="shared" si="1"/>
        <v>0</v>
      </c>
      <c r="X20" s="6">
        <f t="shared" si="1"/>
        <v>0</v>
      </c>
      <c r="Y20" s="6">
        <f t="shared" si="1"/>
        <v>0</v>
      </c>
      <c r="Z20" s="6">
        <f t="shared" si="1"/>
        <v>0</v>
      </c>
      <c r="AA20" s="6">
        <f t="shared" si="1"/>
        <v>0</v>
      </c>
      <c r="AB20" s="6">
        <f t="shared" si="1"/>
        <v>0</v>
      </c>
      <c r="AC20" s="6">
        <f t="shared" si="1"/>
        <v>0</v>
      </c>
      <c r="AD20" s="6">
        <f t="shared" si="1"/>
        <v>0</v>
      </c>
      <c r="AE20" s="6">
        <f t="shared" si="1"/>
        <v>0</v>
      </c>
      <c r="AF20" s="6">
        <f t="shared" si="1"/>
        <v>0</v>
      </c>
      <c r="AG20" s="6">
        <f t="shared" si="1"/>
        <v>0</v>
      </c>
      <c r="AH20" s="6">
        <f t="shared" si="1"/>
        <v>0</v>
      </c>
      <c r="AI20" s="6">
        <f t="shared" si="1"/>
        <v>0</v>
      </c>
      <c r="AJ20" s="6">
        <f t="shared" si="1"/>
        <v>0</v>
      </c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</row>
    <row r="21" spans="1:124" s="6" customFormat="1">
      <c r="A21" s="5" t="s">
        <v>39</v>
      </c>
      <c r="B21" s="10">
        <f>'Исходные данные'!E11</f>
        <v>43466</v>
      </c>
      <c r="C21" s="10">
        <f>'Исходные данные'!E12</f>
        <v>44196</v>
      </c>
      <c r="E21" s="6">
        <f t="shared" si="0"/>
        <v>1</v>
      </c>
      <c r="F21" s="6">
        <f t="shared" si="0"/>
        <v>1</v>
      </c>
      <c r="G21" s="6">
        <f t="shared" si="0"/>
        <v>0</v>
      </c>
      <c r="H21" s="6">
        <f t="shared" si="0"/>
        <v>0</v>
      </c>
      <c r="I21" s="6">
        <f t="shared" si="0"/>
        <v>0</v>
      </c>
      <c r="J21" s="6">
        <f t="shared" si="0"/>
        <v>0</v>
      </c>
      <c r="K21" s="6">
        <f t="shared" si="0"/>
        <v>0</v>
      </c>
      <c r="L21" s="6">
        <f t="shared" si="0"/>
        <v>0</v>
      </c>
      <c r="M21" s="6">
        <f t="shared" si="0"/>
        <v>0</v>
      </c>
      <c r="N21" s="6">
        <f t="shared" si="0"/>
        <v>0</v>
      </c>
      <c r="O21" s="6">
        <f t="shared" si="0"/>
        <v>0</v>
      </c>
      <c r="P21" s="6">
        <f t="shared" si="0"/>
        <v>0</v>
      </c>
      <c r="Q21" s="6">
        <f t="shared" si="0"/>
        <v>0</v>
      </c>
      <c r="R21" s="6">
        <f t="shared" si="0"/>
        <v>0</v>
      </c>
      <c r="S21" s="6">
        <f t="shared" si="0"/>
        <v>0</v>
      </c>
      <c r="T21" s="6">
        <f t="shared" si="0"/>
        <v>0</v>
      </c>
      <c r="U21" s="6">
        <f t="shared" si="1"/>
        <v>0</v>
      </c>
      <c r="V21" s="6">
        <f t="shared" si="1"/>
        <v>0</v>
      </c>
      <c r="W21" s="6">
        <f t="shared" si="1"/>
        <v>0</v>
      </c>
      <c r="X21" s="6">
        <f t="shared" si="1"/>
        <v>0</v>
      </c>
      <c r="Y21" s="6">
        <f t="shared" si="1"/>
        <v>0</v>
      </c>
      <c r="Z21" s="6">
        <f t="shared" si="1"/>
        <v>0</v>
      </c>
      <c r="AA21" s="6">
        <f t="shared" si="1"/>
        <v>0</v>
      </c>
      <c r="AB21" s="6">
        <f t="shared" si="1"/>
        <v>0</v>
      </c>
      <c r="AC21" s="6">
        <f t="shared" si="1"/>
        <v>0</v>
      </c>
      <c r="AD21" s="6">
        <f t="shared" si="1"/>
        <v>0</v>
      </c>
      <c r="AE21" s="6">
        <f t="shared" si="1"/>
        <v>0</v>
      </c>
      <c r="AF21" s="6">
        <f t="shared" si="1"/>
        <v>0</v>
      </c>
      <c r="AG21" s="6">
        <f t="shared" si="1"/>
        <v>0</v>
      </c>
      <c r="AH21" s="6">
        <f t="shared" si="1"/>
        <v>0</v>
      </c>
      <c r="AI21" s="6">
        <f t="shared" si="1"/>
        <v>0</v>
      </c>
      <c r="AJ21" s="6">
        <f t="shared" si="1"/>
        <v>0</v>
      </c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</row>
    <row r="22" spans="1:124" s="6" customFormat="1">
      <c r="A22" s="5" t="s">
        <v>40</v>
      </c>
      <c r="B22" s="10">
        <f>'Исходные данные'!E13</f>
        <v>44197</v>
      </c>
      <c r="C22" s="10">
        <f>'Исходные данные'!E14</f>
        <v>47483</v>
      </c>
      <c r="E22" s="6">
        <f t="shared" si="0"/>
        <v>0</v>
      </c>
      <c r="F22" s="6">
        <f t="shared" si="0"/>
        <v>0</v>
      </c>
      <c r="G22" s="6">
        <f t="shared" si="0"/>
        <v>1</v>
      </c>
      <c r="H22" s="6">
        <f t="shared" si="0"/>
        <v>1</v>
      </c>
      <c r="I22" s="6">
        <f t="shared" si="0"/>
        <v>1</v>
      </c>
      <c r="J22" s="6">
        <f t="shared" si="0"/>
        <v>1</v>
      </c>
      <c r="K22" s="6">
        <f t="shared" si="0"/>
        <v>1</v>
      </c>
      <c r="L22" s="6">
        <f t="shared" si="0"/>
        <v>1</v>
      </c>
      <c r="M22" s="6">
        <f t="shared" si="0"/>
        <v>1</v>
      </c>
      <c r="N22" s="6">
        <f t="shared" si="0"/>
        <v>1</v>
      </c>
      <c r="O22" s="6">
        <f t="shared" si="0"/>
        <v>1</v>
      </c>
      <c r="P22" s="6">
        <f t="shared" si="0"/>
        <v>0</v>
      </c>
      <c r="Q22" s="6">
        <f t="shared" si="0"/>
        <v>0</v>
      </c>
      <c r="R22" s="6">
        <f t="shared" si="0"/>
        <v>0</v>
      </c>
      <c r="S22" s="6">
        <f t="shared" si="0"/>
        <v>0</v>
      </c>
      <c r="T22" s="6">
        <f t="shared" si="0"/>
        <v>0</v>
      </c>
      <c r="U22" s="6">
        <f t="shared" si="1"/>
        <v>0</v>
      </c>
      <c r="V22" s="6">
        <f t="shared" si="1"/>
        <v>0</v>
      </c>
      <c r="W22" s="6">
        <f t="shared" si="1"/>
        <v>0</v>
      </c>
      <c r="X22" s="6">
        <f t="shared" si="1"/>
        <v>0</v>
      </c>
      <c r="Y22" s="6">
        <f t="shared" si="1"/>
        <v>0</v>
      </c>
      <c r="Z22" s="6">
        <f t="shared" si="1"/>
        <v>0</v>
      </c>
      <c r="AA22" s="6">
        <f t="shared" si="1"/>
        <v>0</v>
      </c>
      <c r="AB22" s="6">
        <f t="shared" si="1"/>
        <v>0</v>
      </c>
      <c r="AC22" s="6">
        <f t="shared" si="1"/>
        <v>0</v>
      </c>
      <c r="AD22" s="6">
        <f t="shared" si="1"/>
        <v>0</v>
      </c>
      <c r="AE22" s="6">
        <f t="shared" si="1"/>
        <v>0</v>
      </c>
      <c r="AF22" s="6">
        <f t="shared" si="1"/>
        <v>0</v>
      </c>
      <c r="AG22" s="6">
        <f t="shared" si="1"/>
        <v>0</v>
      </c>
      <c r="AH22" s="6">
        <f t="shared" si="1"/>
        <v>0</v>
      </c>
      <c r="AI22" s="6">
        <f t="shared" si="1"/>
        <v>0</v>
      </c>
      <c r="AJ22" s="6">
        <f t="shared" si="1"/>
        <v>0</v>
      </c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</row>
    <row r="25" spans="1:124" s="374" customFormat="1" ht="18.45" customHeight="1" collapsed="1">
      <c r="A25" s="372" t="s">
        <v>412</v>
      </c>
      <c r="B25" s="373"/>
      <c r="C25" s="373"/>
      <c r="D25" s="373"/>
      <c r="E25" s="373"/>
      <c r="F25" s="373"/>
      <c r="G25" s="373"/>
      <c r="H25" s="373"/>
      <c r="I25" s="373"/>
      <c r="J25" s="373"/>
      <c r="K25" s="373"/>
      <c r="L25" s="373"/>
      <c r="M25" s="373"/>
      <c r="N25" s="373"/>
      <c r="O25" s="373"/>
      <c r="P25" s="373"/>
      <c r="Q25" s="373"/>
      <c r="R25" s="373"/>
      <c r="S25" s="373"/>
      <c r="T25" s="373"/>
      <c r="U25" s="373"/>
      <c r="V25" s="373"/>
      <c r="W25" s="373"/>
      <c r="X25" s="373"/>
      <c r="Y25" s="373"/>
      <c r="Z25" s="373"/>
      <c r="AA25" s="373"/>
      <c r="AB25" s="373"/>
      <c r="AC25" s="373"/>
      <c r="AD25" s="373"/>
      <c r="AE25" s="373"/>
      <c r="AF25" s="373"/>
      <c r="AG25" s="373"/>
      <c r="AH25" s="373"/>
      <c r="AI25" s="373"/>
      <c r="AJ25" s="373"/>
      <c r="AK25" s="373"/>
      <c r="AL25" s="373"/>
      <c r="AM25" s="373"/>
      <c r="AN25" s="373"/>
      <c r="AO25" s="373"/>
      <c r="AP25" s="373"/>
      <c r="AQ25" s="373"/>
      <c r="AR25" s="373"/>
      <c r="AS25" s="373"/>
      <c r="AT25" s="373"/>
      <c r="AU25" s="373"/>
      <c r="AV25" s="373"/>
      <c r="AW25" s="373"/>
      <c r="AX25" s="373"/>
      <c r="AY25" s="373"/>
      <c r="AZ25" s="373"/>
      <c r="BA25" s="373"/>
      <c r="BB25" s="373"/>
      <c r="BC25" s="373"/>
      <c r="BD25" s="373"/>
      <c r="BE25" s="373"/>
      <c r="BF25" s="373"/>
      <c r="BG25" s="373"/>
      <c r="BH25" s="373"/>
      <c r="BI25" s="373"/>
      <c r="BJ25" s="373"/>
      <c r="BK25" s="373"/>
      <c r="BL25" s="373"/>
      <c r="BM25" s="373"/>
      <c r="BN25" s="373"/>
      <c r="BO25" s="373"/>
      <c r="BP25" s="373"/>
      <c r="BQ25" s="373"/>
      <c r="BR25" s="373"/>
      <c r="BS25" s="373"/>
      <c r="BT25" s="373"/>
      <c r="BU25" s="373"/>
      <c r="BV25" s="373"/>
      <c r="BW25" s="373"/>
      <c r="BX25" s="373"/>
      <c r="BY25" s="373"/>
      <c r="BZ25" s="373"/>
      <c r="CA25" s="373"/>
      <c r="CB25" s="373"/>
      <c r="CC25" s="373"/>
      <c r="CD25" s="373"/>
      <c r="CE25" s="373"/>
      <c r="CF25" s="373"/>
      <c r="CG25" s="373"/>
      <c r="CH25" s="373"/>
      <c r="CI25" s="373"/>
      <c r="CJ25" s="373"/>
      <c r="CK25" s="373"/>
      <c r="CL25" s="373"/>
      <c r="CM25" s="373"/>
      <c r="CN25" s="373"/>
      <c r="CO25" s="373"/>
      <c r="CP25" s="373"/>
      <c r="CQ25" s="373"/>
      <c r="CR25" s="373"/>
      <c r="CS25" s="373"/>
      <c r="CT25" s="373"/>
      <c r="CU25" s="373"/>
      <c r="CV25" s="373"/>
      <c r="CW25" s="373"/>
      <c r="CX25" s="373"/>
      <c r="CY25" s="373"/>
      <c r="CZ25" s="373"/>
      <c r="DA25" s="373"/>
      <c r="DB25" s="373"/>
      <c r="DC25" s="373"/>
      <c r="DD25" s="373"/>
      <c r="DE25" s="373"/>
      <c r="DF25" s="373"/>
      <c r="DG25" s="373"/>
      <c r="DH25" s="373"/>
      <c r="DI25" s="373"/>
      <c r="DJ25" s="373"/>
      <c r="DK25" s="373"/>
      <c r="DL25" s="373"/>
      <c r="DM25" s="373"/>
      <c r="DN25" s="373"/>
      <c r="DO25" s="373"/>
      <c r="DP25" s="373"/>
      <c r="DQ25" s="373"/>
      <c r="DR25" s="373"/>
      <c r="DS25" s="373"/>
      <c r="DT25" s="373"/>
    </row>
    <row r="26" spans="1:124" s="217" customFormat="1">
      <c r="A26" s="215" t="s">
        <v>7</v>
      </c>
      <c r="B26" s="216"/>
      <c r="C26" s="216"/>
      <c r="D26" s="216"/>
      <c r="E26" s="216"/>
      <c r="F26" s="216"/>
      <c r="G26" s="216"/>
      <c r="H26" s="216"/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6"/>
      <c r="BI26" s="216"/>
      <c r="BJ26" s="216"/>
      <c r="BK26" s="216"/>
      <c r="BL26" s="216"/>
      <c r="BM26" s="216"/>
      <c r="BN26" s="216"/>
      <c r="BO26" s="216"/>
      <c r="BP26" s="216"/>
      <c r="BQ26" s="216"/>
      <c r="BR26" s="216"/>
      <c r="BS26" s="216"/>
      <c r="BT26" s="216"/>
      <c r="BU26" s="216"/>
      <c r="BV26" s="216"/>
      <c r="BW26" s="216"/>
      <c r="BX26" s="216"/>
      <c r="BY26" s="216"/>
      <c r="BZ26" s="216"/>
      <c r="CA26" s="216"/>
      <c r="CB26" s="216"/>
      <c r="CC26" s="216"/>
      <c r="CD26" s="216"/>
      <c r="CE26" s="216"/>
      <c r="CF26" s="216"/>
      <c r="CG26" s="216"/>
      <c r="CH26" s="216"/>
      <c r="CI26" s="216"/>
      <c r="CJ26" s="216"/>
      <c r="CK26" s="216"/>
      <c r="CL26" s="216"/>
      <c r="CM26" s="216"/>
      <c r="CN26" s="216"/>
      <c r="CO26" s="216"/>
      <c r="CP26" s="216"/>
      <c r="CQ26" s="216"/>
      <c r="CR26" s="216"/>
      <c r="CS26" s="216"/>
      <c r="CT26" s="216"/>
      <c r="CU26" s="216"/>
      <c r="CV26" s="216"/>
      <c r="CW26" s="216"/>
      <c r="CX26" s="216"/>
      <c r="CY26" s="216"/>
      <c r="CZ26" s="216"/>
      <c r="DA26" s="216"/>
      <c r="DB26" s="216"/>
      <c r="DC26" s="216"/>
      <c r="DD26" s="216"/>
      <c r="DE26" s="216"/>
      <c r="DF26" s="216"/>
      <c r="DG26" s="216"/>
      <c r="DH26" s="216"/>
      <c r="DI26" s="216"/>
      <c r="DJ26" s="216"/>
      <c r="DK26" s="216"/>
      <c r="DL26" s="216"/>
      <c r="DM26" s="216"/>
      <c r="DN26" s="216"/>
      <c r="DO26" s="216"/>
      <c r="DP26" s="216"/>
      <c r="DQ26" s="216"/>
      <c r="DR26" s="216"/>
      <c r="DS26" s="216"/>
      <c r="DT26" s="216"/>
    </row>
    <row r="27" spans="1:124"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</row>
    <row r="28" spans="1:124">
      <c r="A28" s="2" t="s">
        <v>404</v>
      </c>
      <c r="E28" s="6">
        <f>D29*E20</f>
        <v>0</v>
      </c>
      <c r="F28" s="6">
        <f t="shared" ref="F28:AJ28" si="2">E29*F20</f>
        <v>0</v>
      </c>
      <c r="G28" s="6">
        <f t="shared" ca="1" si="2"/>
        <v>0</v>
      </c>
      <c r="H28" s="6">
        <f t="shared" ca="1" si="2"/>
        <v>605233.8666666667</v>
      </c>
      <c r="I28" s="6">
        <f t="shared" ca="1" si="2"/>
        <v>584363.7333333334</v>
      </c>
      <c r="J28" s="6">
        <f t="shared" ca="1" si="2"/>
        <v>563493.60000000009</v>
      </c>
      <c r="K28" s="6">
        <f t="shared" ca="1" si="2"/>
        <v>542623.46666666679</v>
      </c>
      <c r="L28" s="6">
        <f t="shared" ca="1" si="2"/>
        <v>521753.33333333343</v>
      </c>
      <c r="M28" s="6">
        <f t="shared" ca="1" si="2"/>
        <v>500883.20000000007</v>
      </c>
      <c r="N28" s="6">
        <f t="shared" ca="1" si="2"/>
        <v>480013.06666666671</v>
      </c>
      <c r="O28" s="6">
        <f t="shared" ca="1" si="2"/>
        <v>459142.93333333335</v>
      </c>
      <c r="P28" s="6">
        <f t="shared" ca="1" si="2"/>
        <v>0</v>
      </c>
      <c r="Q28" s="6">
        <f t="shared" ca="1" si="2"/>
        <v>0</v>
      </c>
      <c r="R28" s="6">
        <f t="shared" ca="1" si="2"/>
        <v>0</v>
      </c>
      <c r="S28" s="6">
        <f t="shared" ca="1" si="2"/>
        <v>0</v>
      </c>
      <c r="T28" s="6">
        <f t="shared" ca="1" si="2"/>
        <v>0</v>
      </c>
      <c r="U28" s="6">
        <f t="shared" ca="1" si="2"/>
        <v>0</v>
      </c>
      <c r="V28" s="6">
        <f t="shared" ca="1" si="2"/>
        <v>0</v>
      </c>
      <c r="W28" s="6">
        <f t="shared" ca="1" si="2"/>
        <v>0</v>
      </c>
      <c r="X28" s="6">
        <f t="shared" ca="1" si="2"/>
        <v>0</v>
      </c>
      <c r="Y28" s="6">
        <f t="shared" ca="1" si="2"/>
        <v>0</v>
      </c>
      <c r="Z28" s="6">
        <f t="shared" ca="1" si="2"/>
        <v>0</v>
      </c>
      <c r="AA28" s="6">
        <f t="shared" ca="1" si="2"/>
        <v>0</v>
      </c>
      <c r="AB28" s="6">
        <f t="shared" ca="1" si="2"/>
        <v>0</v>
      </c>
      <c r="AC28" s="6">
        <f t="shared" ca="1" si="2"/>
        <v>0</v>
      </c>
      <c r="AD28" s="6">
        <f t="shared" ca="1" si="2"/>
        <v>0</v>
      </c>
      <c r="AE28" s="6">
        <f t="shared" ca="1" si="2"/>
        <v>0</v>
      </c>
      <c r="AF28" s="6">
        <f t="shared" ca="1" si="2"/>
        <v>0</v>
      </c>
      <c r="AG28" s="6">
        <f t="shared" ca="1" si="2"/>
        <v>0</v>
      </c>
      <c r="AH28" s="6">
        <f t="shared" ca="1" si="2"/>
        <v>0</v>
      </c>
      <c r="AI28" s="6">
        <f t="shared" ca="1" si="2"/>
        <v>0</v>
      </c>
      <c r="AJ28" s="6">
        <f t="shared" ca="1" si="2"/>
        <v>0</v>
      </c>
    </row>
    <row r="29" spans="1:124">
      <c r="A29" s="2" t="s">
        <v>405</v>
      </c>
      <c r="E29" s="6">
        <f>Расчет_С_Фондом!E297*E20</f>
        <v>0</v>
      </c>
      <c r="F29" s="6">
        <f ca="1">Расчет_С_Фондом!F297*F20</f>
        <v>0</v>
      </c>
      <c r="G29" s="6">
        <f ca="1">Расчет_С_Фондом!G297*G20</f>
        <v>605233.8666666667</v>
      </c>
      <c r="H29" s="6">
        <f ca="1">Расчет_С_Фондом!H297*H20</f>
        <v>584363.7333333334</v>
      </c>
      <c r="I29" s="6">
        <f ca="1">Расчет_С_Фондом!I297*I20</f>
        <v>563493.60000000009</v>
      </c>
      <c r="J29" s="6">
        <f ca="1">Расчет_С_Фондом!J297*J20</f>
        <v>542623.46666666679</v>
      </c>
      <c r="K29" s="6">
        <f ca="1">Расчет_С_Фондом!K297*K20</f>
        <v>521753.33333333343</v>
      </c>
      <c r="L29" s="6">
        <f ca="1">Расчет_С_Фондом!L297*L20</f>
        <v>500883.20000000007</v>
      </c>
      <c r="M29" s="6">
        <f ca="1">Расчет_С_Фондом!M297*M20</f>
        <v>480013.06666666671</v>
      </c>
      <c r="N29" s="6">
        <f ca="1">Расчет_С_Фондом!N297*N20</f>
        <v>459142.93333333335</v>
      </c>
      <c r="O29" s="6">
        <f ca="1">Расчет_С_Фондом!O297*O20</f>
        <v>438272.8</v>
      </c>
      <c r="P29" s="6">
        <f ca="1">Расчет_С_Фондом!P297*P20</f>
        <v>0</v>
      </c>
      <c r="Q29" s="6">
        <f ca="1">Расчет_С_Фондом!Q297*Q20</f>
        <v>0</v>
      </c>
      <c r="R29" s="6">
        <f ca="1">Расчет_С_Фондом!R297*R20</f>
        <v>0</v>
      </c>
      <c r="S29" s="6">
        <f ca="1">Расчет_С_Фондом!S297*S20</f>
        <v>0</v>
      </c>
      <c r="T29" s="6">
        <f ca="1">Расчет_С_Фондом!T297*T20</f>
        <v>0</v>
      </c>
      <c r="U29" s="6">
        <f ca="1">Расчет_С_Фондом!U297*U20</f>
        <v>0</v>
      </c>
      <c r="V29" s="6">
        <f ca="1">Расчет_С_Фондом!V297*V20</f>
        <v>0</v>
      </c>
      <c r="W29" s="6">
        <f ca="1">Расчет_С_Фондом!W297*W20</f>
        <v>0</v>
      </c>
      <c r="X29" s="6">
        <f ca="1">Расчет_С_Фондом!X297*X20</f>
        <v>0</v>
      </c>
      <c r="Y29" s="6">
        <f ca="1">Расчет_С_Фондом!Y297*Y20</f>
        <v>0</v>
      </c>
      <c r="Z29" s="6">
        <f ca="1">Расчет_С_Фондом!Z297*Z20</f>
        <v>0</v>
      </c>
      <c r="AA29" s="6">
        <f ca="1">Расчет_С_Фондом!AA297*AA20</f>
        <v>0</v>
      </c>
      <c r="AB29" s="6">
        <f ca="1">Расчет_С_Фондом!AB297*AB20</f>
        <v>0</v>
      </c>
      <c r="AC29" s="6">
        <f ca="1">Расчет_С_Фондом!AC297*AC20</f>
        <v>0</v>
      </c>
      <c r="AD29" s="6">
        <f ca="1">Расчет_С_Фондом!AD297*AD20</f>
        <v>0</v>
      </c>
      <c r="AE29" s="6">
        <f ca="1">Расчет_С_Фондом!AE297*AE20</f>
        <v>0</v>
      </c>
      <c r="AF29" s="6">
        <f ca="1">Расчет_С_Фондом!AF297*AF20</f>
        <v>0</v>
      </c>
      <c r="AG29" s="6">
        <f ca="1">Расчет_С_Фондом!AG297*AG20</f>
        <v>0</v>
      </c>
      <c r="AH29" s="6">
        <f ca="1">Расчет_С_Фондом!AH297*AH20</f>
        <v>0</v>
      </c>
      <c r="AI29" s="6">
        <f ca="1">Расчет_С_Фондом!AI297*AI20</f>
        <v>0</v>
      </c>
      <c r="AJ29" s="6">
        <f ca="1">Расчет_С_Фондом!AJ297*AJ20</f>
        <v>0</v>
      </c>
    </row>
    <row r="30" spans="1:124">
      <c r="A30" s="2" t="s">
        <v>406</v>
      </c>
      <c r="E30" s="6">
        <f>SUM(E28:E29)/2</f>
        <v>0</v>
      </c>
      <c r="F30" s="6">
        <f t="shared" ref="F30:AJ30" ca="1" si="3">SUM(F28:F29)/2</f>
        <v>0</v>
      </c>
      <c r="G30" s="6">
        <f t="shared" ca="1" si="3"/>
        <v>302616.93333333335</v>
      </c>
      <c r="H30" s="6">
        <f t="shared" ca="1" si="3"/>
        <v>594798.80000000005</v>
      </c>
      <c r="I30" s="6">
        <f t="shared" ca="1" si="3"/>
        <v>573928.66666666674</v>
      </c>
      <c r="J30" s="6">
        <f t="shared" ca="1" si="3"/>
        <v>553058.53333333344</v>
      </c>
      <c r="K30" s="6">
        <f t="shared" ca="1" si="3"/>
        <v>532188.40000000014</v>
      </c>
      <c r="L30" s="6">
        <f t="shared" ca="1" si="3"/>
        <v>511318.26666666672</v>
      </c>
      <c r="M30" s="6">
        <f t="shared" ca="1" si="3"/>
        <v>490448.13333333342</v>
      </c>
      <c r="N30" s="6">
        <f t="shared" ca="1" si="3"/>
        <v>469578</v>
      </c>
      <c r="O30" s="6">
        <f t="shared" ca="1" si="3"/>
        <v>448707.8666666667</v>
      </c>
      <c r="P30" s="6">
        <f t="shared" ca="1" si="3"/>
        <v>0</v>
      </c>
      <c r="Q30" s="6">
        <f t="shared" ca="1" si="3"/>
        <v>0</v>
      </c>
      <c r="R30" s="6">
        <f t="shared" ca="1" si="3"/>
        <v>0</v>
      </c>
      <c r="S30" s="6">
        <f t="shared" ca="1" si="3"/>
        <v>0</v>
      </c>
      <c r="T30" s="6">
        <f t="shared" ca="1" si="3"/>
        <v>0</v>
      </c>
      <c r="U30" s="6">
        <f t="shared" ca="1" si="3"/>
        <v>0</v>
      </c>
      <c r="V30" s="6">
        <f t="shared" ca="1" si="3"/>
        <v>0</v>
      </c>
      <c r="W30" s="6">
        <f t="shared" ca="1" si="3"/>
        <v>0</v>
      </c>
      <c r="X30" s="6">
        <f t="shared" ca="1" si="3"/>
        <v>0</v>
      </c>
      <c r="Y30" s="6">
        <f t="shared" ca="1" si="3"/>
        <v>0</v>
      </c>
      <c r="Z30" s="6">
        <f t="shared" ca="1" si="3"/>
        <v>0</v>
      </c>
      <c r="AA30" s="6">
        <f t="shared" ca="1" si="3"/>
        <v>0</v>
      </c>
      <c r="AB30" s="6">
        <f t="shared" ca="1" si="3"/>
        <v>0</v>
      </c>
      <c r="AC30" s="6">
        <f t="shared" ca="1" si="3"/>
        <v>0</v>
      </c>
      <c r="AD30" s="6">
        <f t="shared" ca="1" si="3"/>
        <v>0</v>
      </c>
      <c r="AE30" s="6">
        <f t="shared" ca="1" si="3"/>
        <v>0</v>
      </c>
      <c r="AF30" s="6">
        <f t="shared" ca="1" si="3"/>
        <v>0</v>
      </c>
      <c r="AG30" s="6">
        <f t="shared" ca="1" si="3"/>
        <v>0</v>
      </c>
      <c r="AH30" s="6">
        <f t="shared" ca="1" si="3"/>
        <v>0</v>
      </c>
      <c r="AI30" s="6">
        <f t="shared" ca="1" si="3"/>
        <v>0</v>
      </c>
      <c r="AJ30" s="6">
        <f t="shared" ca="1" si="3"/>
        <v>0</v>
      </c>
    </row>
    <row r="31" spans="1:124" s="397" customFormat="1">
      <c r="A31" s="397" t="s">
        <v>407</v>
      </c>
      <c r="E31" s="398">
        <f>Расчет_С_Фондом!E$22</f>
        <v>2.1999999999999999E-2</v>
      </c>
      <c r="F31" s="398">
        <f>Расчет_С_Фондом!F$22</f>
        <v>2.1999999999999999E-2</v>
      </c>
      <c r="G31" s="398">
        <f>Расчет_С_Фондом!G$22</f>
        <v>2.1999999999999999E-2</v>
      </c>
      <c r="H31" s="398">
        <f>Расчет_С_Фондом!H$22</f>
        <v>2.1999999999999999E-2</v>
      </c>
      <c r="I31" s="398">
        <f>Расчет_С_Фондом!I$22</f>
        <v>2.1999999999999999E-2</v>
      </c>
      <c r="J31" s="398">
        <f>Расчет_С_Фондом!J$22</f>
        <v>2.1999999999999999E-2</v>
      </c>
      <c r="K31" s="398">
        <f>Расчет_С_Фондом!K$22</f>
        <v>2.1999999999999999E-2</v>
      </c>
      <c r="L31" s="398">
        <f>Расчет_С_Фондом!L$22</f>
        <v>2.1999999999999999E-2</v>
      </c>
      <c r="M31" s="398">
        <f>Расчет_С_Фондом!M$22</f>
        <v>2.1999999999999999E-2</v>
      </c>
      <c r="N31" s="398">
        <f>Расчет_С_Фондом!N$22</f>
        <v>2.1999999999999999E-2</v>
      </c>
      <c r="O31" s="398">
        <f>Расчет_С_Фондом!O$22</f>
        <v>2.1999999999999999E-2</v>
      </c>
      <c r="P31" s="398">
        <f>Расчет_С_Фондом!P$22</f>
        <v>2.1999999999999999E-2</v>
      </c>
      <c r="Q31" s="398">
        <f>Расчет_С_Фондом!Q$22</f>
        <v>2.1999999999999999E-2</v>
      </c>
      <c r="R31" s="398">
        <f>Расчет_С_Фондом!R$22</f>
        <v>2.1999999999999999E-2</v>
      </c>
      <c r="S31" s="398">
        <f>Расчет_С_Фондом!S$22</f>
        <v>2.1999999999999999E-2</v>
      </c>
      <c r="T31" s="398">
        <f>Расчет_С_Фондом!T$22</f>
        <v>2.1999999999999999E-2</v>
      </c>
      <c r="U31" s="398">
        <f>Расчет_С_Фондом!U$22</f>
        <v>2.1999999999999999E-2</v>
      </c>
      <c r="V31" s="398">
        <f>Расчет_С_Фондом!V$22</f>
        <v>2.1999999999999999E-2</v>
      </c>
      <c r="W31" s="398">
        <f>Расчет_С_Фондом!W$22</f>
        <v>2.1999999999999999E-2</v>
      </c>
      <c r="X31" s="398">
        <f>Расчет_С_Фондом!X$22</f>
        <v>2.1999999999999999E-2</v>
      </c>
      <c r="Y31" s="398">
        <f>Расчет_С_Фондом!Y$22</f>
        <v>2.1999999999999999E-2</v>
      </c>
      <c r="Z31" s="398">
        <f>Расчет_С_Фондом!Z$22</f>
        <v>2.1999999999999999E-2</v>
      </c>
      <c r="AA31" s="398">
        <f>Расчет_С_Фондом!AA$22</f>
        <v>2.1999999999999999E-2</v>
      </c>
      <c r="AB31" s="398">
        <f>Расчет_С_Фондом!AB$22</f>
        <v>2.1999999999999999E-2</v>
      </c>
      <c r="AC31" s="398">
        <f>Расчет_С_Фондом!AC$22</f>
        <v>2.1999999999999999E-2</v>
      </c>
      <c r="AD31" s="398">
        <f>Расчет_С_Фондом!AD$22</f>
        <v>2.1999999999999999E-2</v>
      </c>
      <c r="AE31" s="398">
        <f>Расчет_С_Фондом!AE$22</f>
        <v>2.1999999999999999E-2</v>
      </c>
      <c r="AF31" s="398">
        <f>Расчет_С_Фондом!AF$22</f>
        <v>2.1999999999999999E-2</v>
      </c>
      <c r="AG31" s="398">
        <f>Расчет_С_Фондом!AG$22</f>
        <v>2.1999999999999999E-2</v>
      </c>
      <c r="AH31" s="398">
        <f>Расчет_С_Фондом!AH$22</f>
        <v>2.1999999999999999E-2</v>
      </c>
      <c r="AI31" s="398">
        <f>Расчет_С_Фондом!AI$22</f>
        <v>2.1999999999999999E-2</v>
      </c>
      <c r="AJ31" s="398">
        <f>Расчет_С_Фондом!AJ$22</f>
        <v>2.1999999999999999E-2</v>
      </c>
    </row>
    <row r="32" spans="1:124" s="6" customFormat="1">
      <c r="A32" s="14" t="s">
        <v>7</v>
      </c>
      <c r="B32" s="15"/>
      <c r="C32" s="15"/>
      <c r="D32" s="15">
        <f ca="1">SUM(E32:DT32)</f>
        <v>98486.159200000009</v>
      </c>
      <c r="E32" s="16">
        <f>E30*E31</f>
        <v>0</v>
      </c>
      <c r="F32" s="16">
        <f t="shared" ref="F32:AJ32" ca="1" si="4">F30*F31</f>
        <v>0</v>
      </c>
      <c r="G32" s="16">
        <f t="shared" ca="1" si="4"/>
        <v>6657.572533333333</v>
      </c>
      <c r="H32" s="16">
        <f t="shared" ca="1" si="4"/>
        <v>13085.5736</v>
      </c>
      <c r="I32" s="16">
        <f t="shared" ca="1" si="4"/>
        <v>12626.430666666667</v>
      </c>
      <c r="J32" s="16">
        <f t="shared" ca="1" si="4"/>
        <v>12167.287733333334</v>
      </c>
      <c r="K32" s="16">
        <f t="shared" ca="1" si="4"/>
        <v>11708.144800000002</v>
      </c>
      <c r="L32" s="16">
        <f t="shared" ca="1" si="4"/>
        <v>11249.001866666667</v>
      </c>
      <c r="M32" s="16">
        <f t="shared" ca="1" si="4"/>
        <v>10789.858933333335</v>
      </c>
      <c r="N32" s="16">
        <f t="shared" ca="1" si="4"/>
        <v>10330.715999999999</v>
      </c>
      <c r="O32" s="16">
        <f t="shared" ca="1" si="4"/>
        <v>9871.5730666666659</v>
      </c>
      <c r="P32" s="16">
        <f t="shared" ca="1" si="4"/>
        <v>0</v>
      </c>
      <c r="Q32" s="16">
        <f t="shared" ca="1" si="4"/>
        <v>0</v>
      </c>
      <c r="R32" s="16">
        <f t="shared" ca="1" si="4"/>
        <v>0</v>
      </c>
      <c r="S32" s="16">
        <f t="shared" ca="1" si="4"/>
        <v>0</v>
      </c>
      <c r="T32" s="16">
        <f t="shared" ca="1" si="4"/>
        <v>0</v>
      </c>
      <c r="U32" s="16">
        <f t="shared" ca="1" si="4"/>
        <v>0</v>
      </c>
      <c r="V32" s="16">
        <f t="shared" ca="1" si="4"/>
        <v>0</v>
      </c>
      <c r="W32" s="16">
        <f t="shared" ca="1" si="4"/>
        <v>0</v>
      </c>
      <c r="X32" s="16">
        <f t="shared" ca="1" si="4"/>
        <v>0</v>
      </c>
      <c r="Y32" s="16">
        <f t="shared" ca="1" si="4"/>
        <v>0</v>
      </c>
      <c r="Z32" s="16">
        <f t="shared" ca="1" si="4"/>
        <v>0</v>
      </c>
      <c r="AA32" s="16">
        <f t="shared" ca="1" si="4"/>
        <v>0</v>
      </c>
      <c r="AB32" s="16">
        <f t="shared" ca="1" si="4"/>
        <v>0</v>
      </c>
      <c r="AC32" s="16">
        <f t="shared" ca="1" si="4"/>
        <v>0</v>
      </c>
      <c r="AD32" s="16">
        <f t="shared" ca="1" si="4"/>
        <v>0</v>
      </c>
      <c r="AE32" s="16">
        <f t="shared" ca="1" si="4"/>
        <v>0</v>
      </c>
      <c r="AF32" s="16">
        <f t="shared" ca="1" si="4"/>
        <v>0</v>
      </c>
      <c r="AG32" s="16">
        <f t="shared" ca="1" si="4"/>
        <v>0</v>
      </c>
      <c r="AH32" s="16">
        <f t="shared" ca="1" si="4"/>
        <v>0</v>
      </c>
      <c r="AI32" s="16">
        <f t="shared" ca="1" si="4"/>
        <v>0</v>
      </c>
      <c r="AJ32" s="16">
        <f t="shared" ca="1" si="4"/>
        <v>0</v>
      </c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</row>
    <row r="33" spans="1:124" s="6" customFormat="1">
      <c r="A33" s="5"/>
    </row>
    <row r="34" spans="1:124" s="217" customFormat="1">
      <c r="A34" s="215" t="s">
        <v>10</v>
      </c>
      <c r="B34" s="216"/>
      <c r="C34" s="216"/>
      <c r="D34" s="216"/>
      <c r="E34" s="216"/>
      <c r="F34" s="216"/>
      <c r="G34" s="216"/>
      <c r="H34" s="216"/>
      <c r="I34" s="216"/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  <c r="AZ34" s="216"/>
      <c r="BA34" s="216"/>
      <c r="BB34" s="216"/>
      <c r="BC34" s="216"/>
      <c r="BD34" s="216"/>
      <c r="BE34" s="216"/>
      <c r="BF34" s="216"/>
      <c r="BG34" s="216"/>
      <c r="BH34" s="216"/>
      <c r="BI34" s="216"/>
      <c r="BJ34" s="216"/>
      <c r="BK34" s="216"/>
      <c r="BL34" s="216"/>
      <c r="BM34" s="216"/>
      <c r="BN34" s="216"/>
      <c r="BO34" s="216"/>
      <c r="BP34" s="216"/>
      <c r="BQ34" s="216"/>
      <c r="BR34" s="216"/>
      <c r="BS34" s="216"/>
      <c r="BT34" s="216"/>
      <c r="BU34" s="216"/>
      <c r="BV34" s="216"/>
      <c r="BW34" s="216"/>
      <c r="BX34" s="216"/>
      <c r="BY34" s="216"/>
      <c r="BZ34" s="216"/>
      <c r="CA34" s="216"/>
      <c r="CB34" s="216"/>
      <c r="CC34" s="216"/>
      <c r="CD34" s="216"/>
      <c r="CE34" s="216"/>
      <c r="CF34" s="216"/>
      <c r="CG34" s="216"/>
      <c r="CH34" s="216"/>
      <c r="CI34" s="216"/>
      <c r="CJ34" s="216"/>
      <c r="CK34" s="216"/>
      <c r="CL34" s="216"/>
      <c r="CM34" s="216"/>
      <c r="CN34" s="216"/>
      <c r="CO34" s="216"/>
      <c r="CP34" s="216"/>
      <c r="CQ34" s="216"/>
      <c r="CR34" s="216"/>
      <c r="CS34" s="216"/>
      <c r="CT34" s="216"/>
      <c r="CU34" s="216"/>
      <c r="CV34" s="216"/>
      <c r="CW34" s="216"/>
      <c r="CX34" s="216"/>
      <c r="CY34" s="216"/>
      <c r="CZ34" s="216"/>
      <c r="DA34" s="216"/>
      <c r="DB34" s="216"/>
      <c r="DC34" s="216"/>
      <c r="DD34" s="216"/>
      <c r="DE34" s="216"/>
      <c r="DF34" s="216"/>
      <c r="DG34" s="216"/>
      <c r="DH34" s="216"/>
      <c r="DI34" s="216"/>
      <c r="DJ34" s="216"/>
      <c r="DK34" s="216"/>
      <c r="DL34" s="216"/>
      <c r="DM34" s="216"/>
      <c r="DN34" s="216"/>
      <c r="DO34" s="216"/>
      <c r="DP34" s="216"/>
      <c r="DQ34" s="216"/>
      <c r="DR34" s="216"/>
      <c r="DS34" s="216"/>
      <c r="DT34" s="216"/>
    </row>
    <row r="35" spans="1:124"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</row>
    <row r="36" spans="1:124">
      <c r="A36" s="2" t="s">
        <v>408</v>
      </c>
      <c r="E36" s="6">
        <f>'Исходные данные'!$F$144*Расчет_С_Фондом!E135</f>
        <v>0</v>
      </c>
      <c r="F36" s="6">
        <f>'Исходные данные'!$F$144*Расчет_С_Фондом!F135</f>
        <v>0</v>
      </c>
      <c r="G36" s="6">
        <f>'Исходные данные'!$F$144*Расчет_С_Фондом!G135</f>
        <v>63257.1533432586</v>
      </c>
      <c r="H36" s="6">
        <f>'Исходные данные'!$F$144*Расчет_С_Фондом!H135</f>
        <v>65126.433853128568</v>
      </c>
      <c r="I36" s="6">
        <f>'Исходные данные'!$F$144*Расчет_С_Фондом!I135</f>
        <v>67041.281261278258</v>
      </c>
      <c r="J36" s="6">
        <f>'Исходные данные'!$F$144*Расчет_С_Фондом!J135</f>
        <v>69018.402391082738</v>
      </c>
      <c r="K36" s="6">
        <f>'Исходные данные'!$F$144*Расчет_С_Фондом!K135</f>
        <v>71055.880844389409</v>
      </c>
      <c r="L36" s="6">
        <f>'Исходные данные'!$F$144*Расчет_С_Фондом!L135</f>
        <v>73149.990025518651</v>
      </c>
      <c r="M36" s="6">
        <f>'Исходные данные'!$F$144*Расчет_С_Фондом!M135</f>
        <v>75297.125107742686</v>
      </c>
      <c r="N36" s="6">
        <f>'Исходные данные'!$F$144*Расчет_С_Фондом!N135</f>
        <v>77498.338674004888</v>
      </c>
      <c r="O36" s="6">
        <f>'Исходные данные'!$F$144*Расчет_С_Фондом!O135</f>
        <v>79757.763988876162</v>
      </c>
      <c r="P36" s="6">
        <f>'Исходные данные'!$F$144*Расчет_С_Фондом!P135</f>
        <v>0</v>
      </c>
      <c r="Q36" s="6">
        <f>'Исходные данные'!$F$144*Расчет_С_Фондом!Q135</f>
        <v>0</v>
      </c>
      <c r="R36" s="6">
        <f>'Исходные данные'!$F$144*Расчет_С_Фондом!R135</f>
        <v>0</v>
      </c>
      <c r="S36" s="6">
        <f>'Исходные данные'!$F$144*Расчет_С_Фондом!S135</f>
        <v>0</v>
      </c>
      <c r="T36" s="6">
        <f>'Исходные данные'!$F$144*Расчет_С_Фондом!T135</f>
        <v>0</v>
      </c>
      <c r="U36" s="6">
        <f>'Исходные данные'!$F$144*Расчет_С_Фондом!U135</f>
        <v>0</v>
      </c>
      <c r="V36" s="6">
        <f>'Исходные данные'!$F$144*Расчет_С_Фондом!V135</f>
        <v>0</v>
      </c>
      <c r="W36" s="6">
        <f>'Исходные данные'!$F$144*Расчет_С_Фондом!W135</f>
        <v>0</v>
      </c>
      <c r="X36" s="6">
        <f>'Исходные данные'!$F$144*Расчет_С_Фондом!X135</f>
        <v>0</v>
      </c>
      <c r="Y36" s="6">
        <f>'Исходные данные'!$F$144*Расчет_С_Фондом!Y135</f>
        <v>0</v>
      </c>
      <c r="Z36" s="6">
        <f>'Исходные данные'!$F$144*Расчет_С_Фондом!Z135</f>
        <v>0</v>
      </c>
      <c r="AA36" s="6">
        <f>'Исходные данные'!$F$144*Расчет_С_Фондом!AA135</f>
        <v>0</v>
      </c>
      <c r="AB36" s="6">
        <f>'Исходные данные'!$F$144*Расчет_С_Фондом!AB135</f>
        <v>0</v>
      </c>
      <c r="AC36" s="6">
        <f>'Исходные данные'!$F$144*Расчет_С_Фондом!AC135</f>
        <v>0</v>
      </c>
      <c r="AD36" s="6">
        <f>'Исходные данные'!$F$144*Расчет_С_Фондом!AD135</f>
        <v>0</v>
      </c>
      <c r="AE36" s="6">
        <f>'Исходные данные'!$F$144*Расчет_С_Фондом!AE135</f>
        <v>0</v>
      </c>
      <c r="AF36" s="6">
        <f>'Исходные данные'!$F$144*Расчет_С_Фондом!AF135</f>
        <v>0</v>
      </c>
      <c r="AG36" s="6">
        <f>'Исходные данные'!$F$144*Расчет_С_Фондом!AG135</f>
        <v>0</v>
      </c>
      <c r="AH36" s="6">
        <f>'Исходные данные'!$F$144*Расчет_С_Фондом!AH135</f>
        <v>0</v>
      </c>
      <c r="AI36" s="6">
        <f>'Исходные данные'!$F$144*Расчет_С_Фондом!AI135</f>
        <v>0</v>
      </c>
      <c r="AJ36" s="6">
        <f>'Исходные данные'!$F$144*Расчет_С_Фондом!AJ135</f>
        <v>0</v>
      </c>
    </row>
    <row r="37" spans="1:124" s="397" customFormat="1">
      <c r="A37" s="397" t="s">
        <v>409</v>
      </c>
      <c r="E37" s="398">
        <f>Расчет_С_Фондом!E$27</f>
        <v>0.13</v>
      </c>
      <c r="F37" s="398">
        <f>Расчет_С_Фондом!F$27</f>
        <v>0.13</v>
      </c>
      <c r="G37" s="398">
        <f>Расчет_С_Фондом!G$27</f>
        <v>0.13</v>
      </c>
      <c r="H37" s="398">
        <f>Расчет_С_Фондом!H$27</f>
        <v>0.13</v>
      </c>
      <c r="I37" s="398">
        <f>Расчет_С_Фондом!I$27</f>
        <v>0.13</v>
      </c>
      <c r="J37" s="398">
        <f>Расчет_С_Фондом!J$27</f>
        <v>0.13</v>
      </c>
      <c r="K37" s="398">
        <f>Расчет_С_Фондом!K$27</f>
        <v>0.13</v>
      </c>
      <c r="L37" s="398">
        <f>Расчет_С_Фондом!L$27</f>
        <v>0.13</v>
      </c>
      <c r="M37" s="398">
        <f>Расчет_С_Фондом!M$27</f>
        <v>0.13</v>
      </c>
      <c r="N37" s="398">
        <f>Расчет_С_Фондом!N$27</f>
        <v>0.13</v>
      </c>
      <c r="O37" s="398">
        <f>Расчет_С_Фондом!O$27</f>
        <v>0.13</v>
      </c>
      <c r="P37" s="398">
        <f>Расчет_С_Фондом!P$27</f>
        <v>0.13</v>
      </c>
      <c r="Q37" s="398">
        <f>Расчет_С_Фондом!Q$27</f>
        <v>0.13</v>
      </c>
      <c r="R37" s="398">
        <f>Расчет_С_Фондом!R$27</f>
        <v>0.13</v>
      </c>
      <c r="S37" s="398">
        <f>Расчет_С_Фондом!S$27</f>
        <v>0.13</v>
      </c>
      <c r="T37" s="398">
        <f>Расчет_С_Фондом!T$27</f>
        <v>0.13</v>
      </c>
      <c r="U37" s="398">
        <f>Расчет_С_Фондом!U$27</f>
        <v>0.13</v>
      </c>
      <c r="V37" s="398">
        <f>Расчет_С_Фондом!V$27</f>
        <v>0.13</v>
      </c>
      <c r="W37" s="398">
        <f>Расчет_С_Фондом!W$27</f>
        <v>0.13</v>
      </c>
      <c r="X37" s="398">
        <f>Расчет_С_Фондом!X$27</f>
        <v>0.13</v>
      </c>
      <c r="Y37" s="398">
        <f>Расчет_С_Фондом!Y$27</f>
        <v>0.13</v>
      </c>
      <c r="Z37" s="398">
        <f>Расчет_С_Фондом!Z$27</f>
        <v>0.13</v>
      </c>
      <c r="AA37" s="398">
        <f>Расчет_С_Фондом!AA$27</f>
        <v>0.13</v>
      </c>
      <c r="AB37" s="398">
        <f>Расчет_С_Фондом!AB$27</f>
        <v>0.13</v>
      </c>
      <c r="AC37" s="398">
        <f>Расчет_С_Фондом!AC$27</f>
        <v>0.13</v>
      </c>
      <c r="AD37" s="398">
        <f>Расчет_С_Фондом!AD$27</f>
        <v>0.13</v>
      </c>
      <c r="AE37" s="398">
        <f>Расчет_С_Фондом!AE$27</f>
        <v>0.13</v>
      </c>
      <c r="AF37" s="398">
        <f>Расчет_С_Фондом!AF$27</f>
        <v>0.13</v>
      </c>
      <c r="AG37" s="398">
        <f>Расчет_С_Фондом!AG$27</f>
        <v>0.13</v>
      </c>
      <c r="AH37" s="398">
        <f>Расчет_С_Фондом!AH$27</f>
        <v>0.13</v>
      </c>
      <c r="AI37" s="398">
        <f>Расчет_С_Фондом!AI$27</f>
        <v>0.13</v>
      </c>
      <c r="AJ37" s="398">
        <f>Расчет_С_Фондом!AJ$27</f>
        <v>0.13</v>
      </c>
      <c r="AK37" s="398"/>
    </row>
    <row r="38" spans="1:124" s="6" customFormat="1">
      <c r="A38" s="14" t="s">
        <v>10</v>
      </c>
      <c r="B38" s="15"/>
      <c r="C38" s="15"/>
      <c r="D38" s="15">
        <f>SUM(E38:DT38)</f>
        <v>83356.308033606387</v>
      </c>
      <c r="E38" s="16">
        <f>E36*E37</f>
        <v>0</v>
      </c>
      <c r="F38" s="16">
        <f t="shared" ref="F38:AJ38" si="5">F36*F37</f>
        <v>0</v>
      </c>
      <c r="G38" s="16">
        <f t="shared" si="5"/>
        <v>8223.4299346236185</v>
      </c>
      <c r="H38" s="16">
        <f t="shared" si="5"/>
        <v>8466.436400906714</v>
      </c>
      <c r="I38" s="16">
        <f t="shared" si="5"/>
        <v>8715.366563966174</v>
      </c>
      <c r="J38" s="16">
        <f t="shared" si="5"/>
        <v>8972.3923108407562</v>
      </c>
      <c r="K38" s="16">
        <f t="shared" si="5"/>
        <v>9237.2645097706227</v>
      </c>
      <c r="L38" s="16">
        <f t="shared" si="5"/>
        <v>9509.4987033174257</v>
      </c>
      <c r="M38" s="16">
        <f t="shared" si="5"/>
        <v>9788.6262640065488</v>
      </c>
      <c r="N38" s="16">
        <f t="shared" si="5"/>
        <v>10074.784027620635</v>
      </c>
      <c r="O38" s="16">
        <f t="shared" si="5"/>
        <v>10368.509318553901</v>
      </c>
      <c r="P38" s="16">
        <f t="shared" si="5"/>
        <v>0</v>
      </c>
      <c r="Q38" s="16">
        <f t="shared" si="5"/>
        <v>0</v>
      </c>
      <c r="R38" s="16">
        <f t="shared" si="5"/>
        <v>0</v>
      </c>
      <c r="S38" s="16">
        <f t="shared" si="5"/>
        <v>0</v>
      </c>
      <c r="T38" s="16">
        <f t="shared" si="5"/>
        <v>0</v>
      </c>
      <c r="U38" s="16">
        <f t="shared" si="5"/>
        <v>0</v>
      </c>
      <c r="V38" s="16">
        <f t="shared" si="5"/>
        <v>0</v>
      </c>
      <c r="W38" s="16">
        <f t="shared" si="5"/>
        <v>0</v>
      </c>
      <c r="X38" s="16">
        <f t="shared" si="5"/>
        <v>0</v>
      </c>
      <c r="Y38" s="16">
        <f t="shared" si="5"/>
        <v>0</v>
      </c>
      <c r="Z38" s="16">
        <f t="shared" si="5"/>
        <v>0</v>
      </c>
      <c r="AA38" s="16">
        <f t="shared" si="5"/>
        <v>0</v>
      </c>
      <c r="AB38" s="16">
        <f t="shared" si="5"/>
        <v>0</v>
      </c>
      <c r="AC38" s="16">
        <f t="shared" si="5"/>
        <v>0</v>
      </c>
      <c r="AD38" s="16">
        <f t="shared" si="5"/>
        <v>0</v>
      </c>
      <c r="AE38" s="16">
        <f t="shared" si="5"/>
        <v>0</v>
      </c>
      <c r="AF38" s="16">
        <f t="shared" si="5"/>
        <v>0</v>
      </c>
      <c r="AG38" s="16">
        <f t="shared" si="5"/>
        <v>0</v>
      </c>
      <c r="AH38" s="16">
        <f t="shared" si="5"/>
        <v>0</v>
      </c>
      <c r="AI38" s="16">
        <f t="shared" si="5"/>
        <v>0</v>
      </c>
      <c r="AJ38" s="16">
        <f t="shared" si="5"/>
        <v>0</v>
      </c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</row>
    <row r="39" spans="1:124"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</row>
    <row r="40" spans="1:124" s="217" customFormat="1">
      <c r="A40" s="215" t="s">
        <v>149</v>
      </c>
      <c r="B40" s="216"/>
      <c r="C40" s="216"/>
      <c r="D40" s="216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  <c r="Q40" s="216"/>
      <c r="R40" s="216"/>
      <c r="S40" s="216"/>
      <c r="T40" s="216"/>
      <c r="U40" s="216"/>
      <c r="V40" s="216"/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  <c r="AZ40" s="216"/>
      <c r="BA40" s="216"/>
      <c r="BB40" s="216"/>
      <c r="BC40" s="216"/>
      <c r="BD40" s="216"/>
      <c r="BE40" s="216"/>
      <c r="BF40" s="216"/>
      <c r="BG40" s="216"/>
      <c r="BH40" s="216"/>
      <c r="BI40" s="216"/>
      <c r="BJ40" s="216"/>
      <c r="BK40" s="216"/>
      <c r="BL40" s="216"/>
      <c r="BM40" s="216"/>
      <c r="BN40" s="216"/>
      <c r="BO40" s="216"/>
      <c r="BP40" s="216"/>
      <c r="BQ40" s="216"/>
      <c r="BR40" s="216"/>
      <c r="BS40" s="216"/>
      <c r="BT40" s="216"/>
      <c r="BU40" s="216"/>
      <c r="BV40" s="216"/>
      <c r="BW40" s="216"/>
      <c r="BX40" s="216"/>
      <c r="BY40" s="216"/>
      <c r="BZ40" s="216"/>
      <c r="CA40" s="216"/>
      <c r="CB40" s="216"/>
      <c r="CC40" s="216"/>
      <c r="CD40" s="216"/>
      <c r="CE40" s="216"/>
      <c r="CF40" s="216"/>
      <c r="CG40" s="216"/>
      <c r="CH40" s="216"/>
      <c r="CI40" s="216"/>
      <c r="CJ40" s="216"/>
      <c r="CK40" s="216"/>
      <c r="CL40" s="216"/>
      <c r="CM40" s="216"/>
      <c r="CN40" s="216"/>
      <c r="CO40" s="216"/>
      <c r="CP40" s="216"/>
      <c r="CQ40" s="216"/>
      <c r="CR40" s="216"/>
      <c r="CS40" s="216"/>
      <c r="CT40" s="216"/>
      <c r="CU40" s="216"/>
      <c r="CV40" s="216"/>
      <c r="CW40" s="216"/>
      <c r="CX40" s="216"/>
      <c r="CY40" s="216"/>
      <c r="CZ40" s="216"/>
      <c r="DA40" s="216"/>
      <c r="DB40" s="216"/>
      <c r="DC40" s="216"/>
      <c r="DD40" s="216"/>
      <c r="DE40" s="216"/>
      <c r="DF40" s="216"/>
      <c r="DG40" s="216"/>
      <c r="DH40" s="216"/>
      <c r="DI40" s="216"/>
      <c r="DJ40" s="216"/>
      <c r="DK40" s="216"/>
      <c r="DL40" s="216"/>
      <c r="DM40" s="216"/>
      <c r="DN40" s="216"/>
      <c r="DO40" s="216"/>
      <c r="DP40" s="216"/>
      <c r="DQ40" s="216"/>
      <c r="DR40" s="216"/>
      <c r="DS40" s="216"/>
      <c r="DT40" s="216"/>
    </row>
    <row r="41" spans="1:124"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</row>
    <row r="42" spans="1:124">
      <c r="A42" s="2" t="s">
        <v>408</v>
      </c>
      <c r="E42" s="6">
        <f>E36</f>
        <v>0</v>
      </c>
      <c r="F42" s="6">
        <f t="shared" ref="F42:AJ42" si="6">F36</f>
        <v>0</v>
      </c>
      <c r="G42" s="6">
        <f t="shared" si="6"/>
        <v>63257.1533432586</v>
      </c>
      <c r="H42" s="6">
        <f t="shared" si="6"/>
        <v>65126.433853128568</v>
      </c>
      <c r="I42" s="6">
        <f t="shared" si="6"/>
        <v>67041.281261278258</v>
      </c>
      <c r="J42" s="6">
        <f t="shared" si="6"/>
        <v>69018.402391082738</v>
      </c>
      <c r="K42" s="6">
        <f t="shared" si="6"/>
        <v>71055.880844389409</v>
      </c>
      <c r="L42" s="6">
        <f t="shared" si="6"/>
        <v>73149.990025518651</v>
      </c>
      <c r="M42" s="6">
        <f t="shared" si="6"/>
        <v>75297.125107742686</v>
      </c>
      <c r="N42" s="6">
        <f t="shared" si="6"/>
        <v>77498.338674004888</v>
      </c>
      <c r="O42" s="6">
        <f t="shared" si="6"/>
        <v>79757.763988876162</v>
      </c>
      <c r="P42" s="6">
        <f t="shared" si="6"/>
        <v>0</v>
      </c>
      <c r="Q42" s="6">
        <f t="shared" si="6"/>
        <v>0</v>
      </c>
      <c r="R42" s="6">
        <f t="shared" si="6"/>
        <v>0</v>
      </c>
      <c r="S42" s="6">
        <f t="shared" si="6"/>
        <v>0</v>
      </c>
      <c r="T42" s="6">
        <f t="shared" si="6"/>
        <v>0</v>
      </c>
      <c r="U42" s="6">
        <f t="shared" si="6"/>
        <v>0</v>
      </c>
      <c r="V42" s="6">
        <f t="shared" si="6"/>
        <v>0</v>
      </c>
      <c r="W42" s="6">
        <f t="shared" si="6"/>
        <v>0</v>
      </c>
      <c r="X42" s="6">
        <f t="shared" si="6"/>
        <v>0</v>
      </c>
      <c r="Y42" s="6">
        <f t="shared" si="6"/>
        <v>0</v>
      </c>
      <c r="Z42" s="6">
        <f t="shared" si="6"/>
        <v>0</v>
      </c>
      <c r="AA42" s="6">
        <f t="shared" si="6"/>
        <v>0</v>
      </c>
      <c r="AB42" s="6">
        <f t="shared" si="6"/>
        <v>0</v>
      </c>
      <c r="AC42" s="6">
        <f t="shared" si="6"/>
        <v>0</v>
      </c>
      <c r="AD42" s="6">
        <f t="shared" si="6"/>
        <v>0</v>
      </c>
      <c r="AE42" s="6">
        <f t="shared" si="6"/>
        <v>0</v>
      </c>
      <c r="AF42" s="6">
        <f t="shared" si="6"/>
        <v>0</v>
      </c>
      <c r="AG42" s="6">
        <f t="shared" si="6"/>
        <v>0</v>
      </c>
      <c r="AH42" s="6">
        <f t="shared" si="6"/>
        <v>0</v>
      </c>
      <c r="AI42" s="6">
        <f t="shared" si="6"/>
        <v>0</v>
      </c>
      <c r="AJ42" s="6">
        <f t="shared" si="6"/>
        <v>0</v>
      </c>
    </row>
    <row r="43" spans="1:124" s="397" customFormat="1">
      <c r="A43" s="397" t="s">
        <v>410</v>
      </c>
      <c r="E43" s="398">
        <f>SUM(Расчет_С_Фондом!E$29:E$31)</f>
        <v>0.3</v>
      </c>
      <c r="F43" s="398">
        <f>SUM(Расчет_С_Фондом!F$29:F$31)</f>
        <v>0.3</v>
      </c>
      <c r="G43" s="398">
        <f>SUM(Расчет_С_Фондом!G$29:G$31)</f>
        <v>0.3</v>
      </c>
      <c r="H43" s="398">
        <f>SUM(Расчет_С_Фондом!H$29:H$31)</f>
        <v>0.3</v>
      </c>
      <c r="I43" s="398">
        <f>SUM(Расчет_С_Фондом!I$29:I$31)</f>
        <v>0.3</v>
      </c>
      <c r="J43" s="398">
        <f>SUM(Расчет_С_Фондом!J$29:J$31)</f>
        <v>0.3</v>
      </c>
      <c r="K43" s="398">
        <f>SUM(Расчет_С_Фондом!K$29:K$31)</f>
        <v>0.3</v>
      </c>
      <c r="L43" s="398">
        <f>SUM(Расчет_С_Фондом!L$29:L$31)</f>
        <v>0.3</v>
      </c>
      <c r="M43" s="398">
        <f>SUM(Расчет_С_Фондом!M$29:M$31)</f>
        <v>0.3</v>
      </c>
      <c r="N43" s="398">
        <f>SUM(Расчет_С_Фондом!N$29:N$31)</f>
        <v>0.3</v>
      </c>
      <c r="O43" s="398">
        <f>SUM(Расчет_С_Фондом!O$29:O$31)</f>
        <v>0.3</v>
      </c>
      <c r="P43" s="398">
        <f>SUM(Расчет_С_Фондом!P$29:P$31)</f>
        <v>0.3</v>
      </c>
      <c r="Q43" s="398">
        <f>SUM(Расчет_С_Фондом!Q$29:Q$31)</f>
        <v>0.3</v>
      </c>
      <c r="R43" s="398">
        <f>SUM(Расчет_С_Фондом!R$29:R$31)</f>
        <v>0.3</v>
      </c>
      <c r="S43" s="398">
        <f>SUM(Расчет_С_Фондом!S$29:S$31)</f>
        <v>0.3</v>
      </c>
      <c r="T43" s="398">
        <f>SUM(Расчет_С_Фондом!T$29:T$31)</f>
        <v>0.3</v>
      </c>
      <c r="U43" s="398">
        <f>SUM(Расчет_С_Фондом!U$29:U$31)</f>
        <v>0.3</v>
      </c>
      <c r="V43" s="398">
        <f>SUM(Расчет_С_Фондом!V$29:V$31)</f>
        <v>0.3</v>
      </c>
      <c r="W43" s="398">
        <f>SUM(Расчет_С_Фондом!W$29:W$31)</f>
        <v>0.3</v>
      </c>
      <c r="X43" s="398">
        <f>SUM(Расчет_С_Фондом!X$29:X$31)</f>
        <v>0.3</v>
      </c>
      <c r="Y43" s="398">
        <f>SUM(Расчет_С_Фондом!Y$29:Y$31)</f>
        <v>0.3</v>
      </c>
      <c r="Z43" s="398">
        <f>SUM(Расчет_С_Фондом!Z$29:Z$31)</f>
        <v>0.3</v>
      </c>
      <c r="AA43" s="398">
        <f>SUM(Расчет_С_Фондом!AA$29:AA$31)</f>
        <v>0.3</v>
      </c>
      <c r="AB43" s="398">
        <f>SUM(Расчет_С_Фондом!AB$29:AB$31)</f>
        <v>0.3</v>
      </c>
      <c r="AC43" s="398">
        <f>SUM(Расчет_С_Фондом!AC$29:AC$31)</f>
        <v>0.3</v>
      </c>
      <c r="AD43" s="398">
        <f>SUM(Расчет_С_Фондом!AD$29:AD$31)</f>
        <v>0.3</v>
      </c>
      <c r="AE43" s="398">
        <f>SUM(Расчет_С_Фондом!AE$29:AE$31)</f>
        <v>0.3</v>
      </c>
      <c r="AF43" s="398">
        <f>SUM(Расчет_С_Фондом!AF$29:AF$31)</f>
        <v>0.3</v>
      </c>
      <c r="AG43" s="398">
        <f>SUM(Расчет_С_Фондом!AG$29:AG$31)</f>
        <v>0.3</v>
      </c>
      <c r="AH43" s="398">
        <f>SUM(Расчет_С_Фондом!AH$29:AH$31)</f>
        <v>0.3</v>
      </c>
      <c r="AI43" s="398">
        <f>SUM(Расчет_С_Фондом!AI$29:AI$31)</f>
        <v>0.3</v>
      </c>
      <c r="AJ43" s="398">
        <f>SUM(Расчет_С_Фондом!AJ$29:AJ$31)</f>
        <v>0.3</v>
      </c>
    </row>
    <row r="44" spans="1:124" s="6" customFormat="1">
      <c r="A44" s="14" t="s">
        <v>10</v>
      </c>
      <c r="B44" s="15"/>
      <c r="C44" s="15"/>
      <c r="D44" s="15">
        <f>SUM(E44:DT44)</f>
        <v>192360.71084678397</v>
      </c>
      <c r="E44" s="16">
        <f>E42*E43</f>
        <v>0</v>
      </c>
      <c r="F44" s="16">
        <f t="shared" ref="F44" si="7">F42*F43</f>
        <v>0</v>
      </c>
      <c r="G44" s="16">
        <f t="shared" ref="G44" si="8">G42*G43</f>
        <v>18977.146002977581</v>
      </c>
      <c r="H44" s="16">
        <f t="shared" ref="H44" si="9">H42*H43</f>
        <v>19537.930155938571</v>
      </c>
      <c r="I44" s="16">
        <f t="shared" ref="I44" si="10">I42*I43</f>
        <v>20112.384378383478</v>
      </c>
      <c r="J44" s="16">
        <f t="shared" ref="J44" si="11">J42*J43</f>
        <v>20705.52071732482</v>
      </c>
      <c r="K44" s="16">
        <f t="shared" ref="K44" si="12">K42*K43</f>
        <v>21316.764253316822</v>
      </c>
      <c r="L44" s="16">
        <f t="shared" ref="L44" si="13">L42*L43</f>
        <v>21944.997007655595</v>
      </c>
      <c r="M44" s="16">
        <f t="shared" ref="M44" si="14">M42*M43</f>
        <v>22589.137532322806</v>
      </c>
      <c r="N44" s="16">
        <f t="shared" ref="N44" si="15">N42*N43</f>
        <v>23249.501602201464</v>
      </c>
      <c r="O44" s="16">
        <f t="shared" ref="O44" si="16">O42*O43</f>
        <v>23927.329196662849</v>
      </c>
      <c r="P44" s="16">
        <f t="shared" ref="P44" si="17">P42*P43</f>
        <v>0</v>
      </c>
      <c r="Q44" s="16">
        <f t="shared" ref="Q44" si="18">Q42*Q43</f>
        <v>0</v>
      </c>
      <c r="R44" s="16">
        <f t="shared" ref="R44" si="19">R42*R43</f>
        <v>0</v>
      </c>
      <c r="S44" s="16">
        <f t="shared" ref="S44" si="20">S42*S43</f>
        <v>0</v>
      </c>
      <c r="T44" s="16">
        <f t="shared" ref="T44" si="21">T42*T43</f>
        <v>0</v>
      </c>
      <c r="U44" s="16">
        <f t="shared" ref="U44" si="22">U42*U43</f>
        <v>0</v>
      </c>
      <c r="V44" s="16">
        <f t="shared" ref="V44" si="23">V42*V43</f>
        <v>0</v>
      </c>
      <c r="W44" s="16">
        <f t="shared" ref="W44" si="24">W42*W43</f>
        <v>0</v>
      </c>
      <c r="X44" s="16">
        <f t="shared" ref="X44" si="25">X42*X43</f>
        <v>0</v>
      </c>
      <c r="Y44" s="16">
        <f t="shared" ref="Y44" si="26">Y42*Y43</f>
        <v>0</v>
      </c>
      <c r="Z44" s="16">
        <f t="shared" ref="Z44" si="27">Z42*Z43</f>
        <v>0</v>
      </c>
      <c r="AA44" s="16">
        <f t="shared" ref="AA44" si="28">AA42*AA43</f>
        <v>0</v>
      </c>
      <c r="AB44" s="16">
        <f t="shared" ref="AB44" si="29">AB42*AB43</f>
        <v>0</v>
      </c>
      <c r="AC44" s="16">
        <f t="shared" ref="AC44" si="30">AC42*AC43</f>
        <v>0</v>
      </c>
      <c r="AD44" s="16">
        <f t="shared" ref="AD44" si="31">AD42*AD43</f>
        <v>0</v>
      </c>
      <c r="AE44" s="16">
        <f t="shared" ref="AE44" si="32">AE42*AE43</f>
        <v>0</v>
      </c>
      <c r="AF44" s="16">
        <f t="shared" ref="AF44" si="33">AF42*AF43</f>
        <v>0</v>
      </c>
      <c r="AG44" s="16">
        <f t="shared" ref="AG44" si="34">AG42*AG43</f>
        <v>0</v>
      </c>
      <c r="AH44" s="16">
        <f t="shared" ref="AH44" si="35">AH42*AH43</f>
        <v>0</v>
      </c>
      <c r="AI44" s="16">
        <f t="shared" ref="AI44" si="36">AI42*AI43</f>
        <v>0</v>
      </c>
      <c r="AJ44" s="16">
        <f t="shared" ref="AJ44" si="37">AJ42*AJ43</f>
        <v>0</v>
      </c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</row>
    <row r="45" spans="1:124"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</row>
    <row r="46" spans="1:124" s="217" customFormat="1">
      <c r="A46" s="215" t="s">
        <v>9</v>
      </c>
      <c r="B46" s="216"/>
      <c r="C46" s="216"/>
      <c r="D46" s="216"/>
      <c r="E46" s="216"/>
      <c r="F46" s="216"/>
      <c r="G46" s="216"/>
      <c r="H46" s="216"/>
      <c r="I46" s="216"/>
      <c r="J46" s="216"/>
      <c r="K46" s="216"/>
      <c r="L46" s="216"/>
      <c r="M46" s="216"/>
      <c r="N46" s="216"/>
      <c r="O46" s="216"/>
      <c r="P46" s="216"/>
      <c r="Q46" s="216"/>
      <c r="R46" s="216"/>
      <c r="S46" s="216"/>
      <c r="T46" s="216"/>
      <c r="U46" s="216"/>
      <c r="V46" s="216"/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  <c r="AZ46" s="216"/>
      <c r="BA46" s="216"/>
      <c r="BB46" s="216"/>
      <c r="BC46" s="216"/>
      <c r="BD46" s="216"/>
      <c r="BE46" s="216"/>
      <c r="BF46" s="216"/>
      <c r="BG46" s="216"/>
      <c r="BH46" s="216"/>
      <c r="BI46" s="216"/>
      <c r="BJ46" s="216"/>
      <c r="BK46" s="216"/>
      <c r="BL46" s="216"/>
      <c r="BM46" s="216"/>
      <c r="BN46" s="216"/>
      <c r="BO46" s="216"/>
      <c r="BP46" s="216"/>
      <c r="BQ46" s="216"/>
      <c r="BR46" s="216"/>
      <c r="BS46" s="216"/>
      <c r="BT46" s="216"/>
      <c r="BU46" s="216"/>
      <c r="BV46" s="216"/>
      <c r="BW46" s="216"/>
      <c r="BX46" s="216"/>
      <c r="BY46" s="216"/>
      <c r="BZ46" s="216"/>
      <c r="CA46" s="216"/>
      <c r="CB46" s="216"/>
      <c r="CC46" s="216"/>
      <c r="CD46" s="216"/>
      <c r="CE46" s="216"/>
      <c r="CF46" s="216"/>
      <c r="CG46" s="216"/>
      <c r="CH46" s="216"/>
      <c r="CI46" s="216"/>
      <c r="CJ46" s="216"/>
      <c r="CK46" s="216"/>
      <c r="CL46" s="216"/>
      <c r="CM46" s="216"/>
      <c r="CN46" s="216"/>
      <c r="CO46" s="216"/>
      <c r="CP46" s="216"/>
      <c r="CQ46" s="216"/>
      <c r="CR46" s="216"/>
      <c r="CS46" s="216"/>
      <c r="CT46" s="216"/>
      <c r="CU46" s="216"/>
      <c r="CV46" s="216"/>
      <c r="CW46" s="216"/>
      <c r="CX46" s="216"/>
      <c r="CY46" s="216"/>
      <c r="CZ46" s="216"/>
      <c r="DA46" s="216"/>
      <c r="DB46" s="216"/>
      <c r="DC46" s="216"/>
      <c r="DD46" s="216"/>
      <c r="DE46" s="216"/>
      <c r="DF46" s="216"/>
      <c r="DG46" s="216"/>
      <c r="DH46" s="216"/>
      <c r="DI46" s="216"/>
      <c r="DJ46" s="216"/>
      <c r="DK46" s="216"/>
      <c r="DL46" s="216"/>
      <c r="DM46" s="216"/>
      <c r="DN46" s="216"/>
      <c r="DO46" s="216"/>
      <c r="DP46" s="216"/>
      <c r="DQ46" s="216"/>
      <c r="DR46" s="216"/>
      <c r="DS46" s="216"/>
      <c r="DT46" s="216"/>
    </row>
    <row r="47" spans="1:124"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</row>
    <row r="48" spans="1:124" s="6" customFormat="1">
      <c r="A48" s="14" t="s">
        <v>9</v>
      </c>
      <c r="B48" s="15"/>
      <c r="C48" s="15"/>
      <c r="D48" s="15">
        <f ca="1">SUM(E48:DT48)</f>
        <v>60615.013089307591</v>
      </c>
      <c r="E48" s="16">
        <f ca="1">-Расчет_С_Фондом!E455</f>
        <v>0</v>
      </c>
      <c r="F48" s="16">
        <f ca="1">-Расчет_С_Фондом!F455</f>
        <v>0</v>
      </c>
      <c r="G48" s="16">
        <f ca="1">-Расчет_С_Фондом!G455</f>
        <v>0</v>
      </c>
      <c r="H48" s="16">
        <f ca="1">-Расчет_С_Фондом!H455</f>
        <v>5135.4532870246376</v>
      </c>
      <c r="I48" s="16">
        <f ca="1">-Расчет_С_Фондом!I455</f>
        <v>5742.9698280046423</v>
      </c>
      <c r="J48" s="16">
        <f ca="1">-Расчет_С_Фондом!J455</f>
        <v>6390.1497276519767</v>
      </c>
      <c r="K48" s="16">
        <f ca="1">-Расчет_С_Фондом!K455</f>
        <v>7081.6590244413501</v>
      </c>
      <c r="L48" s="16">
        <f ca="1">-Расчет_С_Фондом!L455</f>
        <v>7821.2007243378803</v>
      </c>
      <c r="M48" s="16">
        <f ca="1">-Расчет_С_Фондом!M455</f>
        <v>8612.7366913690239</v>
      </c>
      <c r="N48" s="16">
        <f ca="1">-Расчет_С_Фондом!N455</f>
        <v>9460.664092972047</v>
      </c>
      <c r="O48" s="16">
        <f ca="1">-Расчет_С_Фондом!O455</f>
        <v>10370.179713506042</v>
      </c>
      <c r="P48" s="16">
        <f ca="1">-Расчет_С_Фондом!P455</f>
        <v>0</v>
      </c>
      <c r="Q48" s="16">
        <f ca="1">-Расчет_С_Фондом!Q455</f>
        <v>0</v>
      </c>
      <c r="R48" s="16">
        <f ca="1">-Расчет_С_Фондом!R455</f>
        <v>0</v>
      </c>
      <c r="S48" s="16">
        <f ca="1">-Расчет_С_Фондом!S455</f>
        <v>0</v>
      </c>
      <c r="T48" s="16">
        <f ca="1">-Расчет_С_Фондом!T455</f>
        <v>0</v>
      </c>
      <c r="U48" s="16">
        <f ca="1">-Расчет_С_Фондом!U455</f>
        <v>0</v>
      </c>
      <c r="V48" s="16">
        <f ca="1">-Расчет_С_Фондом!V455</f>
        <v>0</v>
      </c>
      <c r="W48" s="16">
        <f ca="1">-Расчет_С_Фондом!W455</f>
        <v>0</v>
      </c>
      <c r="X48" s="16">
        <f ca="1">-Расчет_С_Фондом!X455</f>
        <v>0</v>
      </c>
      <c r="Y48" s="16">
        <f ca="1">-Расчет_С_Фондом!Y455</f>
        <v>0</v>
      </c>
      <c r="Z48" s="16">
        <f ca="1">-Расчет_С_Фондом!Z455</f>
        <v>0</v>
      </c>
      <c r="AA48" s="16">
        <f ca="1">-Расчет_С_Фондом!AA455</f>
        <v>0</v>
      </c>
      <c r="AB48" s="16">
        <f ca="1">-Расчет_С_Фондом!AB455</f>
        <v>0</v>
      </c>
      <c r="AC48" s="16">
        <f ca="1">-Расчет_С_Фондом!AC455</f>
        <v>0</v>
      </c>
      <c r="AD48" s="16">
        <f ca="1">-Расчет_С_Фондом!AD455</f>
        <v>0</v>
      </c>
      <c r="AE48" s="16">
        <f ca="1">-Расчет_С_Фондом!AE455</f>
        <v>0</v>
      </c>
      <c r="AF48" s="16">
        <f ca="1">-Расчет_С_Фондом!AF455</f>
        <v>0</v>
      </c>
      <c r="AG48" s="16">
        <f ca="1">-Расчет_С_Фондом!AG455</f>
        <v>0</v>
      </c>
      <c r="AH48" s="16">
        <f ca="1">-Расчет_С_Фондом!AH455</f>
        <v>0</v>
      </c>
      <c r="AI48" s="16">
        <f ca="1">-Расчет_С_Фондом!AI455</f>
        <v>0</v>
      </c>
      <c r="AJ48" s="16">
        <f ca="1">-Расчет_С_Фондом!AJ455</f>
        <v>0</v>
      </c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16"/>
      <c r="BG48" s="16"/>
      <c r="BH48" s="16"/>
      <c r="BI48" s="16"/>
      <c r="BJ48" s="16"/>
      <c r="BK48" s="16"/>
      <c r="BL48" s="16"/>
      <c r="BM48" s="16"/>
      <c r="BN48" s="16"/>
      <c r="BO48" s="16"/>
      <c r="BP48" s="16"/>
      <c r="BQ48" s="16"/>
      <c r="BR48" s="16"/>
      <c r="BS48" s="16"/>
      <c r="BT48" s="16"/>
      <c r="BU48" s="16"/>
      <c r="BV48" s="16"/>
      <c r="BW48" s="16"/>
      <c r="BX48" s="16"/>
      <c r="BY48" s="16"/>
      <c r="BZ48" s="16"/>
      <c r="CA48" s="16"/>
      <c r="CB48" s="16"/>
      <c r="CC48" s="16"/>
      <c r="CD48" s="16"/>
      <c r="CE48" s="16"/>
      <c r="CF48" s="16"/>
      <c r="CG48" s="16"/>
      <c r="CH48" s="16"/>
      <c r="CI48" s="16"/>
      <c r="CJ48" s="16"/>
      <c r="CK48" s="16"/>
      <c r="CL48" s="16"/>
      <c r="CM48" s="16"/>
      <c r="CN48" s="16"/>
      <c r="CO48" s="16"/>
      <c r="CP48" s="16"/>
      <c r="CQ48" s="16"/>
      <c r="CR48" s="16"/>
      <c r="CS48" s="16"/>
      <c r="CT48" s="16"/>
      <c r="CU48" s="16"/>
      <c r="CV48" s="16"/>
      <c r="CW48" s="16"/>
      <c r="CX48" s="16"/>
      <c r="CY48" s="16"/>
      <c r="CZ48" s="16"/>
      <c r="DA48" s="16"/>
      <c r="DB48" s="16"/>
      <c r="DC48" s="16"/>
      <c r="DD48" s="16"/>
      <c r="DE48" s="16"/>
      <c r="DF48" s="16"/>
      <c r="DG48" s="16"/>
      <c r="DH48" s="16"/>
      <c r="DI48" s="16"/>
      <c r="DJ48" s="16"/>
      <c r="DK48" s="16"/>
      <c r="DL48" s="16"/>
      <c r="DM48" s="16"/>
      <c r="DN48" s="16"/>
      <c r="DO48" s="16"/>
      <c r="DP48" s="16"/>
      <c r="DQ48" s="16"/>
      <c r="DR48" s="16"/>
      <c r="DS48" s="16"/>
      <c r="DT48" s="16"/>
    </row>
    <row r="49" spans="1:124" s="6" customFormat="1">
      <c r="A49" s="5"/>
    </row>
    <row r="50" spans="1:124" s="217" customFormat="1">
      <c r="A50" s="215" t="s">
        <v>8</v>
      </c>
      <c r="B50" s="216"/>
      <c r="C50" s="216"/>
      <c r="D50" s="216"/>
      <c r="E50" s="216"/>
      <c r="F50" s="216"/>
      <c r="G50" s="216"/>
      <c r="H50" s="216"/>
      <c r="I50" s="216"/>
      <c r="J50" s="216"/>
      <c r="K50" s="216"/>
      <c r="L50" s="216"/>
      <c r="M50" s="216"/>
      <c r="N50" s="216"/>
      <c r="O50" s="216"/>
      <c r="P50" s="216"/>
      <c r="Q50" s="216"/>
      <c r="R50" s="216"/>
      <c r="S50" s="216"/>
      <c r="T50" s="216"/>
      <c r="U50" s="216"/>
      <c r="V50" s="216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  <c r="AZ50" s="216"/>
      <c r="BA50" s="216"/>
      <c r="BB50" s="216"/>
      <c r="BC50" s="216"/>
      <c r="BD50" s="216"/>
      <c r="BE50" s="216"/>
      <c r="BF50" s="216"/>
      <c r="BG50" s="216"/>
      <c r="BH50" s="216"/>
      <c r="BI50" s="216"/>
      <c r="BJ50" s="216"/>
      <c r="BK50" s="216"/>
      <c r="BL50" s="216"/>
      <c r="BM50" s="216"/>
      <c r="BN50" s="216"/>
      <c r="BO50" s="216"/>
      <c r="BP50" s="216"/>
      <c r="BQ50" s="216"/>
      <c r="BR50" s="216"/>
      <c r="BS50" s="216"/>
      <c r="BT50" s="216"/>
      <c r="BU50" s="216"/>
      <c r="BV50" s="216"/>
      <c r="BW50" s="216"/>
      <c r="BX50" s="216"/>
      <c r="BY50" s="216"/>
      <c r="BZ50" s="216"/>
      <c r="CA50" s="216"/>
      <c r="CB50" s="216"/>
      <c r="CC50" s="216"/>
      <c r="CD50" s="216"/>
      <c r="CE50" s="216"/>
      <c r="CF50" s="216"/>
      <c r="CG50" s="216"/>
      <c r="CH50" s="216"/>
      <c r="CI50" s="216"/>
      <c r="CJ50" s="216"/>
      <c r="CK50" s="216"/>
      <c r="CL50" s="216"/>
      <c r="CM50" s="216"/>
      <c r="CN50" s="216"/>
      <c r="CO50" s="216"/>
      <c r="CP50" s="216"/>
      <c r="CQ50" s="216"/>
      <c r="CR50" s="216"/>
      <c r="CS50" s="216"/>
      <c r="CT50" s="216"/>
      <c r="CU50" s="216"/>
      <c r="CV50" s="216"/>
      <c r="CW50" s="216"/>
      <c r="CX50" s="216"/>
      <c r="CY50" s="216"/>
      <c r="CZ50" s="216"/>
      <c r="DA50" s="216"/>
      <c r="DB50" s="216"/>
      <c r="DC50" s="216"/>
      <c r="DD50" s="216"/>
      <c r="DE50" s="216"/>
      <c r="DF50" s="216"/>
      <c r="DG50" s="216"/>
      <c r="DH50" s="216"/>
      <c r="DI50" s="216"/>
      <c r="DJ50" s="216"/>
      <c r="DK50" s="216"/>
      <c r="DL50" s="216"/>
      <c r="DM50" s="216"/>
      <c r="DN50" s="216"/>
      <c r="DO50" s="216"/>
      <c r="DP50" s="216"/>
      <c r="DQ50" s="216"/>
      <c r="DR50" s="216"/>
      <c r="DS50" s="216"/>
      <c r="DT50" s="216"/>
    </row>
    <row r="51" spans="1:124"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</row>
    <row r="52" spans="1:124" s="6" customFormat="1">
      <c r="A52" s="14" t="s">
        <v>8</v>
      </c>
      <c r="B52" s="15"/>
      <c r="C52" s="15"/>
      <c r="D52" s="15">
        <f ca="1">SUM(E52:DT52)</f>
        <v>87512.459321245668</v>
      </c>
      <c r="E52" s="16">
        <f ca="1">MAX(-Расчет_С_Фондом!E454,0)</f>
        <v>0</v>
      </c>
      <c r="F52" s="16">
        <f ca="1">MAX(-Расчет_С_Фондом!F454,0)</f>
        <v>0</v>
      </c>
      <c r="G52" s="16">
        <f ca="1">MAX(-Расчет_С_Фондом!G454,0)</f>
        <v>0</v>
      </c>
      <c r="H52" s="16">
        <f ca="1">MAX(-Расчет_С_Фондом!H454,0)</f>
        <v>9494.9199536913075</v>
      </c>
      <c r="I52" s="16">
        <f ca="1">MAX(-Расчет_С_Фондом!I454,0)</f>
        <v>9875.0426540923945</v>
      </c>
      <c r="J52" s="16">
        <f ca="1">MAX(-Расчет_С_Фондом!J454,0)</f>
        <v>10269.815390697157</v>
      </c>
      <c r="K52" s="16">
        <f ca="1">MAX(-Расчет_С_Фондом!K454,0)</f>
        <v>10681.152736509248</v>
      </c>
      <c r="L52" s="16">
        <f ca="1">MAX(-Расчет_С_Фондом!L454,0)</f>
        <v>11109.703570821002</v>
      </c>
      <c r="M52" s="16">
        <f ca="1">MAX(-Расчет_С_Фондом!M454,0)</f>
        <v>11556.039677053021</v>
      </c>
      <c r="N52" s="16">
        <f ca="1">MAX(-Расчет_С_Фондом!N454,0)</f>
        <v>12020.795233169047</v>
      </c>
      <c r="O52" s="16">
        <f ca="1">MAX(-Расчет_С_Фондом!O454,0)</f>
        <v>12504.990105212491</v>
      </c>
      <c r="P52" s="16">
        <f ca="1">MAX(-Расчет_С_Фондом!P454,0)</f>
        <v>0</v>
      </c>
      <c r="Q52" s="16">
        <f ca="1">MAX(-Расчет_С_Фондом!Q454,0)</f>
        <v>0</v>
      </c>
      <c r="R52" s="16">
        <f ca="1">MAX(-Расчет_С_Фондом!R454,0)</f>
        <v>0</v>
      </c>
      <c r="S52" s="16">
        <f ca="1">MAX(-Расчет_С_Фондом!S454,0)</f>
        <v>0</v>
      </c>
      <c r="T52" s="16">
        <f ca="1">MAX(-Расчет_С_Фондом!T454,0)</f>
        <v>0</v>
      </c>
      <c r="U52" s="16">
        <f ca="1">MAX(-Расчет_С_Фондом!U454,0)</f>
        <v>0</v>
      </c>
      <c r="V52" s="16">
        <f ca="1">MAX(-Расчет_С_Фондом!V454,0)</f>
        <v>0</v>
      </c>
      <c r="W52" s="16">
        <f ca="1">MAX(-Расчет_С_Фондом!W454,0)</f>
        <v>0</v>
      </c>
      <c r="X52" s="16">
        <f ca="1">MAX(-Расчет_С_Фондом!X454,0)</f>
        <v>0</v>
      </c>
      <c r="Y52" s="16">
        <f ca="1">MAX(-Расчет_С_Фондом!Y454,0)</f>
        <v>0</v>
      </c>
      <c r="Z52" s="16">
        <f ca="1">MAX(-Расчет_С_Фондом!Z454,0)</f>
        <v>0</v>
      </c>
      <c r="AA52" s="16">
        <f ca="1">MAX(-Расчет_С_Фондом!AA454,0)</f>
        <v>0</v>
      </c>
      <c r="AB52" s="16">
        <f ca="1">MAX(-Расчет_С_Фондом!AB454,0)</f>
        <v>0</v>
      </c>
      <c r="AC52" s="16">
        <f ca="1">MAX(-Расчет_С_Фондом!AC454,0)</f>
        <v>0</v>
      </c>
      <c r="AD52" s="16">
        <f ca="1">MAX(-Расчет_С_Фондом!AD454,0)</f>
        <v>0</v>
      </c>
      <c r="AE52" s="16">
        <f ca="1">MAX(-Расчет_С_Фондом!AE454,0)</f>
        <v>0</v>
      </c>
      <c r="AF52" s="16">
        <f ca="1">MAX(-Расчет_С_Фондом!AF454,0)</f>
        <v>0</v>
      </c>
      <c r="AG52" s="16">
        <f ca="1">MAX(-Расчет_С_Фондом!AG454,0)</f>
        <v>0</v>
      </c>
      <c r="AH52" s="16">
        <f ca="1">MAX(-Расчет_С_Фондом!AH454,0)</f>
        <v>0</v>
      </c>
      <c r="AI52" s="16">
        <f ca="1">MAX(-Расчет_С_Фондом!AI454,0)</f>
        <v>0</v>
      </c>
      <c r="AJ52" s="16">
        <f ca="1">MAX(-Расчет_С_Фондом!AJ454,0)</f>
        <v>0</v>
      </c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/>
      <c r="BL52" s="16"/>
      <c r="BM52" s="16"/>
      <c r="BN52" s="16"/>
      <c r="BO52" s="16"/>
      <c r="BP52" s="16"/>
      <c r="BQ52" s="16"/>
      <c r="BR52" s="16"/>
      <c r="BS52" s="16"/>
      <c r="BT52" s="16"/>
      <c r="BU52" s="16"/>
      <c r="BV52" s="16"/>
      <c r="BW52" s="16"/>
      <c r="BX52" s="16"/>
      <c r="BY52" s="16"/>
      <c r="BZ52" s="16"/>
      <c r="CA52" s="16"/>
      <c r="CB52" s="16"/>
      <c r="CC52" s="16"/>
      <c r="CD52" s="16"/>
      <c r="CE52" s="16"/>
      <c r="CF52" s="16"/>
      <c r="CG52" s="16"/>
      <c r="CH52" s="16"/>
      <c r="CI52" s="16"/>
      <c r="CJ52" s="16"/>
      <c r="CK52" s="16"/>
      <c r="CL52" s="16"/>
      <c r="CM52" s="16"/>
      <c r="CN52" s="16"/>
      <c r="CO52" s="16"/>
      <c r="CP52" s="16"/>
      <c r="CQ52" s="16"/>
      <c r="CR52" s="16"/>
      <c r="CS52" s="16"/>
      <c r="CT52" s="16"/>
      <c r="CU52" s="16"/>
      <c r="CV52" s="16"/>
      <c r="CW52" s="16"/>
      <c r="CX52" s="16"/>
      <c r="CY52" s="16"/>
      <c r="CZ52" s="16"/>
      <c r="DA52" s="16"/>
      <c r="DB52" s="16"/>
      <c r="DC52" s="16"/>
      <c r="DD52" s="16"/>
      <c r="DE52" s="16"/>
      <c r="DF52" s="16"/>
      <c r="DG52" s="16"/>
      <c r="DH52" s="16"/>
      <c r="DI52" s="16"/>
      <c r="DJ52" s="16"/>
      <c r="DK52" s="16"/>
      <c r="DL52" s="16"/>
      <c r="DM52" s="16"/>
      <c r="DN52" s="16"/>
      <c r="DO52" s="16"/>
      <c r="DP52" s="16"/>
      <c r="DQ52" s="16"/>
      <c r="DR52" s="16"/>
      <c r="DS52" s="16"/>
      <c r="DT52" s="16"/>
    </row>
    <row r="53" spans="1:124" s="6" customFormat="1">
      <c r="A53" s="5"/>
    </row>
    <row r="54" spans="1:124" s="6" customFormat="1">
      <c r="A54" s="5"/>
    </row>
    <row r="55" spans="1:124" s="6" customFormat="1">
      <c r="A55" s="14" t="s">
        <v>411</v>
      </c>
      <c r="B55" s="15"/>
      <c r="C55" s="15"/>
      <c r="D55" s="15">
        <f ca="1">SUM(E55:DT55)</f>
        <v>522330.65049094363</v>
      </c>
      <c r="E55" s="16">
        <f ca="1">E32+E38+E44+E48+E52</f>
        <v>0</v>
      </c>
      <c r="F55" s="16">
        <f t="shared" ref="F55:AJ55" ca="1" si="38">F32+F38+F44+F48+F52</f>
        <v>0</v>
      </c>
      <c r="G55" s="16">
        <f t="shared" ca="1" si="38"/>
        <v>33858.148470934531</v>
      </c>
      <c r="H55" s="16">
        <f t="shared" ca="1" si="38"/>
        <v>55720.313397561236</v>
      </c>
      <c r="I55" s="16">
        <f t="shared" ca="1" si="38"/>
        <v>57072.194091113357</v>
      </c>
      <c r="J55" s="16">
        <f t="shared" ca="1" si="38"/>
        <v>58505.165879848049</v>
      </c>
      <c r="K55" s="16">
        <f t="shared" ca="1" si="38"/>
        <v>60024.985324038047</v>
      </c>
      <c r="L55" s="16">
        <f t="shared" ca="1" si="38"/>
        <v>61634.401872798575</v>
      </c>
      <c r="M55" s="16">
        <f t="shared" ca="1" si="38"/>
        <v>63336.39909808473</v>
      </c>
      <c r="N55" s="16">
        <f t="shared" ca="1" si="38"/>
        <v>65136.460955963194</v>
      </c>
      <c r="O55" s="16">
        <f t="shared" ca="1" si="38"/>
        <v>67042.58140060195</v>
      </c>
      <c r="P55" s="16">
        <f t="shared" ca="1" si="38"/>
        <v>0</v>
      </c>
      <c r="Q55" s="16">
        <f t="shared" ca="1" si="38"/>
        <v>0</v>
      </c>
      <c r="R55" s="16">
        <f t="shared" ca="1" si="38"/>
        <v>0</v>
      </c>
      <c r="S55" s="16">
        <f t="shared" ca="1" si="38"/>
        <v>0</v>
      </c>
      <c r="T55" s="16">
        <f t="shared" ca="1" si="38"/>
        <v>0</v>
      </c>
      <c r="U55" s="16">
        <f t="shared" ca="1" si="38"/>
        <v>0</v>
      </c>
      <c r="V55" s="16">
        <f t="shared" ca="1" si="38"/>
        <v>0</v>
      </c>
      <c r="W55" s="16">
        <f t="shared" ca="1" si="38"/>
        <v>0</v>
      </c>
      <c r="X55" s="16">
        <f t="shared" ca="1" si="38"/>
        <v>0</v>
      </c>
      <c r="Y55" s="16">
        <f t="shared" ca="1" si="38"/>
        <v>0</v>
      </c>
      <c r="Z55" s="16">
        <f t="shared" ca="1" si="38"/>
        <v>0</v>
      </c>
      <c r="AA55" s="16">
        <f t="shared" ca="1" si="38"/>
        <v>0</v>
      </c>
      <c r="AB55" s="16">
        <f t="shared" ca="1" si="38"/>
        <v>0</v>
      </c>
      <c r="AC55" s="16">
        <f t="shared" ca="1" si="38"/>
        <v>0</v>
      </c>
      <c r="AD55" s="16">
        <f t="shared" ca="1" si="38"/>
        <v>0</v>
      </c>
      <c r="AE55" s="16">
        <f t="shared" ca="1" si="38"/>
        <v>0</v>
      </c>
      <c r="AF55" s="16">
        <f t="shared" ca="1" si="38"/>
        <v>0</v>
      </c>
      <c r="AG55" s="16">
        <f t="shared" ca="1" si="38"/>
        <v>0</v>
      </c>
      <c r="AH55" s="16">
        <f t="shared" ca="1" si="38"/>
        <v>0</v>
      </c>
      <c r="AI55" s="16">
        <f t="shared" ca="1" si="38"/>
        <v>0</v>
      </c>
      <c r="AJ55" s="16">
        <f t="shared" ca="1" si="38"/>
        <v>0</v>
      </c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6"/>
      <c r="BF55" s="16"/>
      <c r="BG55" s="16"/>
      <c r="BH55" s="16"/>
      <c r="BI55" s="16"/>
      <c r="BJ55" s="16"/>
      <c r="BK55" s="16"/>
      <c r="BL55" s="16"/>
      <c r="BM55" s="16"/>
      <c r="BN55" s="16"/>
      <c r="BO55" s="16"/>
      <c r="BP55" s="16"/>
      <c r="BQ55" s="16"/>
      <c r="BR55" s="16"/>
      <c r="BS55" s="16"/>
      <c r="BT55" s="16"/>
      <c r="BU55" s="16"/>
      <c r="BV55" s="16"/>
      <c r="BW55" s="16"/>
      <c r="BX55" s="16"/>
      <c r="BY55" s="16"/>
      <c r="BZ55" s="16"/>
      <c r="CA55" s="16"/>
      <c r="CB55" s="16"/>
      <c r="CC55" s="16"/>
      <c r="CD55" s="16"/>
      <c r="CE55" s="16"/>
      <c r="CF55" s="16"/>
      <c r="CG55" s="16"/>
      <c r="CH55" s="16"/>
      <c r="CI55" s="16"/>
      <c r="CJ55" s="16"/>
      <c r="CK55" s="16"/>
      <c r="CL55" s="16"/>
      <c r="CM55" s="16"/>
      <c r="CN55" s="16"/>
      <c r="CO55" s="16"/>
      <c r="CP55" s="16"/>
      <c r="CQ55" s="16"/>
      <c r="CR55" s="16"/>
      <c r="CS55" s="16"/>
      <c r="CT55" s="16"/>
      <c r="CU55" s="16"/>
      <c r="CV55" s="16"/>
      <c r="CW55" s="16"/>
      <c r="CX55" s="16"/>
      <c r="CY55" s="16"/>
      <c r="CZ55" s="16"/>
      <c r="DA55" s="16"/>
      <c r="DB55" s="16"/>
      <c r="DC55" s="16"/>
      <c r="DD55" s="16"/>
      <c r="DE55" s="16"/>
      <c r="DF55" s="16"/>
      <c r="DG55" s="16"/>
      <c r="DH55" s="16"/>
      <c r="DI55" s="16"/>
      <c r="DJ55" s="16"/>
      <c r="DK55" s="16"/>
      <c r="DL55" s="16"/>
      <c r="DM55" s="16"/>
      <c r="DN55" s="16"/>
      <c r="DO55" s="16"/>
      <c r="DP55" s="16"/>
      <c r="DQ55" s="16"/>
      <c r="DR55" s="16"/>
      <c r="DS55" s="16"/>
      <c r="DT55" s="16"/>
    </row>
    <row r="56" spans="1:124" s="6" customFormat="1">
      <c r="A56" s="5"/>
    </row>
    <row r="57" spans="1:124" s="6" customFormat="1">
      <c r="A57" s="5"/>
    </row>
    <row r="58" spans="1:124" s="374" customFormat="1" ht="18.45" customHeight="1" collapsed="1">
      <c r="A58" s="372" t="s">
        <v>420</v>
      </c>
      <c r="B58" s="373"/>
      <c r="C58" s="373"/>
      <c r="D58" s="373"/>
      <c r="E58" s="373"/>
      <c r="F58" s="373"/>
      <c r="G58" s="373"/>
      <c r="H58" s="373"/>
      <c r="I58" s="373"/>
      <c r="J58" s="373"/>
      <c r="K58" s="373"/>
      <c r="L58" s="373"/>
      <c r="M58" s="373"/>
      <c r="N58" s="373"/>
      <c r="O58" s="373"/>
      <c r="P58" s="373"/>
      <c r="Q58" s="373"/>
      <c r="R58" s="373"/>
      <c r="S58" s="373"/>
      <c r="T58" s="373"/>
      <c r="U58" s="373"/>
      <c r="V58" s="373"/>
      <c r="W58" s="373"/>
      <c r="X58" s="373"/>
      <c r="Y58" s="373"/>
      <c r="Z58" s="373"/>
      <c r="AA58" s="373"/>
      <c r="AB58" s="373"/>
      <c r="AC58" s="373"/>
      <c r="AD58" s="373"/>
      <c r="AE58" s="373"/>
      <c r="AF58" s="373"/>
      <c r="AG58" s="373"/>
      <c r="AH58" s="373"/>
      <c r="AI58" s="373"/>
      <c r="AJ58" s="373"/>
      <c r="AK58" s="373"/>
      <c r="AL58" s="373"/>
      <c r="AM58" s="373"/>
      <c r="AN58" s="373"/>
      <c r="AO58" s="373"/>
      <c r="AP58" s="373"/>
      <c r="AQ58" s="373"/>
      <c r="AR58" s="373"/>
      <c r="AS58" s="373"/>
      <c r="AT58" s="373"/>
      <c r="AU58" s="373"/>
      <c r="AV58" s="373"/>
      <c r="AW58" s="373"/>
      <c r="AX58" s="373"/>
      <c r="AY58" s="373"/>
      <c r="AZ58" s="373"/>
      <c r="BA58" s="373"/>
      <c r="BB58" s="373"/>
      <c r="BC58" s="373"/>
      <c r="BD58" s="373"/>
      <c r="BE58" s="373"/>
      <c r="BF58" s="373"/>
      <c r="BG58" s="373"/>
      <c r="BH58" s="373"/>
      <c r="BI58" s="373"/>
      <c r="BJ58" s="373"/>
      <c r="BK58" s="373"/>
      <c r="BL58" s="373"/>
      <c r="BM58" s="373"/>
      <c r="BN58" s="373"/>
      <c r="BO58" s="373"/>
      <c r="BP58" s="373"/>
      <c r="BQ58" s="373"/>
      <c r="BR58" s="373"/>
      <c r="BS58" s="373"/>
      <c r="BT58" s="373"/>
      <c r="BU58" s="373"/>
      <c r="BV58" s="373"/>
      <c r="BW58" s="373"/>
      <c r="BX58" s="373"/>
      <c r="BY58" s="373"/>
      <c r="BZ58" s="373"/>
      <c r="CA58" s="373"/>
      <c r="CB58" s="373"/>
      <c r="CC58" s="373"/>
      <c r="CD58" s="373"/>
      <c r="CE58" s="373"/>
      <c r="CF58" s="373"/>
      <c r="CG58" s="373"/>
      <c r="CH58" s="373"/>
      <c r="CI58" s="373"/>
      <c r="CJ58" s="373"/>
      <c r="CK58" s="373"/>
      <c r="CL58" s="373"/>
      <c r="CM58" s="373"/>
      <c r="CN58" s="373"/>
      <c r="CO58" s="373"/>
      <c r="CP58" s="373"/>
      <c r="CQ58" s="373"/>
      <c r="CR58" s="373"/>
      <c r="CS58" s="373"/>
      <c r="CT58" s="373"/>
      <c r="CU58" s="373"/>
      <c r="CV58" s="373"/>
      <c r="CW58" s="373"/>
      <c r="CX58" s="373"/>
      <c r="CY58" s="373"/>
      <c r="CZ58" s="373"/>
      <c r="DA58" s="373"/>
      <c r="DB58" s="373"/>
      <c r="DC58" s="373"/>
      <c r="DD58" s="373"/>
      <c r="DE58" s="373"/>
      <c r="DF58" s="373"/>
      <c r="DG58" s="373"/>
      <c r="DH58" s="373"/>
      <c r="DI58" s="373"/>
      <c r="DJ58" s="373"/>
      <c r="DK58" s="373"/>
      <c r="DL58" s="373"/>
      <c r="DM58" s="373"/>
      <c r="DN58" s="373"/>
      <c r="DO58" s="373"/>
      <c r="DP58" s="373"/>
      <c r="DQ58" s="373"/>
      <c r="DR58" s="373"/>
      <c r="DS58" s="373"/>
      <c r="DT58" s="373"/>
    </row>
    <row r="59" spans="1:124"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</row>
    <row r="60" spans="1:124">
      <c r="A60" s="2" t="s">
        <v>414</v>
      </c>
      <c r="E60" s="6">
        <f>Капзатраты_Выручка!E44</f>
        <v>305000</v>
      </c>
      <c r="F60" s="6">
        <f>Капзатраты_Выручка!F44</f>
        <v>305000</v>
      </c>
      <c r="G60" s="6">
        <f>Капзатраты_Выручка!G44</f>
        <v>0</v>
      </c>
      <c r="H60" s="6">
        <f>Капзатраты_Выручка!H44</f>
        <v>0</v>
      </c>
      <c r="I60" s="6">
        <f>Капзатраты_Выручка!I44</f>
        <v>0</v>
      </c>
      <c r="J60" s="6">
        <f>Капзатраты_Выручка!J44</f>
        <v>0</v>
      </c>
      <c r="K60" s="6">
        <f>Капзатраты_Выручка!K44</f>
        <v>0</v>
      </c>
      <c r="L60" s="6">
        <f>Капзатраты_Выручка!L44</f>
        <v>0</v>
      </c>
      <c r="M60" s="6">
        <f>Капзатраты_Выручка!M44</f>
        <v>0</v>
      </c>
      <c r="N60" s="6">
        <f>Капзатраты_Выручка!N44</f>
        <v>0</v>
      </c>
      <c r="O60" s="6">
        <f>Капзатраты_Выручка!O44</f>
        <v>0</v>
      </c>
      <c r="P60" s="6">
        <f>Капзатраты_Выручка!P44</f>
        <v>0</v>
      </c>
      <c r="Q60" s="6">
        <f>Капзатраты_Выручка!Q44</f>
        <v>0</v>
      </c>
      <c r="R60" s="6">
        <f>Капзатраты_Выручка!R44</f>
        <v>0</v>
      </c>
      <c r="S60" s="6">
        <f>Капзатраты_Выручка!S44</f>
        <v>0</v>
      </c>
      <c r="T60" s="6">
        <f>Капзатраты_Выручка!T44</f>
        <v>0</v>
      </c>
      <c r="U60" s="6">
        <f>Капзатраты_Выручка!U44</f>
        <v>0</v>
      </c>
      <c r="V60" s="6">
        <f>Капзатраты_Выручка!V44</f>
        <v>0</v>
      </c>
      <c r="W60" s="6">
        <f>Капзатраты_Выручка!W44</f>
        <v>0</v>
      </c>
      <c r="X60" s="6">
        <f>Капзатраты_Выручка!X44</f>
        <v>0</v>
      </c>
      <c r="Y60" s="6">
        <f>Капзатраты_Выручка!Y44</f>
        <v>0</v>
      </c>
      <c r="Z60" s="6">
        <f>Капзатраты_Выручка!Z44</f>
        <v>0</v>
      </c>
      <c r="AA60" s="6">
        <f>Капзатраты_Выручка!AA44</f>
        <v>0</v>
      </c>
      <c r="AB60" s="6">
        <f>Капзатраты_Выручка!AB44</f>
        <v>0</v>
      </c>
      <c r="AC60" s="6">
        <f>Капзатраты_Выручка!AC44</f>
        <v>0</v>
      </c>
      <c r="AD60" s="6">
        <f>Капзатраты_Выручка!AD44</f>
        <v>0</v>
      </c>
      <c r="AE60" s="6">
        <f>Капзатраты_Выручка!AE44</f>
        <v>0</v>
      </c>
      <c r="AF60" s="6">
        <f>Капзатраты_Выручка!AF44</f>
        <v>0</v>
      </c>
      <c r="AG60" s="6">
        <f>Капзатраты_Выручка!AG44</f>
        <v>0</v>
      </c>
      <c r="AH60" s="6">
        <f>Капзатраты_Выручка!AH44</f>
        <v>0</v>
      </c>
      <c r="AI60" s="6">
        <f>Капзатраты_Выручка!AI44</f>
        <v>0</v>
      </c>
      <c r="AJ60" s="6">
        <f>Капзатраты_Выручка!AJ44</f>
        <v>0</v>
      </c>
    </row>
    <row r="61" spans="1:124">
      <c r="A61" s="2" t="s">
        <v>413</v>
      </c>
      <c r="D61" s="399">
        <v>6.0999999999999999E-2</v>
      </c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</row>
    <row r="62" spans="1:124">
      <c r="A62" s="2" t="s">
        <v>416</v>
      </c>
      <c r="D62" s="399">
        <v>0.57799999999999996</v>
      </c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</row>
    <row r="63" spans="1:124">
      <c r="A63" s="2" t="s">
        <v>417</v>
      </c>
      <c r="D63" s="399">
        <v>0.192</v>
      </c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</row>
    <row r="64" spans="1:124">
      <c r="A64" s="2" t="s">
        <v>415</v>
      </c>
      <c r="D64" s="6"/>
      <c r="E64" s="6">
        <f>E60/(1+$D$61)</f>
        <v>287464.65598491993</v>
      </c>
      <c r="F64" s="6">
        <f t="shared" ref="F64:AJ64" si="39">F60/(1+$D$61)</f>
        <v>287464.65598491993</v>
      </c>
      <c r="G64" s="6">
        <f t="shared" si="39"/>
        <v>0</v>
      </c>
      <c r="H64" s="6">
        <f t="shared" si="39"/>
        <v>0</v>
      </c>
      <c r="I64" s="6">
        <f t="shared" si="39"/>
        <v>0</v>
      </c>
      <c r="J64" s="6">
        <f t="shared" si="39"/>
        <v>0</v>
      </c>
      <c r="K64" s="6">
        <f t="shared" si="39"/>
        <v>0</v>
      </c>
      <c r="L64" s="6">
        <f t="shared" si="39"/>
        <v>0</v>
      </c>
      <c r="M64" s="6">
        <f t="shared" si="39"/>
        <v>0</v>
      </c>
      <c r="N64" s="6">
        <f t="shared" si="39"/>
        <v>0</v>
      </c>
      <c r="O64" s="6">
        <f t="shared" si="39"/>
        <v>0</v>
      </c>
      <c r="P64" s="6">
        <f t="shared" si="39"/>
        <v>0</v>
      </c>
      <c r="Q64" s="6">
        <f t="shared" si="39"/>
        <v>0</v>
      </c>
      <c r="R64" s="6">
        <f t="shared" si="39"/>
        <v>0</v>
      </c>
      <c r="S64" s="6">
        <f t="shared" si="39"/>
        <v>0</v>
      </c>
      <c r="T64" s="6">
        <f t="shared" si="39"/>
        <v>0</v>
      </c>
      <c r="U64" s="6">
        <f t="shared" si="39"/>
        <v>0</v>
      </c>
      <c r="V64" s="6">
        <f t="shared" si="39"/>
        <v>0</v>
      </c>
      <c r="W64" s="6">
        <f t="shared" si="39"/>
        <v>0</v>
      </c>
      <c r="X64" s="6">
        <f t="shared" si="39"/>
        <v>0</v>
      </c>
      <c r="Y64" s="6">
        <f t="shared" si="39"/>
        <v>0</v>
      </c>
      <c r="Z64" s="6">
        <f t="shared" si="39"/>
        <v>0</v>
      </c>
      <c r="AA64" s="6">
        <f t="shared" si="39"/>
        <v>0</v>
      </c>
      <c r="AB64" s="6">
        <f t="shared" si="39"/>
        <v>0</v>
      </c>
      <c r="AC64" s="6">
        <f t="shared" si="39"/>
        <v>0</v>
      </c>
      <c r="AD64" s="6">
        <f t="shared" si="39"/>
        <v>0</v>
      </c>
      <c r="AE64" s="6">
        <f t="shared" si="39"/>
        <v>0</v>
      </c>
      <c r="AF64" s="6">
        <f t="shared" si="39"/>
        <v>0</v>
      </c>
      <c r="AG64" s="6">
        <f t="shared" si="39"/>
        <v>0</v>
      </c>
      <c r="AH64" s="6">
        <f t="shared" si="39"/>
        <v>0</v>
      </c>
      <c r="AI64" s="6">
        <f t="shared" si="39"/>
        <v>0</v>
      </c>
      <c r="AJ64" s="6">
        <f t="shared" si="39"/>
        <v>0</v>
      </c>
    </row>
    <row r="65" spans="1:124">
      <c r="A65" s="2" t="s">
        <v>418</v>
      </c>
      <c r="D65" s="6"/>
      <c r="E65" s="6">
        <f t="shared" ref="E65:AJ65" si="40">E64*$D$62</f>
        <v>166154.57115928372</v>
      </c>
      <c r="F65" s="6">
        <f t="shared" si="40"/>
        <v>166154.57115928372</v>
      </c>
      <c r="G65" s="6">
        <f t="shared" si="40"/>
        <v>0</v>
      </c>
      <c r="H65" s="6">
        <f t="shared" si="40"/>
        <v>0</v>
      </c>
      <c r="I65" s="6">
        <f t="shared" si="40"/>
        <v>0</v>
      </c>
      <c r="J65" s="6">
        <f t="shared" si="40"/>
        <v>0</v>
      </c>
      <c r="K65" s="6">
        <f t="shared" si="40"/>
        <v>0</v>
      </c>
      <c r="L65" s="6">
        <f t="shared" si="40"/>
        <v>0</v>
      </c>
      <c r="M65" s="6">
        <f t="shared" si="40"/>
        <v>0</v>
      </c>
      <c r="N65" s="6">
        <f t="shared" si="40"/>
        <v>0</v>
      </c>
      <c r="O65" s="6">
        <f t="shared" si="40"/>
        <v>0</v>
      </c>
      <c r="P65" s="6">
        <f t="shared" si="40"/>
        <v>0</v>
      </c>
      <c r="Q65" s="6">
        <f t="shared" si="40"/>
        <v>0</v>
      </c>
      <c r="R65" s="6">
        <f t="shared" si="40"/>
        <v>0</v>
      </c>
      <c r="S65" s="6">
        <f t="shared" si="40"/>
        <v>0</v>
      </c>
      <c r="T65" s="6">
        <f t="shared" si="40"/>
        <v>0</v>
      </c>
      <c r="U65" s="6">
        <f t="shared" si="40"/>
        <v>0</v>
      </c>
      <c r="V65" s="6">
        <f t="shared" si="40"/>
        <v>0</v>
      </c>
      <c r="W65" s="6">
        <f t="shared" si="40"/>
        <v>0</v>
      </c>
      <c r="X65" s="6">
        <f t="shared" si="40"/>
        <v>0</v>
      </c>
      <c r="Y65" s="6">
        <f t="shared" si="40"/>
        <v>0</v>
      </c>
      <c r="Z65" s="6">
        <f t="shared" si="40"/>
        <v>0</v>
      </c>
      <c r="AA65" s="6">
        <f t="shared" si="40"/>
        <v>0</v>
      </c>
      <c r="AB65" s="6">
        <f t="shared" si="40"/>
        <v>0</v>
      </c>
      <c r="AC65" s="6">
        <f t="shared" si="40"/>
        <v>0</v>
      </c>
      <c r="AD65" s="6">
        <f t="shared" si="40"/>
        <v>0</v>
      </c>
      <c r="AE65" s="6">
        <f t="shared" si="40"/>
        <v>0</v>
      </c>
      <c r="AF65" s="6">
        <f t="shared" si="40"/>
        <v>0</v>
      </c>
      <c r="AG65" s="6">
        <f t="shared" si="40"/>
        <v>0</v>
      </c>
      <c r="AH65" s="6">
        <f t="shared" si="40"/>
        <v>0</v>
      </c>
      <c r="AI65" s="6">
        <f t="shared" si="40"/>
        <v>0</v>
      </c>
      <c r="AJ65" s="6">
        <f t="shared" si="40"/>
        <v>0</v>
      </c>
    </row>
    <row r="66" spans="1:124">
      <c r="A66" s="2" t="s">
        <v>408</v>
      </c>
      <c r="D66" s="6"/>
      <c r="E66" s="6">
        <f t="shared" ref="E66:AJ66" si="41">E64*$D$63</f>
        <v>55193.213949104625</v>
      </c>
      <c r="F66" s="6">
        <f t="shared" si="41"/>
        <v>55193.213949104625</v>
      </c>
      <c r="G66" s="6">
        <f t="shared" si="41"/>
        <v>0</v>
      </c>
      <c r="H66" s="6">
        <f t="shared" si="41"/>
        <v>0</v>
      </c>
      <c r="I66" s="6">
        <f t="shared" si="41"/>
        <v>0</v>
      </c>
      <c r="J66" s="6">
        <f t="shared" si="41"/>
        <v>0</v>
      </c>
      <c r="K66" s="6">
        <f t="shared" si="41"/>
        <v>0</v>
      </c>
      <c r="L66" s="6">
        <f t="shared" si="41"/>
        <v>0</v>
      </c>
      <c r="M66" s="6">
        <f t="shared" si="41"/>
        <v>0</v>
      </c>
      <c r="N66" s="6">
        <f t="shared" si="41"/>
        <v>0</v>
      </c>
      <c r="O66" s="6">
        <f t="shared" si="41"/>
        <v>0</v>
      </c>
      <c r="P66" s="6">
        <f t="shared" si="41"/>
        <v>0</v>
      </c>
      <c r="Q66" s="6">
        <f t="shared" si="41"/>
        <v>0</v>
      </c>
      <c r="R66" s="6">
        <f t="shared" si="41"/>
        <v>0</v>
      </c>
      <c r="S66" s="6">
        <f t="shared" si="41"/>
        <v>0</v>
      </c>
      <c r="T66" s="6">
        <f t="shared" si="41"/>
        <v>0</v>
      </c>
      <c r="U66" s="6">
        <f t="shared" si="41"/>
        <v>0</v>
      </c>
      <c r="V66" s="6">
        <f t="shared" si="41"/>
        <v>0</v>
      </c>
      <c r="W66" s="6">
        <f t="shared" si="41"/>
        <v>0</v>
      </c>
      <c r="X66" s="6">
        <f t="shared" si="41"/>
        <v>0</v>
      </c>
      <c r="Y66" s="6">
        <f t="shared" si="41"/>
        <v>0</v>
      </c>
      <c r="Z66" s="6">
        <f t="shared" si="41"/>
        <v>0</v>
      </c>
      <c r="AA66" s="6">
        <f t="shared" si="41"/>
        <v>0</v>
      </c>
      <c r="AB66" s="6">
        <f t="shared" si="41"/>
        <v>0</v>
      </c>
      <c r="AC66" s="6">
        <f t="shared" si="41"/>
        <v>0</v>
      </c>
      <c r="AD66" s="6">
        <f t="shared" si="41"/>
        <v>0</v>
      </c>
      <c r="AE66" s="6">
        <f t="shared" si="41"/>
        <v>0</v>
      </c>
      <c r="AF66" s="6">
        <f t="shared" si="41"/>
        <v>0</v>
      </c>
      <c r="AG66" s="6">
        <f t="shared" si="41"/>
        <v>0</v>
      </c>
      <c r="AH66" s="6">
        <f t="shared" si="41"/>
        <v>0</v>
      </c>
      <c r="AI66" s="6">
        <f t="shared" si="41"/>
        <v>0</v>
      </c>
      <c r="AJ66" s="6">
        <f t="shared" si="41"/>
        <v>0</v>
      </c>
    </row>
    <row r="67" spans="1:124"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</row>
    <row r="68" spans="1:124" s="217" customFormat="1">
      <c r="A68" s="215" t="s">
        <v>10</v>
      </c>
      <c r="B68" s="216"/>
      <c r="C68" s="216"/>
      <c r="D68" s="216"/>
      <c r="E68" s="216"/>
      <c r="F68" s="216"/>
      <c r="G68" s="216"/>
      <c r="H68" s="216"/>
      <c r="I68" s="216"/>
      <c r="J68" s="216"/>
      <c r="K68" s="216"/>
      <c r="L68" s="216"/>
      <c r="M68" s="216"/>
      <c r="N68" s="216"/>
      <c r="O68" s="216"/>
      <c r="P68" s="216"/>
      <c r="Q68" s="216"/>
      <c r="R68" s="216"/>
      <c r="S68" s="216"/>
      <c r="T68" s="216"/>
      <c r="U68" s="216"/>
      <c r="V68" s="216"/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  <c r="AZ68" s="216"/>
      <c r="BA68" s="216"/>
      <c r="BB68" s="216"/>
      <c r="BC68" s="216"/>
      <c r="BD68" s="216"/>
      <c r="BE68" s="216"/>
      <c r="BF68" s="216"/>
      <c r="BG68" s="216"/>
      <c r="BH68" s="216"/>
      <c r="BI68" s="216"/>
      <c r="BJ68" s="216"/>
      <c r="BK68" s="216"/>
      <c r="BL68" s="216"/>
      <c r="BM68" s="216"/>
      <c r="BN68" s="216"/>
      <c r="BO68" s="216"/>
      <c r="BP68" s="216"/>
      <c r="BQ68" s="216"/>
      <c r="BR68" s="216"/>
      <c r="BS68" s="216"/>
      <c r="BT68" s="216"/>
      <c r="BU68" s="216"/>
      <c r="BV68" s="216"/>
      <c r="BW68" s="216"/>
      <c r="BX68" s="216"/>
      <c r="BY68" s="216"/>
      <c r="BZ68" s="216"/>
      <c r="CA68" s="216"/>
      <c r="CB68" s="216"/>
      <c r="CC68" s="216"/>
      <c r="CD68" s="216"/>
      <c r="CE68" s="216"/>
      <c r="CF68" s="216"/>
      <c r="CG68" s="216"/>
      <c r="CH68" s="216"/>
      <c r="CI68" s="216"/>
      <c r="CJ68" s="216"/>
      <c r="CK68" s="216"/>
      <c r="CL68" s="216"/>
      <c r="CM68" s="216"/>
      <c r="CN68" s="216"/>
      <c r="CO68" s="216"/>
      <c r="CP68" s="216"/>
      <c r="CQ68" s="216"/>
      <c r="CR68" s="216"/>
      <c r="CS68" s="216"/>
      <c r="CT68" s="216"/>
      <c r="CU68" s="216"/>
      <c r="CV68" s="216"/>
      <c r="CW68" s="216"/>
      <c r="CX68" s="216"/>
      <c r="CY68" s="216"/>
      <c r="CZ68" s="216"/>
      <c r="DA68" s="216"/>
      <c r="DB68" s="216"/>
      <c r="DC68" s="216"/>
      <c r="DD68" s="216"/>
      <c r="DE68" s="216"/>
      <c r="DF68" s="216"/>
      <c r="DG68" s="216"/>
      <c r="DH68" s="216"/>
      <c r="DI68" s="216"/>
      <c r="DJ68" s="216"/>
      <c r="DK68" s="216"/>
      <c r="DL68" s="216"/>
      <c r="DM68" s="216"/>
      <c r="DN68" s="216"/>
      <c r="DO68" s="216"/>
      <c r="DP68" s="216"/>
      <c r="DQ68" s="216"/>
      <c r="DR68" s="216"/>
      <c r="DS68" s="216"/>
      <c r="DT68" s="216"/>
    </row>
    <row r="69" spans="1:124"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</row>
    <row r="70" spans="1:124">
      <c r="A70" s="2" t="s">
        <v>408</v>
      </c>
      <c r="E70" s="6">
        <f>E66</f>
        <v>55193.213949104625</v>
      </c>
      <c r="F70" s="6">
        <f t="shared" ref="F70:AJ70" si="42">F66</f>
        <v>55193.213949104625</v>
      </c>
      <c r="G70" s="6">
        <f t="shared" si="42"/>
        <v>0</v>
      </c>
      <c r="H70" s="6">
        <f t="shared" si="42"/>
        <v>0</v>
      </c>
      <c r="I70" s="6">
        <f t="shared" si="42"/>
        <v>0</v>
      </c>
      <c r="J70" s="6">
        <f t="shared" si="42"/>
        <v>0</v>
      </c>
      <c r="K70" s="6">
        <f t="shared" si="42"/>
        <v>0</v>
      </c>
      <c r="L70" s="6">
        <f t="shared" si="42"/>
        <v>0</v>
      </c>
      <c r="M70" s="6">
        <f t="shared" si="42"/>
        <v>0</v>
      </c>
      <c r="N70" s="6">
        <f t="shared" si="42"/>
        <v>0</v>
      </c>
      <c r="O70" s="6">
        <f t="shared" si="42"/>
        <v>0</v>
      </c>
      <c r="P70" s="6">
        <f t="shared" si="42"/>
        <v>0</v>
      </c>
      <c r="Q70" s="6">
        <f t="shared" si="42"/>
        <v>0</v>
      </c>
      <c r="R70" s="6">
        <f t="shared" si="42"/>
        <v>0</v>
      </c>
      <c r="S70" s="6">
        <f t="shared" si="42"/>
        <v>0</v>
      </c>
      <c r="T70" s="6">
        <f t="shared" si="42"/>
        <v>0</v>
      </c>
      <c r="U70" s="6">
        <f t="shared" si="42"/>
        <v>0</v>
      </c>
      <c r="V70" s="6">
        <f t="shared" si="42"/>
        <v>0</v>
      </c>
      <c r="W70" s="6">
        <f t="shared" si="42"/>
        <v>0</v>
      </c>
      <c r="X70" s="6">
        <f t="shared" si="42"/>
        <v>0</v>
      </c>
      <c r="Y70" s="6">
        <f t="shared" si="42"/>
        <v>0</v>
      </c>
      <c r="Z70" s="6">
        <f t="shared" si="42"/>
        <v>0</v>
      </c>
      <c r="AA70" s="6">
        <f t="shared" si="42"/>
        <v>0</v>
      </c>
      <c r="AB70" s="6">
        <f t="shared" si="42"/>
        <v>0</v>
      </c>
      <c r="AC70" s="6">
        <f t="shared" si="42"/>
        <v>0</v>
      </c>
      <c r="AD70" s="6">
        <f t="shared" si="42"/>
        <v>0</v>
      </c>
      <c r="AE70" s="6">
        <f t="shared" si="42"/>
        <v>0</v>
      </c>
      <c r="AF70" s="6">
        <f t="shared" si="42"/>
        <v>0</v>
      </c>
      <c r="AG70" s="6">
        <f t="shared" si="42"/>
        <v>0</v>
      </c>
      <c r="AH70" s="6">
        <f t="shared" si="42"/>
        <v>0</v>
      </c>
      <c r="AI70" s="6">
        <f t="shared" si="42"/>
        <v>0</v>
      </c>
      <c r="AJ70" s="6">
        <f t="shared" si="42"/>
        <v>0</v>
      </c>
    </row>
    <row r="71" spans="1:124" s="397" customFormat="1">
      <c r="A71" s="397" t="s">
        <v>409</v>
      </c>
      <c r="E71" s="398">
        <f>Расчет_С_Фондом!E$27</f>
        <v>0.13</v>
      </c>
      <c r="F71" s="398">
        <f>Расчет_С_Фондом!F$27</f>
        <v>0.13</v>
      </c>
      <c r="G71" s="398">
        <f>Расчет_С_Фондом!G$27</f>
        <v>0.13</v>
      </c>
      <c r="H71" s="398">
        <f>Расчет_С_Фондом!H$27</f>
        <v>0.13</v>
      </c>
      <c r="I71" s="398">
        <f>Расчет_С_Фондом!I$27</f>
        <v>0.13</v>
      </c>
      <c r="J71" s="398">
        <f>Расчет_С_Фондом!J$27</f>
        <v>0.13</v>
      </c>
      <c r="K71" s="398">
        <f>Расчет_С_Фондом!K$27</f>
        <v>0.13</v>
      </c>
      <c r="L71" s="398">
        <f>Расчет_С_Фондом!L$27</f>
        <v>0.13</v>
      </c>
      <c r="M71" s="398">
        <f>Расчет_С_Фондом!M$27</f>
        <v>0.13</v>
      </c>
      <c r="N71" s="398">
        <f>Расчет_С_Фондом!N$27</f>
        <v>0.13</v>
      </c>
      <c r="O71" s="398">
        <f>Расчет_С_Фондом!O$27</f>
        <v>0.13</v>
      </c>
      <c r="P71" s="398">
        <f>Расчет_С_Фондом!P$27</f>
        <v>0.13</v>
      </c>
      <c r="Q71" s="398">
        <f>Расчет_С_Фондом!Q$27</f>
        <v>0.13</v>
      </c>
      <c r="R71" s="398">
        <f>Расчет_С_Фондом!R$27</f>
        <v>0.13</v>
      </c>
      <c r="S71" s="398">
        <f>Расчет_С_Фондом!S$27</f>
        <v>0.13</v>
      </c>
      <c r="T71" s="398">
        <f>Расчет_С_Фондом!T$27</f>
        <v>0.13</v>
      </c>
      <c r="U71" s="398">
        <f>Расчет_С_Фондом!U$27</f>
        <v>0.13</v>
      </c>
      <c r="V71" s="398">
        <f>Расчет_С_Фондом!V$27</f>
        <v>0.13</v>
      </c>
      <c r="W71" s="398">
        <f>Расчет_С_Фондом!W$27</f>
        <v>0.13</v>
      </c>
      <c r="X71" s="398">
        <f>Расчет_С_Фондом!X$27</f>
        <v>0.13</v>
      </c>
      <c r="Y71" s="398">
        <f>Расчет_С_Фондом!Y$27</f>
        <v>0.13</v>
      </c>
      <c r="Z71" s="398">
        <f>Расчет_С_Фондом!Z$27</f>
        <v>0.13</v>
      </c>
      <c r="AA71" s="398">
        <f>Расчет_С_Фондом!AA$27</f>
        <v>0.13</v>
      </c>
      <c r="AB71" s="398">
        <f>Расчет_С_Фондом!AB$27</f>
        <v>0.13</v>
      </c>
      <c r="AC71" s="398">
        <f>Расчет_С_Фондом!AC$27</f>
        <v>0.13</v>
      </c>
      <c r="AD71" s="398">
        <f>Расчет_С_Фондом!AD$27</f>
        <v>0.13</v>
      </c>
      <c r="AE71" s="398">
        <f>Расчет_С_Фондом!AE$27</f>
        <v>0.13</v>
      </c>
      <c r="AF71" s="398">
        <f>Расчет_С_Фондом!AF$27</f>
        <v>0.13</v>
      </c>
      <c r="AG71" s="398">
        <f>Расчет_С_Фондом!AG$27</f>
        <v>0.13</v>
      </c>
      <c r="AH71" s="398">
        <f>Расчет_С_Фондом!AH$27</f>
        <v>0.13</v>
      </c>
      <c r="AI71" s="398">
        <f>Расчет_С_Фондом!AI$27</f>
        <v>0.13</v>
      </c>
      <c r="AJ71" s="398">
        <f>Расчет_С_Фондом!AJ$27</f>
        <v>0.13</v>
      </c>
      <c r="AK71" s="398"/>
    </row>
    <row r="72" spans="1:124" s="6" customFormat="1">
      <c r="A72" s="14" t="s">
        <v>10</v>
      </c>
      <c r="B72" s="15"/>
      <c r="C72" s="15"/>
      <c r="D72" s="15">
        <f>SUM(E72:DT72)</f>
        <v>14350.235626767204</v>
      </c>
      <c r="E72" s="16">
        <f>E70*E71</f>
        <v>7175.117813383602</v>
      </c>
      <c r="F72" s="16">
        <f t="shared" ref="F72" si="43">F70*F71</f>
        <v>7175.117813383602</v>
      </c>
      <c r="G72" s="16">
        <f t="shared" ref="G72" si="44">G70*G71</f>
        <v>0</v>
      </c>
      <c r="H72" s="16">
        <f t="shared" ref="H72" si="45">H70*H71</f>
        <v>0</v>
      </c>
      <c r="I72" s="16">
        <f t="shared" ref="I72" si="46">I70*I71</f>
        <v>0</v>
      </c>
      <c r="J72" s="16">
        <f t="shared" ref="J72" si="47">J70*J71</f>
        <v>0</v>
      </c>
      <c r="K72" s="16">
        <f t="shared" ref="K72" si="48">K70*K71</f>
        <v>0</v>
      </c>
      <c r="L72" s="16">
        <f t="shared" ref="L72" si="49">L70*L71</f>
        <v>0</v>
      </c>
      <c r="M72" s="16">
        <f t="shared" ref="M72" si="50">M70*M71</f>
        <v>0</v>
      </c>
      <c r="N72" s="16">
        <f t="shared" ref="N72" si="51">N70*N71</f>
        <v>0</v>
      </c>
      <c r="O72" s="16">
        <f t="shared" ref="O72" si="52">O70*O71</f>
        <v>0</v>
      </c>
      <c r="P72" s="16">
        <f t="shared" ref="P72" si="53">P70*P71</f>
        <v>0</v>
      </c>
      <c r="Q72" s="16">
        <f t="shared" ref="Q72" si="54">Q70*Q71</f>
        <v>0</v>
      </c>
      <c r="R72" s="16">
        <f t="shared" ref="R72" si="55">R70*R71</f>
        <v>0</v>
      </c>
      <c r="S72" s="16">
        <f t="shared" ref="S72" si="56">S70*S71</f>
        <v>0</v>
      </c>
      <c r="T72" s="16">
        <f t="shared" ref="T72" si="57">T70*T71</f>
        <v>0</v>
      </c>
      <c r="U72" s="16">
        <f t="shared" ref="U72" si="58">U70*U71</f>
        <v>0</v>
      </c>
      <c r="V72" s="16">
        <f t="shared" ref="V72" si="59">V70*V71</f>
        <v>0</v>
      </c>
      <c r="W72" s="16">
        <f t="shared" ref="W72" si="60">W70*W71</f>
        <v>0</v>
      </c>
      <c r="X72" s="16">
        <f t="shared" ref="X72" si="61">X70*X71</f>
        <v>0</v>
      </c>
      <c r="Y72" s="16">
        <f t="shared" ref="Y72" si="62">Y70*Y71</f>
        <v>0</v>
      </c>
      <c r="Z72" s="16">
        <f t="shared" ref="Z72" si="63">Z70*Z71</f>
        <v>0</v>
      </c>
      <c r="AA72" s="16">
        <f t="shared" ref="AA72" si="64">AA70*AA71</f>
        <v>0</v>
      </c>
      <c r="AB72" s="16">
        <f t="shared" ref="AB72" si="65">AB70*AB71</f>
        <v>0</v>
      </c>
      <c r="AC72" s="16">
        <f t="shared" ref="AC72" si="66">AC70*AC71</f>
        <v>0</v>
      </c>
      <c r="AD72" s="16">
        <f t="shared" ref="AD72" si="67">AD70*AD71</f>
        <v>0</v>
      </c>
      <c r="AE72" s="16">
        <f t="shared" ref="AE72" si="68">AE70*AE71</f>
        <v>0</v>
      </c>
      <c r="AF72" s="16">
        <f t="shared" ref="AF72" si="69">AF70*AF71</f>
        <v>0</v>
      </c>
      <c r="AG72" s="16">
        <f t="shared" ref="AG72" si="70">AG70*AG71</f>
        <v>0</v>
      </c>
      <c r="AH72" s="16">
        <f t="shared" ref="AH72" si="71">AH70*AH71</f>
        <v>0</v>
      </c>
      <c r="AI72" s="16">
        <f t="shared" ref="AI72" si="72">AI70*AI71</f>
        <v>0</v>
      </c>
      <c r="AJ72" s="16">
        <f t="shared" ref="AJ72" si="73">AJ70*AJ71</f>
        <v>0</v>
      </c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/>
      <c r="BD72" s="16"/>
      <c r="BE72" s="16"/>
      <c r="BF72" s="16"/>
      <c r="BG72" s="16"/>
      <c r="BH72" s="16"/>
      <c r="BI72" s="16"/>
      <c r="BJ72" s="16"/>
      <c r="BK72" s="16"/>
      <c r="BL72" s="16"/>
      <c r="BM72" s="16"/>
      <c r="BN72" s="16"/>
      <c r="BO72" s="16"/>
      <c r="BP72" s="16"/>
      <c r="BQ72" s="16"/>
      <c r="BR72" s="16"/>
      <c r="BS72" s="16"/>
      <c r="BT72" s="16"/>
      <c r="BU72" s="16"/>
      <c r="BV72" s="16"/>
      <c r="BW72" s="16"/>
      <c r="BX72" s="16"/>
      <c r="BY72" s="16"/>
      <c r="BZ72" s="16"/>
      <c r="CA72" s="16"/>
      <c r="CB72" s="16"/>
      <c r="CC72" s="16"/>
      <c r="CD72" s="16"/>
      <c r="CE72" s="16"/>
      <c r="CF72" s="16"/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</row>
    <row r="73" spans="1:124"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</row>
    <row r="74" spans="1:124" s="217" customFormat="1">
      <c r="A74" s="215" t="s">
        <v>149</v>
      </c>
      <c r="B74" s="216"/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  <c r="DE74" s="216"/>
      <c r="DF74" s="216"/>
      <c r="DG74" s="216"/>
      <c r="DH74" s="216"/>
      <c r="DI74" s="216"/>
      <c r="DJ74" s="216"/>
      <c r="DK74" s="216"/>
      <c r="DL74" s="216"/>
      <c r="DM74" s="216"/>
      <c r="DN74" s="216"/>
      <c r="DO74" s="216"/>
      <c r="DP74" s="216"/>
      <c r="DQ74" s="216"/>
      <c r="DR74" s="216"/>
      <c r="DS74" s="216"/>
      <c r="DT74" s="216"/>
    </row>
    <row r="75" spans="1:124"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</row>
    <row r="76" spans="1:124">
      <c r="A76" s="2" t="s">
        <v>408</v>
      </c>
      <c r="E76" s="6">
        <f>E70</f>
        <v>55193.213949104625</v>
      </c>
      <c r="F76" s="6">
        <f t="shared" ref="F76:AJ76" si="74">F70</f>
        <v>55193.213949104625</v>
      </c>
      <c r="G76" s="6">
        <f t="shared" si="74"/>
        <v>0</v>
      </c>
      <c r="H76" s="6">
        <f t="shared" si="74"/>
        <v>0</v>
      </c>
      <c r="I76" s="6">
        <f t="shared" si="74"/>
        <v>0</v>
      </c>
      <c r="J76" s="6">
        <f t="shared" si="74"/>
        <v>0</v>
      </c>
      <c r="K76" s="6">
        <f t="shared" si="74"/>
        <v>0</v>
      </c>
      <c r="L76" s="6">
        <f t="shared" si="74"/>
        <v>0</v>
      </c>
      <c r="M76" s="6">
        <f t="shared" si="74"/>
        <v>0</v>
      </c>
      <c r="N76" s="6">
        <f t="shared" si="74"/>
        <v>0</v>
      </c>
      <c r="O76" s="6">
        <f t="shared" si="74"/>
        <v>0</v>
      </c>
      <c r="P76" s="6">
        <f t="shared" si="74"/>
        <v>0</v>
      </c>
      <c r="Q76" s="6">
        <f t="shared" si="74"/>
        <v>0</v>
      </c>
      <c r="R76" s="6">
        <f t="shared" si="74"/>
        <v>0</v>
      </c>
      <c r="S76" s="6">
        <f t="shared" si="74"/>
        <v>0</v>
      </c>
      <c r="T76" s="6">
        <f t="shared" si="74"/>
        <v>0</v>
      </c>
      <c r="U76" s="6">
        <f t="shared" si="74"/>
        <v>0</v>
      </c>
      <c r="V76" s="6">
        <f t="shared" si="74"/>
        <v>0</v>
      </c>
      <c r="W76" s="6">
        <f t="shared" si="74"/>
        <v>0</v>
      </c>
      <c r="X76" s="6">
        <f t="shared" si="74"/>
        <v>0</v>
      </c>
      <c r="Y76" s="6">
        <f t="shared" si="74"/>
        <v>0</v>
      </c>
      <c r="Z76" s="6">
        <f t="shared" si="74"/>
        <v>0</v>
      </c>
      <c r="AA76" s="6">
        <f t="shared" si="74"/>
        <v>0</v>
      </c>
      <c r="AB76" s="6">
        <f t="shared" si="74"/>
        <v>0</v>
      </c>
      <c r="AC76" s="6">
        <f t="shared" si="74"/>
        <v>0</v>
      </c>
      <c r="AD76" s="6">
        <f t="shared" si="74"/>
        <v>0</v>
      </c>
      <c r="AE76" s="6">
        <f t="shared" si="74"/>
        <v>0</v>
      </c>
      <c r="AF76" s="6">
        <f t="shared" si="74"/>
        <v>0</v>
      </c>
      <c r="AG76" s="6">
        <f t="shared" si="74"/>
        <v>0</v>
      </c>
      <c r="AH76" s="6">
        <f t="shared" si="74"/>
        <v>0</v>
      </c>
      <c r="AI76" s="6">
        <f t="shared" si="74"/>
        <v>0</v>
      </c>
      <c r="AJ76" s="6">
        <f t="shared" si="74"/>
        <v>0</v>
      </c>
    </row>
    <row r="77" spans="1:124" s="397" customFormat="1">
      <c r="A77" s="397" t="s">
        <v>410</v>
      </c>
      <c r="E77" s="398">
        <f>SUM(Расчет_С_Фондом!E$29:E$31)</f>
        <v>0.3</v>
      </c>
      <c r="F77" s="398">
        <f>SUM(Расчет_С_Фондом!F$29:F$31)</f>
        <v>0.3</v>
      </c>
      <c r="G77" s="398">
        <f>SUM(Расчет_С_Фондом!G$29:G$31)</f>
        <v>0.3</v>
      </c>
      <c r="H77" s="398">
        <f>SUM(Расчет_С_Фондом!H$29:H$31)</f>
        <v>0.3</v>
      </c>
      <c r="I77" s="398">
        <f>SUM(Расчет_С_Фондом!I$29:I$31)</f>
        <v>0.3</v>
      </c>
      <c r="J77" s="398">
        <f>SUM(Расчет_С_Фондом!J$29:J$31)</f>
        <v>0.3</v>
      </c>
      <c r="K77" s="398">
        <f>SUM(Расчет_С_Фондом!K$29:K$31)</f>
        <v>0.3</v>
      </c>
      <c r="L77" s="398">
        <f>SUM(Расчет_С_Фондом!L$29:L$31)</f>
        <v>0.3</v>
      </c>
      <c r="M77" s="398">
        <f>SUM(Расчет_С_Фондом!M$29:M$31)</f>
        <v>0.3</v>
      </c>
      <c r="N77" s="398">
        <f>SUM(Расчет_С_Фондом!N$29:N$31)</f>
        <v>0.3</v>
      </c>
      <c r="O77" s="398">
        <f>SUM(Расчет_С_Фондом!O$29:O$31)</f>
        <v>0.3</v>
      </c>
      <c r="P77" s="398">
        <f>SUM(Расчет_С_Фондом!P$29:P$31)</f>
        <v>0.3</v>
      </c>
      <c r="Q77" s="398">
        <f>SUM(Расчет_С_Фондом!Q$29:Q$31)</f>
        <v>0.3</v>
      </c>
      <c r="R77" s="398">
        <f>SUM(Расчет_С_Фондом!R$29:R$31)</f>
        <v>0.3</v>
      </c>
      <c r="S77" s="398">
        <f>SUM(Расчет_С_Фондом!S$29:S$31)</f>
        <v>0.3</v>
      </c>
      <c r="T77" s="398">
        <f>SUM(Расчет_С_Фондом!T$29:T$31)</f>
        <v>0.3</v>
      </c>
      <c r="U77" s="398">
        <f>SUM(Расчет_С_Фондом!U$29:U$31)</f>
        <v>0.3</v>
      </c>
      <c r="V77" s="398">
        <f>SUM(Расчет_С_Фондом!V$29:V$31)</f>
        <v>0.3</v>
      </c>
      <c r="W77" s="398">
        <f>SUM(Расчет_С_Фондом!W$29:W$31)</f>
        <v>0.3</v>
      </c>
      <c r="X77" s="398">
        <f>SUM(Расчет_С_Фондом!X$29:X$31)</f>
        <v>0.3</v>
      </c>
      <c r="Y77" s="398">
        <f>SUM(Расчет_С_Фондом!Y$29:Y$31)</f>
        <v>0.3</v>
      </c>
      <c r="Z77" s="398">
        <f>SUM(Расчет_С_Фондом!Z$29:Z$31)</f>
        <v>0.3</v>
      </c>
      <c r="AA77" s="398">
        <f>SUM(Расчет_С_Фондом!AA$29:AA$31)</f>
        <v>0.3</v>
      </c>
      <c r="AB77" s="398">
        <f>SUM(Расчет_С_Фондом!AB$29:AB$31)</f>
        <v>0.3</v>
      </c>
      <c r="AC77" s="398">
        <f>SUM(Расчет_С_Фондом!AC$29:AC$31)</f>
        <v>0.3</v>
      </c>
      <c r="AD77" s="398">
        <f>SUM(Расчет_С_Фондом!AD$29:AD$31)</f>
        <v>0.3</v>
      </c>
      <c r="AE77" s="398">
        <f>SUM(Расчет_С_Фондом!AE$29:AE$31)</f>
        <v>0.3</v>
      </c>
      <c r="AF77" s="398">
        <f>SUM(Расчет_С_Фондом!AF$29:AF$31)</f>
        <v>0.3</v>
      </c>
      <c r="AG77" s="398">
        <f>SUM(Расчет_С_Фондом!AG$29:AG$31)</f>
        <v>0.3</v>
      </c>
      <c r="AH77" s="398">
        <f>SUM(Расчет_С_Фондом!AH$29:AH$31)</f>
        <v>0.3</v>
      </c>
      <c r="AI77" s="398">
        <f>SUM(Расчет_С_Фондом!AI$29:AI$31)</f>
        <v>0.3</v>
      </c>
      <c r="AJ77" s="398">
        <f>SUM(Расчет_С_Фондом!AJ$29:AJ$31)</f>
        <v>0.3</v>
      </c>
    </row>
    <row r="78" spans="1:124" s="6" customFormat="1">
      <c r="A78" s="14" t="s">
        <v>10</v>
      </c>
      <c r="B78" s="15"/>
      <c r="C78" s="15"/>
      <c r="D78" s="15">
        <f>SUM(E78:DT78)</f>
        <v>33115.928369462774</v>
      </c>
      <c r="E78" s="16">
        <f>E76*E77</f>
        <v>16557.964184731387</v>
      </c>
      <c r="F78" s="16">
        <f t="shared" ref="F78" si="75">F76*F77</f>
        <v>16557.964184731387</v>
      </c>
      <c r="G78" s="16">
        <f t="shared" ref="G78" si="76">G76*G77</f>
        <v>0</v>
      </c>
      <c r="H78" s="16">
        <f t="shared" ref="H78" si="77">H76*H77</f>
        <v>0</v>
      </c>
      <c r="I78" s="16">
        <f t="shared" ref="I78" si="78">I76*I77</f>
        <v>0</v>
      </c>
      <c r="J78" s="16">
        <f t="shared" ref="J78" si="79">J76*J77</f>
        <v>0</v>
      </c>
      <c r="K78" s="16">
        <f t="shared" ref="K78" si="80">K76*K77</f>
        <v>0</v>
      </c>
      <c r="L78" s="16">
        <f t="shared" ref="L78" si="81">L76*L77</f>
        <v>0</v>
      </c>
      <c r="M78" s="16">
        <f t="shared" ref="M78" si="82">M76*M77</f>
        <v>0</v>
      </c>
      <c r="N78" s="16">
        <f t="shared" ref="N78" si="83">N76*N77</f>
        <v>0</v>
      </c>
      <c r="O78" s="16">
        <f t="shared" ref="O78" si="84">O76*O77</f>
        <v>0</v>
      </c>
      <c r="P78" s="16">
        <f t="shared" ref="P78" si="85">P76*P77</f>
        <v>0</v>
      </c>
      <c r="Q78" s="16">
        <f t="shared" ref="Q78" si="86">Q76*Q77</f>
        <v>0</v>
      </c>
      <c r="R78" s="16">
        <f t="shared" ref="R78" si="87">R76*R77</f>
        <v>0</v>
      </c>
      <c r="S78" s="16">
        <f t="shared" ref="S78" si="88">S76*S77</f>
        <v>0</v>
      </c>
      <c r="T78" s="16">
        <f t="shared" ref="T78" si="89">T76*T77</f>
        <v>0</v>
      </c>
      <c r="U78" s="16">
        <f t="shared" ref="U78" si="90">U76*U77</f>
        <v>0</v>
      </c>
      <c r="V78" s="16">
        <f t="shared" ref="V78" si="91">V76*V77</f>
        <v>0</v>
      </c>
      <c r="W78" s="16">
        <f t="shared" ref="W78" si="92">W76*W77</f>
        <v>0</v>
      </c>
      <c r="X78" s="16">
        <f t="shared" ref="X78" si="93">X76*X77</f>
        <v>0</v>
      </c>
      <c r="Y78" s="16">
        <f t="shared" ref="Y78" si="94">Y76*Y77</f>
        <v>0</v>
      </c>
      <c r="Z78" s="16">
        <f t="shared" ref="Z78" si="95">Z76*Z77</f>
        <v>0</v>
      </c>
      <c r="AA78" s="16">
        <f t="shared" ref="AA78" si="96">AA76*AA77</f>
        <v>0</v>
      </c>
      <c r="AB78" s="16">
        <f t="shared" ref="AB78" si="97">AB76*AB77</f>
        <v>0</v>
      </c>
      <c r="AC78" s="16">
        <f t="shared" ref="AC78" si="98">AC76*AC77</f>
        <v>0</v>
      </c>
      <c r="AD78" s="16">
        <f t="shared" ref="AD78" si="99">AD76*AD77</f>
        <v>0</v>
      </c>
      <c r="AE78" s="16">
        <f t="shared" ref="AE78" si="100">AE76*AE77</f>
        <v>0</v>
      </c>
      <c r="AF78" s="16">
        <f t="shared" ref="AF78" si="101">AF76*AF77</f>
        <v>0</v>
      </c>
      <c r="AG78" s="16">
        <f t="shared" ref="AG78" si="102">AG76*AG77</f>
        <v>0</v>
      </c>
      <c r="AH78" s="16">
        <f t="shared" ref="AH78" si="103">AH76*AH77</f>
        <v>0</v>
      </c>
      <c r="AI78" s="16">
        <f t="shared" ref="AI78" si="104">AI76*AI77</f>
        <v>0</v>
      </c>
      <c r="AJ78" s="16">
        <f t="shared" ref="AJ78" si="105">AJ76*AJ77</f>
        <v>0</v>
      </c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  <c r="BC78" s="16"/>
      <c r="BD78" s="16"/>
      <c r="BE78" s="16"/>
      <c r="BF78" s="16"/>
      <c r="BG78" s="16"/>
      <c r="BH78" s="16"/>
      <c r="BI78" s="16"/>
      <c r="BJ78" s="16"/>
      <c r="BK78" s="16"/>
      <c r="BL78" s="16"/>
      <c r="BM78" s="16"/>
      <c r="BN78" s="16"/>
      <c r="BO78" s="16"/>
      <c r="BP78" s="16"/>
      <c r="BQ78" s="16"/>
      <c r="BR78" s="16"/>
      <c r="BS78" s="16"/>
      <c r="BT78" s="16"/>
      <c r="BU78" s="16"/>
      <c r="BV78" s="16"/>
      <c r="BW78" s="16"/>
      <c r="BX78" s="16"/>
      <c r="BY78" s="16"/>
      <c r="BZ78" s="16"/>
      <c r="CA78" s="16"/>
      <c r="CB78" s="16"/>
      <c r="CC78" s="16"/>
      <c r="CD78" s="16"/>
      <c r="CE78" s="16"/>
      <c r="CF78" s="16"/>
      <c r="CG78" s="16"/>
      <c r="CH78" s="16"/>
      <c r="CI78" s="16"/>
      <c r="CJ78" s="16"/>
      <c r="CK78" s="16"/>
      <c r="CL78" s="16"/>
      <c r="CM78" s="16"/>
      <c r="CN78" s="16"/>
      <c r="CO78" s="16"/>
      <c r="CP78" s="16"/>
      <c r="CQ78" s="16"/>
      <c r="CR78" s="16"/>
      <c r="CS78" s="16"/>
      <c r="CT78" s="16"/>
      <c r="CU78" s="16"/>
      <c r="CV78" s="16"/>
      <c r="CW78" s="16"/>
      <c r="CX78" s="16"/>
      <c r="CY78" s="16"/>
      <c r="CZ78" s="16"/>
      <c r="DA78" s="16"/>
      <c r="DB78" s="16"/>
      <c r="DC78" s="16"/>
      <c r="DD78" s="16"/>
      <c r="DE78" s="16"/>
      <c r="DF78" s="16"/>
      <c r="DG78" s="16"/>
      <c r="DH78" s="16"/>
      <c r="DI78" s="16"/>
      <c r="DJ78" s="16"/>
      <c r="DK78" s="16"/>
      <c r="DL78" s="16"/>
      <c r="DM78" s="16"/>
      <c r="DN78" s="16"/>
      <c r="DO78" s="16"/>
      <c r="DP78" s="16"/>
      <c r="DQ78" s="16"/>
      <c r="DR78" s="16"/>
      <c r="DS78" s="16"/>
      <c r="DT78" s="16"/>
    </row>
    <row r="79" spans="1:124"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</row>
    <row r="80" spans="1:124" s="217" customFormat="1">
      <c r="A80" s="215" t="s">
        <v>9</v>
      </c>
      <c r="B80" s="216"/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  <c r="DE80" s="216"/>
      <c r="DF80" s="216"/>
      <c r="DG80" s="216"/>
      <c r="DH80" s="216"/>
      <c r="DI80" s="216"/>
      <c r="DJ80" s="216"/>
      <c r="DK80" s="216"/>
      <c r="DL80" s="216"/>
      <c r="DM80" s="216"/>
      <c r="DN80" s="216"/>
      <c r="DO80" s="216"/>
      <c r="DP80" s="216"/>
      <c r="DQ80" s="216"/>
      <c r="DR80" s="216"/>
      <c r="DS80" s="216"/>
      <c r="DT80" s="216"/>
    </row>
    <row r="81" spans="1:124"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</row>
    <row r="82" spans="1:124">
      <c r="A82" s="2" t="s">
        <v>406</v>
      </c>
      <c r="E82" s="6">
        <f t="shared" ref="E82:AJ82" si="106">E60-E64</f>
        <v>17535.344015080074</v>
      </c>
      <c r="F82" s="6">
        <f t="shared" si="106"/>
        <v>17535.344015080074</v>
      </c>
      <c r="G82" s="6">
        <f t="shared" si="106"/>
        <v>0</v>
      </c>
      <c r="H82" s="6">
        <f t="shared" si="106"/>
        <v>0</v>
      </c>
      <c r="I82" s="6">
        <f t="shared" si="106"/>
        <v>0</v>
      </c>
      <c r="J82" s="6">
        <f t="shared" si="106"/>
        <v>0</v>
      </c>
      <c r="K82" s="6">
        <f t="shared" si="106"/>
        <v>0</v>
      </c>
      <c r="L82" s="6">
        <f t="shared" si="106"/>
        <v>0</v>
      </c>
      <c r="M82" s="6">
        <f t="shared" si="106"/>
        <v>0</v>
      </c>
      <c r="N82" s="6">
        <f t="shared" si="106"/>
        <v>0</v>
      </c>
      <c r="O82" s="6">
        <f t="shared" si="106"/>
        <v>0</v>
      </c>
      <c r="P82" s="6">
        <f t="shared" si="106"/>
        <v>0</v>
      </c>
      <c r="Q82" s="6">
        <f t="shared" si="106"/>
        <v>0</v>
      </c>
      <c r="R82" s="6">
        <f t="shared" si="106"/>
        <v>0</v>
      </c>
      <c r="S82" s="6">
        <f t="shared" si="106"/>
        <v>0</v>
      </c>
      <c r="T82" s="6">
        <f t="shared" si="106"/>
        <v>0</v>
      </c>
      <c r="U82" s="6">
        <f t="shared" si="106"/>
        <v>0</v>
      </c>
      <c r="V82" s="6">
        <f t="shared" si="106"/>
        <v>0</v>
      </c>
      <c r="W82" s="6">
        <f t="shared" si="106"/>
        <v>0</v>
      </c>
      <c r="X82" s="6">
        <f t="shared" si="106"/>
        <v>0</v>
      </c>
      <c r="Y82" s="6">
        <f t="shared" si="106"/>
        <v>0</v>
      </c>
      <c r="Z82" s="6">
        <f t="shared" si="106"/>
        <v>0</v>
      </c>
      <c r="AA82" s="6">
        <f t="shared" si="106"/>
        <v>0</v>
      </c>
      <c r="AB82" s="6">
        <f t="shared" si="106"/>
        <v>0</v>
      </c>
      <c r="AC82" s="6">
        <f t="shared" si="106"/>
        <v>0</v>
      </c>
      <c r="AD82" s="6">
        <f t="shared" si="106"/>
        <v>0</v>
      </c>
      <c r="AE82" s="6">
        <f t="shared" si="106"/>
        <v>0</v>
      </c>
      <c r="AF82" s="6">
        <f t="shared" si="106"/>
        <v>0</v>
      </c>
      <c r="AG82" s="6">
        <f t="shared" si="106"/>
        <v>0</v>
      </c>
      <c r="AH82" s="6">
        <f t="shared" si="106"/>
        <v>0</v>
      </c>
      <c r="AI82" s="6">
        <f t="shared" si="106"/>
        <v>0</v>
      </c>
      <c r="AJ82" s="6">
        <f t="shared" si="106"/>
        <v>0</v>
      </c>
    </row>
    <row r="83" spans="1:124" s="397" customFormat="1">
      <c r="A83" s="397" t="s">
        <v>66</v>
      </c>
      <c r="E83" s="398">
        <f>Расчет_С_Фондом!E24</f>
        <v>0.2</v>
      </c>
      <c r="F83" s="398">
        <f>Расчет_С_Фондом!F24</f>
        <v>0.2</v>
      </c>
      <c r="G83" s="398">
        <f>Расчет_С_Фондом!G24</f>
        <v>0.2</v>
      </c>
      <c r="H83" s="398">
        <f>Расчет_С_Фондом!H24</f>
        <v>0.2</v>
      </c>
      <c r="I83" s="398">
        <f>Расчет_С_Фондом!I24</f>
        <v>0.2</v>
      </c>
      <c r="J83" s="398">
        <f>Расчет_С_Фондом!J24</f>
        <v>0.2</v>
      </c>
      <c r="K83" s="398">
        <f>Расчет_С_Фондом!K24</f>
        <v>0.2</v>
      </c>
      <c r="L83" s="398">
        <f>Расчет_С_Фондом!L24</f>
        <v>0.2</v>
      </c>
      <c r="M83" s="398">
        <f>Расчет_С_Фондом!M24</f>
        <v>0.2</v>
      </c>
      <c r="N83" s="398">
        <f>Расчет_С_Фондом!N24</f>
        <v>0.2</v>
      </c>
      <c r="O83" s="398">
        <f>Расчет_С_Фондом!O24</f>
        <v>0.2</v>
      </c>
      <c r="P83" s="398">
        <f>Расчет_С_Фондом!P24</f>
        <v>0.2</v>
      </c>
      <c r="Q83" s="398">
        <f>Расчет_С_Фондом!Q24</f>
        <v>0.2</v>
      </c>
      <c r="R83" s="398">
        <f>Расчет_С_Фондом!R24</f>
        <v>0.2</v>
      </c>
      <c r="S83" s="398">
        <f>Расчет_С_Фондом!S24</f>
        <v>0.2</v>
      </c>
      <c r="T83" s="398">
        <f>Расчет_С_Фондом!T24</f>
        <v>0.2</v>
      </c>
      <c r="U83" s="398">
        <f>Расчет_С_Фондом!U24</f>
        <v>0.2</v>
      </c>
      <c r="V83" s="398">
        <f>Расчет_С_Фондом!V24</f>
        <v>0.2</v>
      </c>
      <c r="W83" s="398">
        <f>Расчет_С_Фондом!W24</f>
        <v>0.2</v>
      </c>
      <c r="X83" s="398">
        <f>Расчет_С_Фондом!X24</f>
        <v>0.2</v>
      </c>
      <c r="Y83" s="398">
        <f>Расчет_С_Фондом!Y24</f>
        <v>0.2</v>
      </c>
      <c r="Z83" s="398">
        <f>Расчет_С_Фондом!Z24</f>
        <v>0.2</v>
      </c>
      <c r="AA83" s="398">
        <f>Расчет_С_Фондом!AA24</f>
        <v>0.2</v>
      </c>
      <c r="AB83" s="398">
        <f>Расчет_С_Фондом!AB24</f>
        <v>0.2</v>
      </c>
      <c r="AC83" s="398">
        <f>Расчет_С_Фондом!AC24</f>
        <v>0.2</v>
      </c>
      <c r="AD83" s="398">
        <f>Расчет_С_Фондом!AD24</f>
        <v>0.2</v>
      </c>
      <c r="AE83" s="398">
        <f>Расчет_С_Фондом!AE24</f>
        <v>0.2</v>
      </c>
      <c r="AF83" s="398">
        <f>Расчет_С_Фондом!AF24</f>
        <v>0.2</v>
      </c>
      <c r="AG83" s="398">
        <f>Расчет_С_Фондом!AG24</f>
        <v>0.2</v>
      </c>
      <c r="AH83" s="398">
        <f>Расчет_С_Фондом!AH24</f>
        <v>0.2</v>
      </c>
      <c r="AI83" s="398">
        <f>Расчет_С_Фондом!AI24</f>
        <v>0.2</v>
      </c>
      <c r="AJ83" s="398">
        <f>Расчет_С_Фондом!AJ$22</f>
        <v>2.1999999999999999E-2</v>
      </c>
    </row>
    <row r="84" spans="1:124" s="6" customFormat="1">
      <c r="A84" s="14" t="s">
        <v>9</v>
      </c>
      <c r="B84" s="15"/>
      <c r="C84" s="15"/>
      <c r="D84" s="15">
        <f>SUM(E84:DT84)</f>
        <v>7014.1376060320299</v>
      </c>
      <c r="E84" s="16">
        <f>E82*E83</f>
        <v>3507.068803016015</v>
      </c>
      <c r="F84" s="16">
        <f t="shared" ref="F84" si="107">F82*F83</f>
        <v>3507.068803016015</v>
      </c>
      <c r="G84" s="16">
        <f t="shared" ref="G84" si="108">G82*G83</f>
        <v>0</v>
      </c>
      <c r="H84" s="16">
        <f t="shared" ref="H84" si="109">H82*H83</f>
        <v>0</v>
      </c>
      <c r="I84" s="16">
        <f t="shared" ref="I84" si="110">I82*I83</f>
        <v>0</v>
      </c>
      <c r="J84" s="16">
        <f t="shared" ref="J84" si="111">J82*J83</f>
        <v>0</v>
      </c>
      <c r="K84" s="16">
        <f t="shared" ref="K84" si="112">K82*K83</f>
        <v>0</v>
      </c>
      <c r="L84" s="16">
        <f t="shared" ref="L84" si="113">L82*L83</f>
        <v>0</v>
      </c>
      <c r="M84" s="16">
        <f t="shared" ref="M84" si="114">M82*M83</f>
        <v>0</v>
      </c>
      <c r="N84" s="16">
        <f t="shared" ref="N84" si="115">N82*N83</f>
        <v>0</v>
      </c>
      <c r="O84" s="16">
        <f t="shared" ref="O84" si="116">O82*O83</f>
        <v>0</v>
      </c>
      <c r="P84" s="16">
        <f t="shared" ref="P84" si="117">P82*P83</f>
        <v>0</v>
      </c>
      <c r="Q84" s="16">
        <f t="shared" ref="Q84" si="118">Q82*Q83</f>
        <v>0</v>
      </c>
      <c r="R84" s="16">
        <f t="shared" ref="R84" si="119">R82*R83</f>
        <v>0</v>
      </c>
      <c r="S84" s="16">
        <f t="shared" ref="S84" si="120">S82*S83</f>
        <v>0</v>
      </c>
      <c r="T84" s="16">
        <f t="shared" ref="T84" si="121">T82*T83</f>
        <v>0</v>
      </c>
      <c r="U84" s="16">
        <f t="shared" ref="U84" si="122">U82*U83</f>
        <v>0</v>
      </c>
      <c r="V84" s="16">
        <f t="shared" ref="V84" si="123">V82*V83</f>
        <v>0</v>
      </c>
      <c r="W84" s="16">
        <f t="shared" ref="W84" si="124">W82*W83</f>
        <v>0</v>
      </c>
      <c r="X84" s="16">
        <f t="shared" ref="X84" si="125">X82*X83</f>
        <v>0</v>
      </c>
      <c r="Y84" s="16">
        <f t="shared" ref="Y84" si="126">Y82*Y83</f>
        <v>0</v>
      </c>
      <c r="Z84" s="16">
        <f t="shared" ref="Z84" si="127">Z82*Z83</f>
        <v>0</v>
      </c>
      <c r="AA84" s="16">
        <f t="shared" ref="AA84" si="128">AA82*AA83</f>
        <v>0</v>
      </c>
      <c r="AB84" s="16">
        <f t="shared" ref="AB84" si="129">AB82*AB83</f>
        <v>0</v>
      </c>
      <c r="AC84" s="16">
        <f t="shared" ref="AC84" si="130">AC82*AC83</f>
        <v>0</v>
      </c>
      <c r="AD84" s="16">
        <f t="shared" ref="AD84" si="131">AD82*AD83</f>
        <v>0</v>
      </c>
      <c r="AE84" s="16">
        <f t="shared" ref="AE84" si="132">AE82*AE83</f>
        <v>0</v>
      </c>
      <c r="AF84" s="16">
        <f t="shared" ref="AF84" si="133">AF82*AF83</f>
        <v>0</v>
      </c>
      <c r="AG84" s="16">
        <f t="shared" ref="AG84" si="134">AG82*AG83</f>
        <v>0</v>
      </c>
      <c r="AH84" s="16">
        <f t="shared" ref="AH84" si="135">AH82*AH83</f>
        <v>0</v>
      </c>
      <c r="AI84" s="16">
        <f t="shared" ref="AI84" si="136">AI82*AI83</f>
        <v>0</v>
      </c>
      <c r="AJ84" s="16">
        <f t="shared" ref="AJ84" si="137">AJ82*AJ83</f>
        <v>0</v>
      </c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/>
      <c r="BT84" s="16"/>
      <c r="BU84" s="16"/>
      <c r="BV84" s="16"/>
      <c r="BW84" s="16"/>
      <c r="BX84" s="16"/>
      <c r="BY84" s="16"/>
      <c r="BZ84" s="16"/>
      <c r="CA84" s="16"/>
      <c r="CB84" s="16"/>
      <c r="CC84" s="16"/>
      <c r="CD84" s="16"/>
      <c r="CE84" s="16"/>
      <c r="CF84" s="16"/>
      <c r="CG84" s="16"/>
      <c r="CH84" s="16"/>
      <c r="CI84" s="16"/>
      <c r="CJ84" s="16"/>
      <c r="CK84" s="16"/>
      <c r="CL84" s="16"/>
      <c r="CM84" s="16"/>
      <c r="CN84" s="16"/>
      <c r="CO84" s="16"/>
      <c r="CP84" s="16"/>
      <c r="CQ84" s="16"/>
      <c r="CR84" s="16"/>
      <c r="CS84" s="16"/>
      <c r="CT84" s="16"/>
      <c r="CU84" s="16"/>
      <c r="CV84" s="16"/>
      <c r="CW84" s="16"/>
      <c r="CX84" s="16"/>
      <c r="CY84" s="16"/>
      <c r="CZ84" s="16"/>
      <c r="DA84" s="16"/>
      <c r="DB84" s="16"/>
      <c r="DC84" s="16"/>
      <c r="DD84" s="16"/>
      <c r="DE84" s="16"/>
      <c r="DF84" s="16"/>
      <c r="DG84" s="16"/>
      <c r="DH84" s="16"/>
      <c r="DI84" s="16"/>
      <c r="DJ84" s="16"/>
      <c r="DK84" s="16"/>
      <c r="DL84" s="16"/>
      <c r="DM84" s="16"/>
      <c r="DN84" s="16"/>
      <c r="DO84" s="16"/>
      <c r="DP84" s="16"/>
      <c r="DQ84" s="16"/>
      <c r="DR84" s="16"/>
      <c r="DS84" s="16"/>
      <c r="DT84" s="16"/>
    </row>
    <row r="85" spans="1:124" s="6" customFormat="1">
      <c r="A85" s="5"/>
    </row>
    <row r="86" spans="1:124" s="217" customFormat="1">
      <c r="A86" s="215" t="s">
        <v>8</v>
      </c>
      <c r="B86" s="216"/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  <c r="DE86" s="216"/>
      <c r="DF86" s="216"/>
      <c r="DG86" s="216"/>
      <c r="DH86" s="216"/>
      <c r="DI86" s="216"/>
      <c r="DJ86" s="216"/>
      <c r="DK86" s="216"/>
      <c r="DL86" s="216"/>
      <c r="DM86" s="216"/>
      <c r="DN86" s="216"/>
      <c r="DO86" s="216"/>
      <c r="DP86" s="216"/>
      <c r="DQ86" s="216"/>
      <c r="DR86" s="216"/>
      <c r="DS86" s="216"/>
      <c r="DT86" s="216"/>
    </row>
    <row r="87" spans="1:124"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</row>
    <row r="88" spans="1:124">
      <c r="A88" s="2" t="s">
        <v>406</v>
      </c>
      <c r="E88" s="6">
        <f t="shared" ref="E88:AJ88" si="138">E60-E65</f>
        <v>138845.42884071628</v>
      </c>
      <c r="F88" s="6">
        <f t="shared" si="138"/>
        <v>138845.42884071628</v>
      </c>
      <c r="G88" s="6">
        <f t="shared" si="138"/>
        <v>0</v>
      </c>
      <c r="H88" s="6">
        <f t="shared" si="138"/>
        <v>0</v>
      </c>
      <c r="I88" s="6">
        <f t="shared" si="138"/>
        <v>0</v>
      </c>
      <c r="J88" s="6">
        <f t="shared" si="138"/>
        <v>0</v>
      </c>
      <c r="K88" s="6">
        <f t="shared" si="138"/>
        <v>0</v>
      </c>
      <c r="L88" s="6">
        <f t="shared" si="138"/>
        <v>0</v>
      </c>
      <c r="M88" s="6">
        <f t="shared" si="138"/>
        <v>0</v>
      </c>
      <c r="N88" s="6">
        <f t="shared" si="138"/>
        <v>0</v>
      </c>
      <c r="O88" s="6">
        <f t="shared" si="138"/>
        <v>0</v>
      </c>
      <c r="P88" s="6">
        <f t="shared" si="138"/>
        <v>0</v>
      </c>
      <c r="Q88" s="6">
        <f t="shared" si="138"/>
        <v>0</v>
      </c>
      <c r="R88" s="6">
        <f t="shared" si="138"/>
        <v>0</v>
      </c>
      <c r="S88" s="6">
        <f t="shared" si="138"/>
        <v>0</v>
      </c>
      <c r="T88" s="6">
        <f t="shared" si="138"/>
        <v>0</v>
      </c>
      <c r="U88" s="6">
        <f t="shared" si="138"/>
        <v>0</v>
      </c>
      <c r="V88" s="6">
        <f t="shared" si="138"/>
        <v>0</v>
      </c>
      <c r="W88" s="6">
        <f t="shared" si="138"/>
        <v>0</v>
      </c>
      <c r="X88" s="6">
        <f t="shared" si="138"/>
        <v>0</v>
      </c>
      <c r="Y88" s="6">
        <f t="shared" si="138"/>
        <v>0</v>
      </c>
      <c r="Z88" s="6">
        <f t="shared" si="138"/>
        <v>0</v>
      </c>
      <c r="AA88" s="6">
        <f t="shared" si="138"/>
        <v>0</v>
      </c>
      <c r="AB88" s="6">
        <f t="shared" si="138"/>
        <v>0</v>
      </c>
      <c r="AC88" s="6">
        <f t="shared" si="138"/>
        <v>0</v>
      </c>
      <c r="AD88" s="6">
        <f t="shared" si="138"/>
        <v>0</v>
      </c>
      <c r="AE88" s="6">
        <f t="shared" si="138"/>
        <v>0</v>
      </c>
      <c r="AF88" s="6">
        <f t="shared" si="138"/>
        <v>0</v>
      </c>
      <c r="AG88" s="6">
        <f t="shared" si="138"/>
        <v>0</v>
      </c>
      <c r="AH88" s="6">
        <f t="shared" si="138"/>
        <v>0</v>
      </c>
      <c r="AI88" s="6">
        <f t="shared" si="138"/>
        <v>0</v>
      </c>
      <c r="AJ88" s="6">
        <f t="shared" si="138"/>
        <v>0</v>
      </c>
    </row>
    <row r="89" spans="1:124" s="397" customFormat="1">
      <c r="A89" s="397" t="s">
        <v>66</v>
      </c>
      <c r="E89" s="398">
        <f>Расчет_С_Фондом!E23</f>
        <v>0.2</v>
      </c>
      <c r="F89" s="398">
        <f>Расчет_С_Фондом!F23</f>
        <v>0.2</v>
      </c>
      <c r="G89" s="398">
        <f>Расчет_С_Фондом!G23</f>
        <v>0.2</v>
      </c>
      <c r="H89" s="398">
        <f>Расчет_С_Фондом!H23</f>
        <v>0.2</v>
      </c>
      <c r="I89" s="398">
        <f>Расчет_С_Фондом!I23</f>
        <v>0.2</v>
      </c>
      <c r="J89" s="398">
        <f>Расчет_С_Фондом!J23</f>
        <v>0.2</v>
      </c>
      <c r="K89" s="398">
        <f>Расчет_С_Фондом!K23</f>
        <v>0.2</v>
      </c>
      <c r="L89" s="398">
        <f>Расчет_С_Фондом!L23</f>
        <v>0.2</v>
      </c>
      <c r="M89" s="398">
        <f>Расчет_С_Фондом!M23</f>
        <v>0.2</v>
      </c>
      <c r="N89" s="398">
        <f>Расчет_С_Фондом!N23</f>
        <v>0.2</v>
      </c>
      <c r="O89" s="398">
        <f>Расчет_С_Фондом!O23</f>
        <v>0.2</v>
      </c>
      <c r="P89" s="398">
        <f>Расчет_С_Фондом!P23</f>
        <v>0.2</v>
      </c>
      <c r="Q89" s="398">
        <f>Расчет_С_Фондом!Q23</f>
        <v>0.2</v>
      </c>
      <c r="R89" s="398">
        <f>Расчет_С_Фондом!R23</f>
        <v>0.2</v>
      </c>
      <c r="S89" s="398">
        <f>Расчет_С_Фондом!S23</f>
        <v>0.2</v>
      </c>
      <c r="T89" s="398">
        <f>Расчет_С_Фондом!T23</f>
        <v>0.2</v>
      </c>
      <c r="U89" s="398">
        <f>Расчет_С_Фондом!U23</f>
        <v>0.2</v>
      </c>
      <c r="V89" s="398">
        <f>Расчет_С_Фондом!V23</f>
        <v>0.2</v>
      </c>
      <c r="W89" s="398">
        <f>Расчет_С_Фондом!W23</f>
        <v>0.2</v>
      </c>
      <c r="X89" s="398">
        <f>Расчет_С_Фондом!X23</f>
        <v>0.2</v>
      </c>
      <c r="Y89" s="398">
        <f>Расчет_С_Фондом!Y23</f>
        <v>0.2</v>
      </c>
      <c r="Z89" s="398">
        <f>Расчет_С_Фондом!Z23</f>
        <v>0.2</v>
      </c>
      <c r="AA89" s="398">
        <f>Расчет_С_Фондом!AA23</f>
        <v>0.2</v>
      </c>
      <c r="AB89" s="398">
        <f>Расчет_С_Фондом!AB23</f>
        <v>0.2</v>
      </c>
      <c r="AC89" s="398">
        <f>Расчет_С_Фондом!AC23</f>
        <v>0.2</v>
      </c>
      <c r="AD89" s="398">
        <f>Расчет_С_Фондом!AD23</f>
        <v>0.2</v>
      </c>
      <c r="AE89" s="398">
        <f>Расчет_С_Фондом!AE23</f>
        <v>0.2</v>
      </c>
      <c r="AF89" s="398">
        <f>Расчет_С_Фондом!AF23</f>
        <v>0.2</v>
      </c>
      <c r="AG89" s="398">
        <f>Расчет_С_Фондом!AG23</f>
        <v>0.2</v>
      </c>
      <c r="AH89" s="398">
        <f>Расчет_С_Фондом!AH23</f>
        <v>0.2</v>
      </c>
      <c r="AI89" s="398">
        <f>Расчет_С_Фондом!AI23</f>
        <v>0.2</v>
      </c>
      <c r="AJ89" s="398">
        <f>Расчет_С_Фондом!AJ23</f>
        <v>0.2</v>
      </c>
    </row>
    <row r="90" spans="1:124" s="6" customFormat="1">
      <c r="A90" s="14" t="s">
        <v>9</v>
      </c>
      <c r="B90" s="15"/>
      <c r="C90" s="15"/>
      <c r="D90" s="15">
        <f>SUM(E90:DT90)</f>
        <v>55538.171536286514</v>
      </c>
      <c r="E90" s="16">
        <f>E88*E89</f>
        <v>27769.085768143257</v>
      </c>
      <c r="F90" s="16">
        <f t="shared" ref="F90" si="139">F88*F89</f>
        <v>27769.085768143257</v>
      </c>
      <c r="G90" s="16">
        <f t="shared" ref="G90" si="140">G88*G89</f>
        <v>0</v>
      </c>
      <c r="H90" s="16">
        <f t="shared" ref="H90" si="141">H88*H89</f>
        <v>0</v>
      </c>
      <c r="I90" s="16">
        <f t="shared" ref="I90" si="142">I88*I89</f>
        <v>0</v>
      </c>
      <c r="J90" s="16">
        <f t="shared" ref="J90" si="143">J88*J89</f>
        <v>0</v>
      </c>
      <c r="K90" s="16">
        <f t="shared" ref="K90" si="144">K88*K89</f>
        <v>0</v>
      </c>
      <c r="L90" s="16">
        <f t="shared" ref="L90" si="145">L88*L89</f>
        <v>0</v>
      </c>
      <c r="M90" s="16">
        <f t="shared" ref="M90" si="146">M88*M89</f>
        <v>0</v>
      </c>
      <c r="N90" s="16">
        <f t="shared" ref="N90" si="147">N88*N89</f>
        <v>0</v>
      </c>
      <c r="O90" s="16">
        <f t="shared" ref="O90" si="148">O88*O89</f>
        <v>0</v>
      </c>
      <c r="P90" s="16">
        <f t="shared" ref="P90" si="149">P88*P89</f>
        <v>0</v>
      </c>
      <c r="Q90" s="16">
        <f t="shared" ref="Q90" si="150">Q88*Q89</f>
        <v>0</v>
      </c>
      <c r="R90" s="16">
        <f t="shared" ref="R90" si="151">R88*R89</f>
        <v>0</v>
      </c>
      <c r="S90" s="16">
        <f t="shared" ref="S90" si="152">S88*S89</f>
        <v>0</v>
      </c>
      <c r="T90" s="16">
        <f t="shared" ref="T90" si="153">T88*T89</f>
        <v>0</v>
      </c>
      <c r="U90" s="16">
        <f t="shared" ref="U90" si="154">U88*U89</f>
        <v>0</v>
      </c>
      <c r="V90" s="16">
        <f t="shared" ref="V90" si="155">V88*V89</f>
        <v>0</v>
      </c>
      <c r="W90" s="16">
        <f t="shared" ref="W90" si="156">W88*W89</f>
        <v>0</v>
      </c>
      <c r="X90" s="16">
        <f t="shared" ref="X90" si="157">X88*X89</f>
        <v>0</v>
      </c>
      <c r="Y90" s="16">
        <f t="shared" ref="Y90" si="158">Y88*Y89</f>
        <v>0</v>
      </c>
      <c r="Z90" s="16">
        <f t="shared" ref="Z90" si="159">Z88*Z89</f>
        <v>0</v>
      </c>
      <c r="AA90" s="16">
        <f t="shared" ref="AA90" si="160">AA88*AA89</f>
        <v>0</v>
      </c>
      <c r="AB90" s="16">
        <f t="shared" ref="AB90" si="161">AB88*AB89</f>
        <v>0</v>
      </c>
      <c r="AC90" s="16">
        <f t="shared" ref="AC90" si="162">AC88*AC89</f>
        <v>0</v>
      </c>
      <c r="AD90" s="16">
        <f t="shared" ref="AD90" si="163">AD88*AD89</f>
        <v>0</v>
      </c>
      <c r="AE90" s="16">
        <f t="shared" ref="AE90" si="164">AE88*AE89</f>
        <v>0</v>
      </c>
      <c r="AF90" s="16">
        <f t="shared" ref="AF90" si="165">AF88*AF89</f>
        <v>0</v>
      </c>
      <c r="AG90" s="16">
        <f t="shared" ref="AG90" si="166">AG88*AG89</f>
        <v>0</v>
      </c>
      <c r="AH90" s="16">
        <f t="shared" ref="AH90" si="167">AH88*AH89</f>
        <v>0</v>
      </c>
      <c r="AI90" s="16">
        <f t="shared" ref="AI90" si="168">AI88*AI89</f>
        <v>0</v>
      </c>
      <c r="AJ90" s="16">
        <f t="shared" ref="AJ90" si="169">AJ88*AJ89</f>
        <v>0</v>
      </c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/>
      <c r="BL90" s="16"/>
      <c r="BM90" s="16"/>
      <c r="BN90" s="16"/>
      <c r="BO90" s="16"/>
      <c r="BP90" s="16"/>
      <c r="BQ90" s="16"/>
      <c r="BR90" s="16"/>
      <c r="BS90" s="16"/>
      <c r="BT90" s="16"/>
      <c r="BU90" s="16"/>
      <c r="BV90" s="16"/>
      <c r="BW90" s="16"/>
      <c r="BX90" s="16"/>
      <c r="BY90" s="16"/>
      <c r="BZ90" s="16"/>
      <c r="CA90" s="16"/>
      <c r="CB90" s="16"/>
      <c r="CC90" s="16"/>
      <c r="CD90" s="16"/>
      <c r="CE90" s="16"/>
      <c r="CF90" s="16"/>
      <c r="CG90" s="16"/>
      <c r="CH90" s="16"/>
      <c r="CI90" s="16"/>
      <c r="CJ90" s="16"/>
      <c r="CK90" s="16"/>
      <c r="CL90" s="16"/>
      <c r="CM90" s="16"/>
      <c r="CN90" s="16"/>
      <c r="CO90" s="16"/>
      <c r="CP90" s="16"/>
      <c r="CQ90" s="16"/>
      <c r="CR90" s="16"/>
      <c r="CS90" s="16"/>
      <c r="CT90" s="16"/>
      <c r="CU90" s="16"/>
      <c r="CV90" s="16"/>
      <c r="CW90" s="16"/>
      <c r="CX90" s="16"/>
      <c r="CY90" s="16"/>
      <c r="CZ90" s="16"/>
      <c r="DA90" s="16"/>
      <c r="DB90" s="16"/>
      <c r="DC90" s="16"/>
      <c r="DD90" s="16"/>
      <c r="DE90" s="16"/>
      <c r="DF90" s="16"/>
      <c r="DG90" s="16"/>
      <c r="DH90" s="16"/>
      <c r="DI90" s="16"/>
      <c r="DJ90" s="16"/>
      <c r="DK90" s="16"/>
      <c r="DL90" s="16"/>
      <c r="DM90" s="16"/>
      <c r="DN90" s="16"/>
      <c r="DO90" s="16"/>
      <c r="DP90" s="16"/>
      <c r="DQ90" s="16"/>
      <c r="DR90" s="16"/>
      <c r="DS90" s="16"/>
      <c r="DT90" s="16"/>
    </row>
    <row r="91" spans="1:124" s="6" customFormat="1">
      <c r="A91" s="5"/>
      <c r="D91" s="383"/>
    </row>
    <row r="92" spans="1:124" s="6" customFormat="1">
      <c r="A92" s="5"/>
      <c r="D92" s="383"/>
    </row>
    <row r="93" spans="1:124" s="6" customFormat="1">
      <c r="A93" s="14" t="s">
        <v>419</v>
      </c>
      <c r="B93" s="15"/>
      <c r="C93" s="15"/>
      <c r="D93" s="15">
        <f>SUM(E93:DT93)</f>
        <v>110018.47313854852</v>
      </c>
      <c r="E93" s="16">
        <f>E72+E78+E84+E90</f>
        <v>55009.236569274261</v>
      </c>
      <c r="F93" s="16">
        <f t="shared" ref="F93:AJ93" si="170">F72+F78+F84+F90</f>
        <v>55009.236569274261</v>
      </c>
      <c r="G93" s="16">
        <f t="shared" si="170"/>
        <v>0</v>
      </c>
      <c r="H93" s="16">
        <f t="shared" si="170"/>
        <v>0</v>
      </c>
      <c r="I93" s="16">
        <f t="shared" si="170"/>
        <v>0</v>
      </c>
      <c r="J93" s="16">
        <f t="shared" si="170"/>
        <v>0</v>
      </c>
      <c r="K93" s="16">
        <f t="shared" si="170"/>
        <v>0</v>
      </c>
      <c r="L93" s="16">
        <f t="shared" si="170"/>
        <v>0</v>
      </c>
      <c r="M93" s="16">
        <f t="shared" si="170"/>
        <v>0</v>
      </c>
      <c r="N93" s="16">
        <f t="shared" si="170"/>
        <v>0</v>
      </c>
      <c r="O93" s="16">
        <f t="shared" si="170"/>
        <v>0</v>
      </c>
      <c r="P93" s="16">
        <f t="shared" si="170"/>
        <v>0</v>
      </c>
      <c r="Q93" s="16">
        <f t="shared" si="170"/>
        <v>0</v>
      </c>
      <c r="R93" s="16">
        <f t="shared" si="170"/>
        <v>0</v>
      </c>
      <c r="S93" s="16">
        <f t="shared" si="170"/>
        <v>0</v>
      </c>
      <c r="T93" s="16">
        <f t="shared" si="170"/>
        <v>0</v>
      </c>
      <c r="U93" s="16">
        <f t="shared" si="170"/>
        <v>0</v>
      </c>
      <c r="V93" s="16">
        <f t="shared" si="170"/>
        <v>0</v>
      </c>
      <c r="W93" s="16">
        <f t="shared" si="170"/>
        <v>0</v>
      </c>
      <c r="X93" s="16">
        <f t="shared" si="170"/>
        <v>0</v>
      </c>
      <c r="Y93" s="16">
        <f t="shared" si="170"/>
        <v>0</v>
      </c>
      <c r="Z93" s="16">
        <f t="shared" si="170"/>
        <v>0</v>
      </c>
      <c r="AA93" s="16">
        <f t="shared" si="170"/>
        <v>0</v>
      </c>
      <c r="AB93" s="16">
        <f t="shared" si="170"/>
        <v>0</v>
      </c>
      <c r="AC93" s="16">
        <f t="shared" si="170"/>
        <v>0</v>
      </c>
      <c r="AD93" s="16">
        <f t="shared" si="170"/>
        <v>0</v>
      </c>
      <c r="AE93" s="16">
        <f t="shared" si="170"/>
        <v>0</v>
      </c>
      <c r="AF93" s="16">
        <f t="shared" si="170"/>
        <v>0</v>
      </c>
      <c r="AG93" s="16">
        <f t="shared" si="170"/>
        <v>0</v>
      </c>
      <c r="AH93" s="16">
        <f t="shared" si="170"/>
        <v>0</v>
      </c>
      <c r="AI93" s="16">
        <f t="shared" si="170"/>
        <v>0</v>
      </c>
      <c r="AJ93" s="16">
        <f t="shared" si="170"/>
        <v>0</v>
      </c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/>
      <c r="BL93" s="16"/>
      <c r="BM93" s="16"/>
      <c r="BN93" s="16"/>
      <c r="BO93" s="16"/>
      <c r="BP93" s="16"/>
      <c r="BQ93" s="16"/>
      <c r="BR93" s="16"/>
      <c r="BS93" s="16"/>
      <c r="BT93" s="16"/>
      <c r="BU93" s="16"/>
      <c r="BV93" s="16"/>
      <c r="BW93" s="16"/>
      <c r="BX93" s="16"/>
      <c r="BY93" s="16"/>
      <c r="BZ93" s="16"/>
      <c r="CA93" s="16"/>
      <c r="CB93" s="16"/>
      <c r="CC93" s="16"/>
      <c r="CD93" s="16"/>
      <c r="CE93" s="16"/>
      <c r="CF93" s="16"/>
      <c r="CG93" s="16"/>
      <c r="CH93" s="16"/>
      <c r="CI93" s="16"/>
      <c r="CJ93" s="16"/>
      <c r="CK93" s="16"/>
      <c r="CL93" s="16"/>
      <c r="CM93" s="16"/>
      <c r="CN93" s="16"/>
      <c r="CO93" s="16"/>
      <c r="CP93" s="16"/>
      <c r="CQ93" s="16"/>
      <c r="CR93" s="16"/>
      <c r="CS93" s="16"/>
      <c r="CT93" s="16"/>
      <c r="CU93" s="16"/>
      <c r="CV93" s="16"/>
      <c r="CW93" s="16"/>
      <c r="CX93" s="16"/>
      <c r="CY93" s="16"/>
      <c r="CZ93" s="16"/>
      <c r="DA93" s="16"/>
      <c r="DB93" s="16"/>
      <c r="DC93" s="16"/>
      <c r="DD93" s="16"/>
      <c r="DE93" s="16"/>
      <c r="DF93" s="16"/>
      <c r="DG93" s="16"/>
      <c r="DH93" s="16"/>
      <c r="DI93" s="16"/>
      <c r="DJ93" s="16"/>
      <c r="DK93" s="16"/>
      <c r="DL93" s="16"/>
      <c r="DM93" s="16"/>
      <c r="DN93" s="16"/>
      <c r="DO93" s="16"/>
      <c r="DP93" s="16"/>
      <c r="DQ93" s="16"/>
      <c r="DR93" s="16"/>
      <c r="DS93" s="16"/>
      <c r="DT93" s="16"/>
    </row>
    <row r="94" spans="1:124" s="6" customFormat="1">
      <c r="A94" s="5"/>
      <c r="D94" s="383"/>
    </row>
    <row r="95" spans="1:124" s="6" customFormat="1">
      <c r="A95" s="5"/>
      <c r="D95" s="383"/>
    </row>
    <row r="96" spans="1:124" s="6" customFormat="1">
      <c r="A96" s="5"/>
      <c r="D96" s="400"/>
    </row>
    <row r="97" spans="1:124" s="6" customFormat="1">
      <c r="A97" s="5" t="s">
        <v>428</v>
      </c>
      <c r="D97" s="400">
        <f ca="1">SUM(E97:DT97)</f>
        <v>522330.65049094363</v>
      </c>
      <c r="E97" s="6">
        <f t="shared" ref="E97:AJ97" ca="1" si="171">E55</f>
        <v>0</v>
      </c>
      <c r="F97" s="6">
        <f t="shared" ca="1" si="171"/>
        <v>0</v>
      </c>
      <c r="G97" s="6">
        <f t="shared" ca="1" si="171"/>
        <v>33858.148470934531</v>
      </c>
      <c r="H97" s="6">
        <f t="shared" ca="1" si="171"/>
        <v>55720.313397561236</v>
      </c>
      <c r="I97" s="6">
        <f t="shared" ca="1" si="171"/>
        <v>57072.194091113357</v>
      </c>
      <c r="J97" s="6">
        <f t="shared" ca="1" si="171"/>
        <v>58505.165879848049</v>
      </c>
      <c r="K97" s="6">
        <f t="shared" ca="1" si="171"/>
        <v>60024.985324038047</v>
      </c>
      <c r="L97" s="6">
        <f t="shared" ca="1" si="171"/>
        <v>61634.401872798575</v>
      </c>
      <c r="M97" s="6">
        <f t="shared" ca="1" si="171"/>
        <v>63336.39909808473</v>
      </c>
      <c r="N97" s="6">
        <f t="shared" ca="1" si="171"/>
        <v>65136.460955963194</v>
      </c>
      <c r="O97" s="6">
        <f t="shared" ca="1" si="171"/>
        <v>67042.58140060195</v>
      </c>
      <c r="P97" s="6">
        <f t="shared" ca="1" si="171"/>
        <v>0</v>
      </c>
      <c r="Q97" s="6">
        <f t="shared" ca="1" si="171"/>
        <v>0</v>
      </c>
      <c r="R97" s="6">
        <f t="shared" ca="1" si="171"/>
        <v>0</v>
      </c>
      <c r="S97" s="6">
        <f t="shared" ca="1" si="171"/>
        <v>0</v>
      </c>
      <c r="T97" s="6">
        <f t="shared" ca="1" si="171"/>
        <v>0</v>
      </c>
      <c r="U97" s="6">
        <f t="shared" ca="1" si="171"/>
        <v>0</v>
      </c>
      <c r="V97" s="6">
        <f t="shared" ca="1" si="171"/>
        <v>0</v>
      </c>
      <c r="W97" s="6">
        <f t="shared" ca="1" si="171"/>
        <v>0</v>
      </c>
      <c r="X97" s="6">
        <f t="shared" ca="1" si="171"/>
        <v>0</v>
      </c>
      <c r="Y97" s="6">
        <f t="shared" ca="1" si="171"/>
        <v>0</v>
      </c>
      <c r="Z97" s="6">
        <f t="shared" ca="1" si="171"/>
        <v>0</v>
      </c>
      <c r="AA97" s="6">
        <f t="shared" ca="1" si="171"/>
        <v>0</v>
      </c>
      <c r="AB97" s="6">
        <f t="shared" ca="1" si="171"/>
        <v>0</v>
      </c>
      <c r="AC97" s="6">
        <f t="shared" ca="1" si="171"/>
        <v>0</v>
      </c>
      <c r="AD97" s="6">
        <f t="shared" ca="1" si="171"/>
        <v>0</v>
      </c>
      <c r="AE97" s="6">
        <f t="shared" ca="1" si="171"/>
        <v>0</v>
      </c>
      <c r="AF97" s="6">
        <f t="shared" ca="1" si="171"/>
        <v>0</v>
      </c>
      <c r="AG97" s="6">
        <f t="shared" ca="1" si="171"/>
        <v>0</v>
      </c>
      <c r="AH97" s="6">
        <f t="shared" ca="1" si="171"/>
        <v>0</v>
      </c>
      <c r="AI97" s="6">
        <f t="shared" ca="1" si="171"/>
        <v>0</v>
      </c>
      <c r="AJ97" s="6">
        <f t="shared" ca="1" si="171"/>
        <v>0</v>
      </c>
    </row>
    <row r="98" spans="1:124" s="6" customFormat="1">
      <c r="A98" s="5" t="s">
        <v>422</v>
      </c>
      <c r="D98" s="400">
        <f>SUM(E98:DT98)</f>
        <v>110018.47313854852</v>
      </c>
      <c r="E98" s="6">
        <f>E93</f>
        <v>55009.236569274261</v>
      </c>
      <c r="F98" s="6">
        <f t="shared" ref="F98:AJ98" si="172">F93</f>
        <v>55009.236569274261</v>
      </c>
      <c r="G98" s="6">
        <f t="shared" si="172"/>
        <v>0</v>
      </c>
      <c r="H98" s="6">
        <f t="shared" si="172"/>
        <v>0</v>
      </c>
      <c r="I98" s="6">
        <f t="shared" si="172"/>
        <v>0</v>
      </c>
      <c r="J98" s="6">
        <f t="shared" si="172"/>
        <v>0</v>
      </c>
      <c r="K98" s="6">
        <f t="shared" si="172"/>
        <v>0</v>
      </c>
      <c r="L98" s="6">
        <f t="shared" si="172"/>
        <v>0</v>
      </c>
      <c r="M98" s="6">
        <f t="shared" si="172"/>
        <v>0</v>
      </c>
      <c r="N98" s="6">
        <f t="shared" si="172"/>
        <v>0</v>
      </c>
      <c r="O98" s="6">
        <f t="shared" si="172"/>
        <v>0</v>
      </c>
      <c r="P98" s="6">
        <f t="shared" si="172"/>
        <v>0</v>
      </c>
      <c r="Q98" s="6">
        <f t="shared" si="172"/>
        <v>0</v>
      </c>
      <c r="R98" s="6">
        <f t="shared" si="172"/>
        <v>0</v>
      </c>
      <c r="S98" s="6">
        <f t="shared" si="172"/>
        <v>0</v>
      </c>
      <c r="T98" s="6">
        <f t="shared" si="172"/>
        <v>0</v>
      </c>
      <c r="U98" s="6">
        <f t="shared" si="172"/>
        <v>0</v>
      </c>
      <c r="V98" s="6">
        <f t="shared" si="172"/>
        <v>0</v>
      </c>
      <c r="W98" s="6">
        <f t="shared" si="172"/>
        <v>0</v>
      </c>
      <c r="X98" s="6">
        <f t="shared" si="172"/>
        <v>0</v>
      </c>
      <c r="Y98" s="6">
        <f t="shared" si="172"/>
        <v>0</v>
      </c>
      <c r="Z98" s="6">
        <f t="shared" si="172"/>
        <v>0</v>
      </c>
      <c r="AA98" s="6">
        <f t="shared" si="172"/>
        <v>0</v>
      </c>
      <c r="AB98" s="6">
        <f t="shared" si="172"/>
        <v>0</v>
      </c>
      <c r="AC98" s="6">
        <f t="shared" si="172"/>
        <v>0</v>
      </c>
      <c r="AD98" s="6">
        <f t="shared" si="172"/>
        <v>0</v>
      </c>
      <c r="AE98" s="6">
        <f t="shared" si="172"/>
        <v>0</v>
      </c>
      <c r="AF98" s="6">
        <f t="shared" si="172"/>
        <v>0</v>
      </c>
      <c r="AG98" s="6">
        <f t="shared" si="172"/>
        <v>0</v>
      </c>
      <c r="AH98" s="6">
        <f t="shared" si="172"/>
        <v>0</v>
      </c>
      <c r="AI98" s="6">
        <f t="shared" si="172"/>
        <v>0</v>
      </c>
      <c r="AJ98" s="6">
        <f t="shared" si="172"/>
        <v>0</v>
      </c>
    </row>
    <row r="99" spans="1:124" s="6" customFormat="1">
      <c r="A99" s="5"/>
      <c r="D99" s="400"/>
    </row>
    <row r="100" spans="1:124" s="6" customFormat="1">
      <c r="A100" s="14" t="s">
        <v>421</v>
      </c>
      <c r="B100" s="15"/>
      <c r="C100" s="15"/>
      <c r="D100" s="15">
        <f ca="1">SUM(E100:DT100)</f>
        <v>632349.12362949224</v>
      </c>
      <c r="E100" s="16">
        <f ca="1">SUM(E97:E98)</f>
        <v>55009.236569274261</v>
      </c>
      <c r="F100" s="16">
        <f t="shared" ref="F100:AJ100" ca="1" si="173">SUM(F97:F98)</f>
        <v>55009.236569274261</v>
      </c>
      <c r="G100" s="16">
        <f t="shared" ca="1" si="173"/>
        <v>33858.148470934531</v>
      </c>
      <c r="H100" s="16">
        <f t="shared" ca="1" si="173"/>
        <v>55720.313397561236</v>
      </c>
      <c r="I100" s="16">
        <f t="shared" ca="1" si="173"/>
        <v>57072.194091113357</v>
      </c>
      <c r="J100" s="16">
        <f t="shared" ca="1" si="173"/>
        <v>58505.165879848049</v>
      </c>
      <c r="K100" s="16">
        <f t="shared" ca="1" si="173"/>
        <v>60024.985324038047</v>
      </c>
      <c r="L100" s="16">
        <f t="shared" ca="1" si="173"/>
        <v>61634.401872798575</v>
      </c>
      <c r="M100" s="16">
        <f t="shared" ca="1" si="173"/>
        <v>63336.39909808473</v>
      </c>
      <c r="N100" s="16">
        <f t="shared" ca="1" si="173"/>
        <v>65136.460955963194</v>
      </c>
      <c r="O100" s="16">
        <f t="shared" ca="1" si="173"/>
        <v>67042.58140060195</v>
      </c>
      <c r="P100" s="16">
        <f t="shared" ca="1" si="173"/>
        <v>0</v>
      </c>
      <c r="Q100" s="16">
        <f t="shared" ca="1" si="173"/>
        <v>0</v>
      </c>
      <c r="R100" s="16">
        <f t="shared" ca="1" si="173"/>
        <v>0</v>
      </c>
      <c r="S100" s="16">
        <f t="shared" ca="1" si="173"/>
        <v>0</v>
      </c>
      <c r="T100" s="16">
        <f t="shared" ca="1" si="173"/>
        <v>0</v>
      </c>
      <c r="U100" s="16">
        <f t="shared" ca="1" si="173"/>
        <v>0</v>
      </c>
      <c r="V100" s="16">
        <f t="shared" ca="1" si="173"/>
        <v>0</v>
      </c>
      <c r="W100" s="16">
        <f t="shared" ca="1" si="173"/>
        <v>0</v>
      </c>
      <c r="X100" s="16">
        <f t="shared" ca="1" si="173"/>
        <v>0</v>
      </c>
      <c r="Y100" s="16">
        <f t="shared" ca="1" si="173"/>
        <v>0</v>
      </c>
      <c r="Z100" s="16">
        <f t="shared" ca="1" si="173"/>
        <v>0</v>
      </c>
      <c r="AA100" s="16">
        <f t="shared" ca="1" si="173"/>
        <v>0</v>
      </c>
      <c r="AB100" s="16">
        <f t="shared" ca="1" si="173"/>
        <v>0</v>
      </c>
      <c r="AC100" s="16">
        <f t="shared" ca="1" si="173"/>
        <v>0</v>
      </c>
      <c r="AD100" s="16">
        <f t="shared" ca="1" si="173"/>
        <v>0</v>
      </c>
      <c r="AE100" s="16">
        <f t="shared" ca="1" si="173"/>
        <v>0</v>
      </c>
      <c r="AF100" s="16">
        <f t="shared" ca="1" si="173"/>
        <v>0</v>
      </c>
      <c r="AG100" s="16">
        <f t="shared" ca="1" si="173"/>
        <v>0</v>
      </c>
      <c r="AH100" s="16">
        <f t="shared" ca="1" si="173"/>
        <v>0</v>
      </c>
      <c r="AI100" s="16">
        <f t="shared" ca="1" si="173"/>
        <v>0</v>
      </c>
      <c r="AJ100" s="16">
        <f t="shared" ca="1" si="173"/>
        <v>0</v>
      </c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6"/>
      <c r="BL100" s="16"/>
      <c r="BM100" s="16"/>
      <c r="BN100" s="16"/>
      <c r="BO100" s="16"/>
      <c r="BP100" s="16"/>
      <c r="BQ100" s="16"/>
      <c r="BR100" s="16"/>
      <c r="BS100" s="16"/>
      <c r="BT100" s="16"/>
      <c r="BU100" s="16"/>
      <c r="BV100" s="16"/>
      <c r="BW100" s="16"/>
      <c r="BX100" s="16"/>
      <c r="BY100" s="16"/>
      <c r="BZ100" s="16"/>
      <c r="CA100" s="16"/>
      <c r="CB100" s="16"/>
      <c r="CC100" s="16"/>
      <c r="CD100" s="16"/>
      <c r="CE100" s="16"/>
      <c r="CF100" s="16"/>
      <c r="CG100" s="16"/>
      <c r="CH100" s="16"/>
      <c r="CI100" s="16"/>
      <c r="CJ100" s="16"/>
      <c r="CK100" s="16"/>
      <c r="CL100" s="16"/>
      <c r="CM100" s="16"/>
      <c r="CN100" s="16"/>
      <c r="CO100" s="16"/>
      <c r="CP100" s="16"/>
      <c r="CQ100" s="16"/>
      <c r="CR100" s="16"/>
      <c r="CS100" s="16"/>
      <c r="CT100" s="16"/>
      <c r="CU100" s="16"/>
      <c r="CV100" s="16"/>
      <c r="CW100" s="16"/>
      <c r="CX100" s="16"/>
      <c r="CY100" s="16"/>
      <c r="CZ100" s="16"/>
      <c r="DA100" s="16"/>
      <c r="DB100" s="16"/>
      <c r="DC100" s="16"/>
      <c r="DD100" s="16"/>
      <c r="DE100" s="16"/>
      <c r="DF100" s="16"/>
      <c r="DG100" s="16"/>
      <c r="DH100" s="16"/>
      <c r="DI100" s="16"/>
      <c r="DJ100" s="16"/>
      <c r="DK100" s="16"/>
      <c r="DL100" s="16"/>
      <c r="DM100" s="16"/>
      <c r="DN100" s="16"/>
      <c r="DO100" s="16"/>
      <c r="DP100" s="16"/>
      <c r="DQ100" s="16"/>
      <c r="DR100" s="16"/>
      <c r="DS100" s="16"/>
      <c r="DT100" s="16"/>
    </row>
    <row r="101" spans="1:124" s="6" customFormat="1">
      <c r="A101" s="5"/>
      <c r="D101" s="383"/>
    </row>
    <row r="102" spans="1:124" s="383" customFormat="1">
      <c r="A102" s="384" t="s">
        <v>423</v>
      </c>
      <c r="D102" s="400">
        <f ca="1">SUM(E102:DT102)</f>
        <v>439200</v>
      </c>
      <c r="E102" s="383">
        <f ca="1">SUM(Расчет_С_Фондом!E64:E66)</f>
        <v>219600</v>
      </c>
      <c r="F102" s="383">
        <f ca="1">SUM(Расчет_С_Фондом!F64:F66)</f>
        <v>219600</v>
      </c>
      <c r="G102" s="383">
        <f ca="1">SUM(Расчет_С_Фондом!G64:G66)</f>
        <v>0</v>
      </c>
      <c r="H102" s="383">
        <f ca="1">SUM(Расчет_С_Фондом!H64:H66)</f>
        <v>0</v>
      </c>
      <c r="I102" s="383">
        <f ca="1">SUM(Расчет_С_Фондом!I64:I66)</f>
        <v>0</v>
      </c>
      <c r="J102" s="383">
        <f ca="1">SUM(Расчет_С_Фондом!J64:J66)</f>
        <v>0</v>
      </c>
      <c r="K102" s="383">
        <f ca="1">SUM(Расчет_С_Фондом!K64:K66)</f>
        <v>0</v>
      </c>
      <c r="L102" s="383">
        <f ca="1">SUM(Расчет_С_Фондом!L64:L66)</f>
        <v>0</v>
      </c>
      <c r="M102" s="383">
        <f ca="1">SUM(Расчет_С_Фондом!M64:M66)</f>
        <v>0</v>
      </c>
      <c r="N102" s="383">
        <f ca="1">SUM(Расчет_С_Фондом!N64:N66)</f>
        <v>0</v>
      </c>
      <c r="O102" s="383">
        <f ca="1">SUM(Расчет_С_Фондом!O64:O66)</f>
        <v>0</v>
      </c>
      <c r="P102" s="383">
        <f ca="1">SUM(Расчет_С_Фондом!P64:P66)</f>
        <v>0</v>
      </c>
      <c r="Q102" s="383">
        <f ca="1">SUM(Расчет_С_Фондом!Q64:Q66)</f>
        <v>0</v>
      </c>
      <c r="R102" s="383">
        <f ca="1">SUM(Расчет_С_Фондом!R64:R66)</f>
        <v>0</v>
      </c>
      <c r="S102" s="383">
        <f ca="1">SUM(Расчет_С_Фондом!S64:S66)</f>
        <v>0</v>
      </c>
      <c r="T102" s="383">
        <f ca="1">SUM(Расчет_С_Фондом!T64:T66)</f>
        <v>0</v>
      </c>
      <c r="U102" s="383">
        <f ca="1">SUM(Расчет_С_Фондом!U64:U66)</f>
        <v>0</v>
      </c>
      <c r="V102" s="383">
        <f ca="1">SUM(Расчет_С_Фондом!V64:V66)</f>
        <v>0</v>
      </c>
      <c r="W102" s="383">
        <f ca="1">SUM(Расчет_С_Фондом!W64:W66)</f>
        <v>0</v>
      </c>
      <c r="X102" s="383">
        <f ca="1">SUM(Расчет_С_Фондом!X64:X66)</f>
        <v>0</v>
      </c>
      <c r="Y102" s="383">
        <f ca="1">SUM(Расчет_С_Фондом!Y64:Y66)</f>
        <v>0</v>
      </c>
      <c r="Z102" s="383">
        <f ca="1">SUM(Расчет_С_Фондом!Z64:Z66)</f>
        <v>0</v>
      </c>
      <c r="AA102" s="383">
        <f ca="1">SUM(Расчет_С_Фондом!AA64:AA66)</f>
        <v>0</v>
      </c>
      <c r="AB102" s="383">
        <f ca="1">SUM(Расчет_С_Фондом!AB64:AB66)</f>
        <v>0</v>
      </c>
      <c r="AC102" s="383">
        <f ca="1">SUM(Расчет_С_Фондом!AC64:AC66)</f>
        <v>0</v>
      </c>
      <c r="AD102" s="383">
        <f ca="1">SUM(Расчет_С_Фондом!AD64:AD66)</f>
        <v>0</v>
      </c>
      <c r="AE102" s="383">
        <f ca="1">SUM(Расчет_С_Фондом!AE64:AE66)</f>
        <v>0</v>
      </c>
      <c r="AF102" s="383">
        <f ca="1">SUM(Расчет_С_Фондом!AF64:AF66)</f>
        <v>0</v>
      </c>
      <c r="AG102" s="383">
        <f ca="1">SUM(Расчет_С_Фондом!AG64:AG66)</f>
        <v>0</v>
      </c>
      <c r="AH102" s="383">
        <f ca="1">SUM(Расчет_С_Фондом!AH64:AH66)</f>
        <v>0</v>
      </c>
      <c r="AI102" s="383">
        <f ca="1">SUM(Расчет_С_Фондом!AI64:AI66)</f>
        <v>0</v>
      </c>
      <c r="AJ102" s="383">
        <f ca="1">SUM(Расчет_С_Фондом!AJ64:AJ66)</f>
        <v>0</v>
      </c>
    </row>
    <row r="103" spans="1:124" s="6" customFormat="1">
      <c r="A103" s="5"/>
      <c r="D103" s="383"/>
    </row>
    <row r="104" spans="1:124" s="6" customFormat="1">
      <c r="A104" s="5" t="str">
        <f>A14</f>
        <v>ИПЦ</v>
      </c>
      <c r="D104" s="383"/>
      <c r="E104" s="20">
        <f t="shared" ref="E104:AJ104" si="174">E14</f>
        <v>1</v>
      </c>
      <c r="F104" s="20">
        <f t="shared" si="174"/>
        <v>1.0342100000000001</v>
      </c>
      <c r="G104" s="20">
        <f t="shared" si="174"/>
        <v>1.0756921631</v>
      </c>
      <c r="H104" s="20">
        <f t="shared" si="174"/>
        <v>1.1186660650158453</v>
      </c>
      <c r="I104" s="20">
        <f t="shared" si="174"/>
        <v>1.163188974403476</v>
      </c>
      <c r="J104" s="20">
        <f t="shared" si="174"/>
        <v>1.2095885825924306</v>
      </c>
      <c r="K104" s="20">
        <f t="shared" si="174"/>
        <v>1.2578753588095204</v>
      </c>
      <c r="L104" s="20">
        <f t="shared" si="174"/>
        <v>1.3080268493652558</v>
      </c>
      <c r="M104" s="20">
        <f t="shared" si="174"/>
        <v>1.3600209166275248</v>
      </c>
      <c r="N104" s="20">
        <f t="shared" si="174"/>
        <v>1.4139185455534733</v>
      </c>
      <c r="O104" s="20">
        <f t="shared" si="174"/>
        <v>1.4698390240301131</v>
      </c>
      <c r="P104" s="20">
        <f t="shared" si="174"/>
        <v>1.4698390240301131</v>
      </c>
      <c r="Q104" s="20">
        <f t="shared" si="174"/>
        <v>1.4698390240301131</v>
      </c>
      <c r="R104" s="20">
        <f t="shared" si="174"/>
        <v>1.4698390240301131</v>
      </c>
      <c r="S104" s="20">
        <f t="shared" si="174"/>
        <v>1.4698390240301131</v>
      </c>
      <c r="T104" s="20">
        <f t="shared" si="174"/>
        <v>1.4698390240301131</v>
      </c>
      <c r="U104" s="20">
        <f t="shared" si="174"/>
        <v>1.4698390240301131</v>
      </c>
      <c r="V104" s="20">
        <f t="shared" si="174"/>
        <v>1.4698390240301131</v>
      </c>
      <c r="W104" s="20">
        <f t="shared" si="174"/>
        <v>1.4698390240301131</v>
      </c>
      <c r="X104" s="20">
        <f t="shared" si="174"/>
        <v>1.4698390240301131</v>
      </c>
      <c r="Y104" s="20">
        <f t="shared" si="174"/>
        <v>1.4698390240301131</v>
      </c>
      <c r="Z104" s="20">
        <f t="shared" si="174"/>
        <v>1.4698390240301131</v>
      </c>
      <c r="AA104" s="20">
        <f t="shared" si="174"/>
        <v>1.4698390240301131</v>
      </c>
      <c r="AB104" s="20">
        <f t="shared" si="174"/>
        <v>1.4698390240301131</v>
      </c>
      <c r="AC104" s="20">
        <f t="shared" si="174"/>
        <v>1.4698390240301131</v>
      </c>
      <c r="AD104" s="20">
        <f t="shared" si="174"/>
        <v>1.4698390240301131</v>
      </c>
      <c r="AE104" s="20">
        <f t="shared" si="174"/>
        <v>1.4698390240301131</v>
      </c>
      <c r="AF104" s="20">
        <f t="shared" si="174"/>
        <v>1.4698390240301131</v>
      </c>
      <c r="AG104" s="20">
        <f t="shared" si="174"/>
        <v>1.4698390240301131</v>
      </c>
      <c r="AH104" s="20">
        <f t="shared" si="174"/>
        <v>1.4698390240301131</v>
      </c>
      <c r="AI104" s="20">
        <f t="shared" si="174"/>
        <v>1.4698390240301131</v>
      </c>
      <c r="AJ104" s="20">
        <f t="shared" si="174"/>
        <v>1.4698390240301131</v>
      </c>
    </row>
    <row r="105" spans="1:124" s="6" customFormat="1">
      <c r="A105" s="5"/>
      <c r="D105" s="383"/>
    </row>
    <row r="106" spans="1:124" s="6" customFormat="1">
      <c r="A106" s="5" t="s">
        <v>426</v>
      </c>
      <c r="D106" s="400">
        <f ca="1">SUM(E106:O106)</f>
        <v>520007.12919213378</v>
      </c>
      <c r="E106" s="6">
        <f t="shared" ref="E106:AJ106" ca="1" si="175">E100/E104</f>
        <v>55009.236569274261</v>
      </c>
      <c r="F106" s="6">
        <f t="shared" ca="1" si="175"/>
        <v>53189.619680020747</v>
      </c>
      <c r="G106" s="6">
        <f t="shared" ca="1" si="175"/>
        <v>31475.685732765687</v>
      </c>
      <c r="H106" s="6">
        <f t="shared" ca="1" si="175"/>
        <v>49809.60372367422</v>
      </c>
      <c r="I106" s="6">
        <f t="shared" ca="1" si="175"/>
        <v>49065.28117701767</v>
      </c>
      <c r="J106" s="6">
        <f t="shared" ca="1" si="175"/>
        <v>48367.822515700194</v>
      </c>
      <c r="K106" s="6">
        <f t="shared" ca="1" si="175"/>
        <v>47719.342702481234</v>
      </c>
      <c r="L106" s="6">
        <f t="shared" ca="1" si="175"/>
        <v>47120.135112446515</v>
      </c>
      <c r="M106" s="6">
        <f t="shared" ca="1" si="175"/>
        <v>46570.165446529645</v>
      </c>
      <c r="N106" s="6">
        <f t="shared" ca="1" si="175"/>
        <v>46068.043424995012</v>
      </c>
      <c r="O106" s="6">
        <f t="shared" ca="1" si="175"/>
        <v>45612.19310722861</v>
      </c>
      <c r="P106" s="6">
        <f t="shared" ca="1" si="175"/>
        <v>0</v>
      </c>
      <c r="Q106" s="6">
        <f t="shared" ca="1" si="175"/>
        <v>0</v>
      </c>
      <c r="R106" s="6">
        <f t="shared" ca="1" si="175"/>
        <v>0</v>
      </c>
      <c r="S106" s="6">
        <f t="shared" ca="1" si="175"/>
        <v>0</v>
      </c>
      <c r="T106" s="6">
        <f t="shared" ca="1" si="175"/>
        <v>0</v>
      </c>
      <c r="U106" s="6">
        <f t="shared" ca="1" si="175"/>
        <v>0</v>
      </c>
      <c r="V106" s="6">
        <f t="shared" ca="1" si="175"/>
        <v>0</v>
      </c>
      <c r="W106" s="6">
        <f t="shared" ca="1" si="175"/>
        <v>0</v>
      </c>
      <c r="X106" s="6">
        <f t="shared" ca="1" si="175"/>
        <v>0</v>
      </c>
      <c r="Y106" s="6">
        <f t="shared" ca="1" si="175"/>
        <v>0</v>
      </c>
      <c r="Z106" s="6">
        <f t="shared" ca="1" si="175"/>
        <v>0</v>
      </c>
      <c r="AA106" s="6">
        <f t="shared" ca="1" si="175"/>
        <v>0</v>
      </c>
      <c r="AB106" s="6">
        <f t="shared" ca="1" si="175"/>
        <v>0</v>
      </c>
      <c r="AC106" s="6">
        <f t="shared" ca="1" si="175"/>
        <v>0</v>
      </c>
      <c r="AD106" s="6">
        <f t="shared" ca="1" si="175"/>
        <v>0</v>
      </c>
      <c r="AE106" s="6">
        <f t="shared" ca="1" si="175"/>
        <v>0</v>
      </c>
      <c r="AF106" s="6">
        <f t="shared" ca="1" si="175"/>
        <v>0</v>
      </c>
      <c r="AG106" s="6">
        <f t="shared" ca="1" si="175"/>
        <v>0</v>
      </c>
      <c r="AH106" s="6">
        <f t="shared" ca="1" si="175"/>
        <v>0</v>
      </c>
      <c r="AI106" s="6">
        <f t="shared" ca="1" si="175"/>
        <v>0</v>
      </c>
      <c r="AJ106" s="6">
        <f t="shared" ca="1" si="175"/>
        <v>0</v>
      </c>
    </row>
    <row r="107" spans="1:124" s="6" customFormat="1">
      <c r="A107" s="5" t="s">
        <v>427</v>
      </c>
      <c r="D107" s="400">
        <f ca="1">SUM(E107:O107)</f>
        <v>431935.98592162132</v>
      </c>
      <c r="E107" s="6">
        <f t="shared" ref="E107:AJ107" ca="1" si="176">E102/E104</f>
        <v>219600</v>
      </c>
      <c r="F107" s="6">
        <f t="shared" ca="1" si="176"/>
        <v>212335.98592162132</v>
      </c>
      <c r="G107" s="6">
        <f t="shared" ca="1" si="176"/>
        <v>0</v>
      </c>
      <c r="H107" s="6">
        <f t="shared" ca="1" si="176"/>
        <v>0</v>
      </c>
      <c r="I107" s="6">
        <f t="shared" ca="1" si="176"/>
        <v>0</v>
      </c>
      <c r="J107" s="6">
        <f t="shared" ca="1" si="176"/>
        <v>0</v>
      </c>
      <c r="K107" s="6">
        <f t="shared" ca="1" si="176"/>
        <v>0</v>
      </c>
      <c r="L107" s="6">
        <f t="shared" ca="1" si="176"/>
        <v>0</v>
      </c>
      <c r="M107" s="6">
        <f t="shared" ca="1" si="176"/>
        <v>0</v>
      </c>
      <c r="N107" s="6">
        <f t="shared" ca="1" si="176"/>
        <v>0</v>
      </c>
      <c r="O107" s="6">
        <f t="shared" ca="1" si="176"/>
        <v>0</v>
      </c>
      <c r="P107" s="6">
        <f t="shared" ca="1" si="176"/>
        <v>0</v>
      </c>
      <c r="Q107" s="6">
        <f t="shared" ca="1" si="176"/>
        <v>0</v>
      </c>
      <c r="R107" s="6">
        <f t="shared" ca="1" si="176"/>
        <v>0</v>
      </c>
      <c r="S107" s="6">
        <f t="shared" ca="1" si="176"/>
        <v>0</v>
      </c>
      <c r="T107" s="6">
        <f t="shared" ca="1" si="176"/>
        <v>0</v>
      </c>
      <c r="U107" s="6">
        <f t="shared" ca="1" si="176"/>
        <v>0</v>
      </c>
      <c r="V107" s="6">
        <f t="shared" ca="1" si="176"/>
        <v>0</v>
      </c>
      <c r="W107" s="6">
        <f t="shared" ca="1" si="176"/>
        <v>0</v>
      </c>
      <c r="X107" s="6">
        <f t="shared" ca="1" si="176"/>
        <v>0</v>
      </c>
      <c r="Y107" s="6">
        <f t="shared" ca="1" si="176"/>
        <v>0</v>
      </c>
      <c r="Z107" s="6">
        <f t="shared" ca="1" si="176"/>
        <v>0</v>
      </c>
      <c r="AA107" s="6">
        <f t="shared" ca="1" si="176"/>
        <v>0</v>
      </c>
      <c r="AB107" s="6">
        <f t="shared" ca="1" si="176"/>
        <v>0</v>
      </c>
      <c r="AC107" s="6">
        <f t="shared" ca="1" si="176"/>
        <v>0</v>
      </c>
      <c r="AD107" s="6">
        <f t="shared" ca="1" si="176"/>
        <v>0</v>
      </c>
      <c r="AE107" s="6">
        <f t="shared" ca="1" si="176"/>
        <v>0</v>
      </c>
      <c r="AF107" s="6">
        <f t="shared" ca="1" si="176"/>
        <v>0</v>
      </c>
      <c r="AG107" s="6">
        <f t="shared" ca="1" si="176"/>
        <v>0</v>
      </c>
      <c r="AH107" s="6">
        <f t="shared" ca="1" si="176"/>
        <v>0</v>
      </c>
      <c r="AI107" s="6">
        <f t="shared" ca="1" si="176"/>
        <v>0</v>
      </c>
      <c r="AJ107" s="6">
        <f t="shared" ca="1" si="176"/>
        <v>0</v>
      </c>
    </row>
    <row r="108" spans="1:124" s="6" customFormat="1">
      <c r="A108" s="5"/>
      <c r="D108" s="400"/>
    </row>
    <row r="109" spans="1:124" s="6" customFormat="1">
      <c r="A109" s="5" t="s">
        <v>424</v>
      </c>
      <c r="D109" s="383">
        <f ca="1">O29</f>
        <v>438272.8</v>
      </c>
    </row>
    <row r="110" spans="1:124" s="6" customFormat="1">
      <c r="A110" s="5"/>
      <c r="D110" s="383"/>
    </row>
    <row r="111" spans="1:124" s="6" customFormat="1">
      <c r="A111" s="384" t="s">
        <v>425</v>
      </c>
      <c r="D111" s="401">
        <f ca="1">(D106+D109)/D107</f>
        <v>2.2185693260714383</v>
      </c>
    </row>
    <row r="113" spans="1:124" s="217" customFormat="1">
      <c r="A113" s="215"/>
      <c r="B113" s="216"/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  <c r="DE113" s="216"/>
      <c r="DF113" s="216"/>
      <c r="DG113" s="216"/>
      <c r="DH113" s="216"/>
      <c r="DI113" s="216"/>
      <c r="DJ113" s="216"/>
      <c r="DK113" s="216"/>
      <c r="DL113" s="216"/>
      <c r="DM113" s="216"/>
      <c r="DN113" s="216"/>
      <c r="DO113" s="216"/>
      <c r="DP113" s="216"/>
      <c r="DQ113" s="216"/>
      <c r="DR113" s="216"/>
      <c r="DS113" s="216"/>
      <c r="DT113" s="216"/>
    </row>
    <row r="114" spans="1:124" s="6" customFormat="1">
      <c r="A114" s="5"/>
      <c r="D114" s="383"/>
    </row>
    <row r="115" spans="1:124" s="6" customFormat="1">
      <c r="A115" s="5"/>
      <c r="D115" s="383"/>
    </row>
    <row r="116" spans="1:124" s="6" customFormat="1">
      <c r="A116" s="5"/>
      <c r="D116" s="383"/>
    </row>
    <row r="117" spans="1:124" s="6" customFormat="1">
      <c r="A117" s="5"/>
      <c r="D117" s="383"/>
    </row>
    <row r="118" spans="1:124" s="6" customFormat="1">
      <c r="A118" s="5"/>
      <c r="D118" s="383"/>
    </row>
    <row r="119" spans="1:124" s="6" customFormat="1">
      <c r="A119" s="384"/>
      <c r="B119" s="383"/>
      <c r="C119" s="383"/>
      <c r="D119" s="383"/>
      <c r="E119" s="383"/>
      <c r="F119" s="383"/>
      <c r="G119" s="383"/>
      <c r="H119" s="383"/>
      <c r="I119" s="383"/>
      <c r="J119" s="383"/>
      <c r="K119" s="383"/>
      <c r="L119" s="383"/>
      <c r="M119" s="383"/>
      <c r="N119" s="383"/>
      <c r="O119" s="383"/>
      <c r="P119" s="383"/>
      <c r="Q119" s="383"/>
      <c r="R119" s="383"/>
      <c r="S119" s="383"/>
      <c r="T119" s="383"/>
      <c r="U119" s="383"/>
      <c r="V119" s="383"/>
      <c r="W119" s="383"/>
      <c r="X119" s="383"/>
      <c r="Y119" s="383"/>
      <c r="Z119" s="383"/>
      <c r="AA119" s="383"/>
      <c r="AB119" s="383"/>
      <c r="AC119" s="383"/>
      <c r="AD119" s="383"/>
      <c r="AE119" s="383"/>
      <c r="AF119" s="383"/>
      <c r="AG119" s="383"/>
      <c r="AH119" s="383"/>
      <c r="AI119" s="383"/>
      <c r="AJ119" s="383"/>
      <c r="AK119" s="383"/>
      <c r="AL119" s="383"/>
      <c r="AM119" s="383"/>
      <c r="AN119" s="383"/>
      <c r="AO119" s="383"/>
      <c r="AP119" s="383"/>
      <c r="AQ119" s="383"/>
      <c r="AR119" s="383"/>
      <c r="AS119" s="383"/>
      <c r="AT119" s="383"/>
      <c r="AU119" s="383"/>
      <c r="AV119" s="383"/>
      <c r="AW119" s="383"/>
      <c r="AX119" s="383"/>
      <c r="AY119" s="383"/>
      <c r="AZ119" s="383"/>
      <c r="BA119" s="383"/>
      <c r="BB119" s="383"/>
      <c r="BC119" s="383"/>
      <c r="BD119" s="383"/>
      <c r="BE119" s="383"/>
      <c r="BF119" s="383"/>
      <c r="BG119" s="383"/>
      <c r="BH119" s="383"/>
      <c r="BI119" s="383"/>
      <c r="BJ119" s="383"/>
      <c r="BK119" s="383"/>
      <c r="BL119" s="383"/>
      <c r="BM119" s="383"/>
      <c r="BN119" s="383"/>
      <c r="BO119" s="383"/>
      <c r="BP119" s="383"/>
      <c r="BQ119" s="383"/>
      <c r="BR119" s="383"/>
      <c r="BS119" s="383"/>
      <c r="BT119" s="383"/>
      <c r="BU119" s="383"/>
      <c r="BV119" s="383"/>
      <c r="BW119" s="383"/>
      <c r="BX119" s="383"/>
      <c r="BY119" s="383"/>
      <c r="BZ119" s="383"/>
      <c r="CA119" s="383"/>
      <c r="CB119" s="383"/>
      <c r="CC119" s="383"/>
      <c r="CD119" s="383"/>
      <c r="CE119" s="383"/>
      <c r="CF119" s="383"/>
      <c r="CG119" s="383"/>
      <c r="CH119" s="383"/>
      <c r="CI119" s="383"/>
      <c r="CJ119" s="383"/>
      <c r="CK119" s="383"/>
      <c r="CL119" s="383"/>
      <c r="CM119" s="383"/>
      <c r="CN119" s="383"/>
      <c r="CO119" s="383"/>
      <c r="CP119" s="383"/>
      <c r="CQ119" s="383"/>
      <c r="CR119" s="383"/>
      <c r="CS119" s="383"/>
      <c r="CT119" s="383"/>
      <c r="CU119" s="383"/>
      <c r="CV119" s="383"/>
      <c r="CW119" s="383"/>
      <c r="CX119" s="383"/>
      <c r="CY119" s="383"/>
      <c r="CZ119" s="383"/>
      <c r="DA119" s="383"/>
      <c r="DB119" s="383"/>
      <c r="DC119" s="383"/>
      <c r="DD119" s="383"/>
      <c r="DE119" s="383"/>
      <c r="DF119" s="383"/>
      <c r="DG119" s="383"/>
      <c r="DH119" s="383"/>
      <c r="DI119" s="383"/>
      <c r="DJ119" s="383"/>
      <c r="DK119" s="383"/>
      <c r="DL119" s="383"/>
      <c r="DM119" s="383"/>
      <c r="DN119" s="383"/>
      <c r="DO119" s="383"/>
      <c r="DP119" s="383"/>
      <c r="DQ119" s="383"/>
      <c r="DR119" s="383"/>
      <c r="DS119" s="383"/>
      <c r="DT119" s="383"/>
    </row>
    <row r="120" spans="1:124">
      <c r="A120" s="34"/>
      <c r="D120" s="383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</row>
    <row r="121" spans="1:124">
      <c r="A121" s="34"/>
      <c r="D121" s="383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</row>
    <row r="122" spans="1:124">
      <c r="A122" s="34"/>
      <c r="D122" s="383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</row>
    <row r="123" spans="1:124">
      <c r="A123" s="34"/>
      <c r="D123" s="383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</row>
    <row r="124" spans="1:124">
      <c r="A124" s="34"/>
      <c r="D124" s="383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</row>
    <row r="125" spans="1:124">
      <c r="A125" s="34"/>
      <c r="D125" s="383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</row>
    <row r="126" spans="1:124">
      <c r="A126" s="34"/>
      <c r="D126" s="383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</row>
    <row r="127" spans="1:124">
      <c r="A127" s="34"/>
      <c r="D127" s="383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</row>
    <row r="128" spans="1:124">
      <c r="A128" s="34"/>
      <c r="D128" s="383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</row>
    <row r="129" spans="1:36">
      <c r="A129" s="34"/>
      <c r="D129" s="383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</row>
    <row r="130" spans="1:36">
      <c r="A130" s="34"/>
      <c r="D130" s="383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</row>
    <row r="131" spans="1:36">
      <c r="A131" s="34"/>
      <c r="D131" s="383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</row>
    <row r="132" spans="1:36">
      <c r="A132" s="34"/>
      <c r="D132" s="383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</row>
    <row r="133" spans="1:36">
      <c r="A133" s="34"/>
      <c r="D133" s="383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</row>
    <row r="134" spans="1:36">
      <c r="A134" s="34"/>
      <c r="D134" s="383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</row>
    <row r="135" spans="1:36">
      <c r="A135" s="34"/>
      <c r="D135" s="383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</row>
    <row r="136" spans="1:36">
      <c r="A136" s="34"/>
      <c r="D136" s="383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</row>
    <row r="137" spans="1:36">
      <c r="A137" s="34"/>
      <c r="D137" s="383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</row>
    <row r="138" spans="1:36">
      <c r="A138" s="34"/>
      <c r="D138" s="383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</row>
    <row r="139" spans="1:36">
      <c r="A139" s="34"/>
      <c r="D139" s="383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</row>
    <row r="140" spans="1:36">
      <c r="A140" s="34"/>
      <c r="D140" s="383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</row>
    <row r="141" spans="1:36">
      <c r="A141" s="34"/>
      <c r="D141" s="383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</row>
    <row r="142" spans="1:36">
      <c r="A142" s="34"/>
      <c r="D142" s="383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</row>
    <row r="143" spans="1:36">
      <c r="A143" s="34"/>
      <c r="D143" s="383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</row>
    <row r="144" spans="1:36">
      <c r="A144" s="34"/>
      <c r="D144" s="383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</row>
    <row r="145" spans="1:36">
      <c r="A145" s="34"/>
      <c r="D145" s="383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</row>
    <row r="146" spans="1:36">
      <c r="A146" s="34"/>
      <c r="D146" s="383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</row>
    <row r="147" spans="1:36">
      <c r="A147" s="34"/>
      <c r="D147" s="383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</row>
    <row r="148" spans="1:36">
      <c r="A148" s="34"/>
      <c r="D148" s="383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</row>
    <row r="149" spans="1:36">
      <c r="A149" s="34"/>
      <c r="D149" s="383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</row>
    <row r="150" spans="1:36">
      <c r="A150" s="34"/>
      <c r="D150" s="383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</row>
    <row r="151" spans="1:36">
      <c r="A151" s="34"/>
      <c r="D151" s="383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</row>
    <row r="152" spans="1:36">
      <c r="A152" s="34"/>
      <c r="D152" s="383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</row>
    <row r="153" spans="1:36">
      <c r="A153" s="34"/>
      <c r="D153" s="383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</row>
    <row r="154" spans="1:36">
      <c r="A154" s="34"/>
      <c r="D154" s="383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</row>
    <row r="155" spans="1:36">
      <c r="A155" s="34"/>
      <c r="D155" s="383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</row>
    <row r="156" spans="1:36">
      <c r="A156" s="34"/>
      <c r="D156" s="383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</row>
    <row r="157" spans="1:36">
      <c r="A157" s="34"/>
      <c r="D157" s="383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</row>
    <row r="158" spans="1:36">
      <c r="A158" s="34"/>
      <c r="D158" s="383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</row>
    <row r="159" spans="1:36">
      <c r="A159" s="34"/>
      <c r="D159" s="383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</row>
    <row r="160" spans="1:36">
      <c r="A160" s="34"/>
      <c r="D160" s="383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</row>
    <row r="161" spans="1:36">
      <c r="A161" s="34"/>
      <c r="D161" s="383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</row>
    <row r="162" spans="1:36">
      <c r="A162" s="34"/>
      <c r="D162" s="383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</row>
    <row r="163" spans="1:36">
      <c r="A163" s="34"/>
      <c r="D163" s="383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</row>
    <row r="164" spans="1:36">
      <c r="A164" s="34"/>
      <c r="D164" s="383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</row>
    <row r="165" spans="1:36">
      <c r="A165" s="34"/>
      <c r="D165" s="383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</row>
    <row r="166" spans="1:36">
      <c r="A166" s="34"/>
      <c r="D166" s="383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</row>
    <row r="167" spans="1:36">
      <c r="A167" s="34"/>
      <c r="D167" s="383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</row>
    <row r="168" spans="1:36">
      <c r="A168" s="34"/>
      <c r="D168" s="383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</row>
    <row r="169" spans="1:36">
      <c r="A169" s="34"/>
      <c r="D169" s="383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</row>
    <row r="170" spans="1:36">
      <c r="A170" s="34"/>
      <c r="D170" s="383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</row>
    <row r="171" spans="1:36">
      <c r="A171" s="34"/>
      <c r="D171" s="383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</row>
    <row r="177" s="6" customFormat="1"/>
    <row r="178" s="6" customFormat="1"/>
    <row r="179" s="6" customFormat="1"/>
    <row r="180" s="6" customFormat="1"/>
    <row r="181" s="6" customFormat="1"/>
    <row r="182" s="6" customFormat="1"/>
    <row r="183" s="6" customFormat="1"/>
    <row r="184" s="6" customFormat="1"/>
    <row r="185" s="6" customFormat="1"/>
    <row r="186" s="6" customFormat="1"/>
    <row r="187" s="6" customFormat="1"/>
    <row r="188" s="6" customFormat="1"/>
    <row r="189" s="6" customFormat="1"/>
    <row r="190" s="6" customFormat="1"/>
    <row r="191" s="6" customFormat="1"/>
    <row r="192" s="6" customFormat="1"/>
    <row r="193" s="6" customFormat="1"/>
    <row r="194" s="6" customFormat="1"/>
    <row r="195" s="6" customFormat="1"/>
    <row r="196" s="6" customFormat="1"/>
    <row r="197" s="6" customFormat="1"/>
    <row r="198" s="6" customFormat="1"/>
    <row r="199" s="6" customFormat="1"/>
    <row r="200" s="6" customFormat="1"/>
    <row r="201" s="6" customFormat="1"/>
    <row r="202" s="6" customFormat="1"/>
    <row r="203" s="6" customFormat="1"/>
    <row r="204" s="6" customFormat="1"/>
    <row r="205" s="6" customFormat="1"/>
    <row r="206" s="6" customFormat="1"/>
    <row r="207" s="6" customFormat="1"/>
    <row r="208" s="6" customFormat="1"/>
    <row r="209" s="6" customFormat="1"/>
    <row r="210" s="6" customFormat="1"/>
    <row r="211" s="6" customFormat="1"/>
    <row r="212" s="6" customFormat="1"/>
    <row r="213" s="6" customFormat="1"/>
    <row r="214" s="6" customFormat="1"/>
    <row r="215" s="6" customFormat="1"/>
    <row r="216" s="6" customFormat="1"/>
    <row r="217" s="6" customFormat="1"/>
    <row r="218" s="6" customFormat="1"/>
    <row r="219" s="6" customFormat="1"/>
    <row r="220" s="6" customFormat="1"/>
    <row r="221" s="6" customFormat="1"/>
    <row r="222" s="6" customFormat="1"/>
    <row r="271" spans="2:69">
      <c r="B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</row>
    <row r="272" spans="2:69">
      <c r="B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</row>
    <row r="273" spans="2:69">
      <c r="B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</row>
    <row r="274" spans="2:69">
      <c r="B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</row>
    <row r="275" spans="2:69">
      <c r="B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</row>
    <row r="276" spans="2:69">
      <c r="B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</row>
    <row r="277" spans="2:69">
      <c r="B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</row>
    <row r="282" spans="2:69">
      <c r="B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</row>
    <row r="283" spans="2:69">
      <c r="B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</row>
    <row r="284" spans="2:69">
      <c r="B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</row>
    <row r="285" spans="2:69">
      <c r="B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</row>
    <row r="286" spans="2:69">
      <c r="B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</row>
    <row r="287" spans="2:69">
      <c r="B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</row>
    <row r="288" spans="2:69">
      <c r="B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</row>
    <row r="289" spans="2:69">
      <c r="B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</row>
    <row r="290" spans="2:69">
      <c r="B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</row>
    <row r="291" spans="2:69">
      <c r="B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</row>
    <row r="292" spans="2:69">
      <c r="B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</row>
    <row r="293" spans="2:69">
      <c r="B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</row>
    <row r="294" spans="2:69">
      <c r="B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</row>
    <row r="295" spans="2:69">
      <c r="B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</row>
    <row r="296" spans="2:69">
      <c r="B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</row>
    <row r="297" spans="2:69">
      <c r="B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</row>
    <row r="298" spans="2:69">
      <c r="B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</row>
    <row r="299" spans="2:69">
      <c r="B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</row>
    <row r="300" spans="2:69">
      <c r="B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</row>
    <row r="301" spans="2:69">
      <c r="B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</row>
    <row r="302" spans="2:69">
      <c r="B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</row>
    <row r="303" spans="2:69">
      <c r="B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</row>
    <row r="304" spans="2:69">
      <c r="B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</row>
    <row r="305" spans="2:124">
      <c r="B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</row>
    <row r="306" spans="2:124">
      <c r="B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</row>
    <row r="307" spans="2:124">
      <c r="B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</row>
    <row r="308" spans="2:124">
      <c r="B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</row>
    <row r="309" spans="2:124">
      <c r="B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</row>
    <row r="310" spans="2:124">
      <c r="B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</row>
    <row r="311" spans="2:124">
      <c r="B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</row>
    <row r="312" spans="2:124">
      <c r="B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</row>
    <row r="313" spans="2:124">
      <c r="B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</row>
    <row r="314" spans="2:124">
      <c r="B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</row>
    <row r="315" spans="2:124"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6"/>
      <c r="CW315" s="6"/>
      <c r="CX315" s="6"/>
      <c r="CY315" s="6"/>
      <c r="CZ315" s="6"/>
      <c r="DA315" s="6"/>
      <c r="DB315" s="6"/>
      <c r="DC315" s="6"/>
      <c r="DD315" s="6"/>
      <c r="DE315" s="6"/>
      <c r="DF315" s="6"/>
      <c r="DG315" s="6"/>
      <c r="DH315" s="6"/>
      <c r="DI315" s="6"/>
      <c r="DJ315" s="6"/>
      <c r="DK315" s="6"/>
      <c r="DL315" s="6"/>
      <c r="DM315" s="6"/>
      <c r="DN315" s="6"/>
      <c r="DO315" s="6"/>
      <c r="DP315" s="6"/>
      <c r="DQ315" s="6"/>
      <c r="DR315" s="6"/>
      <c r="DS315" s="6"/>
      <c r="DT315" s="6"/>
    </row>
    <row r="316" spans="2:124"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6"/>
      <c r="CW316" s="6"/>
      <c r="CX316" s="6"/>
      <c r="CY316" s="6"/>
      <c r="CZ316" s="6"/>
      <c r="DA316" s="6"/>
      <c r="DB316" s="6"/>
      <c r="DC316" s="6"/>
      <c r="DD316" s="6"/>
      <c r="DE316" s="6"/>
      <c r="DF316" s="6"/>
      <c r="DG316" s="6"/>
      <c r="DH316" s="6"/>
      <c r="DI316" s="6"/>
      <c r="DJ316" s="6"/>
      <c r="DK316" s="6"/>
      <c r="DL316" s="6"/>
      <c r="DM316" s="6"/>
      <c r="DN316" s="6"/>
      <c r="DO316" s="6"/>
      <c r="DP316" s="6"/>
      <c r="DQ316" s="6"/>
      <c r="DR316" s="6"/>
      <c r="DS316" s="6"/>
      <c r="DT316" s="6"/>
    </row>
    <row r="317" spans="2:124"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6"/>
      <c r="CW317" s="6"/>
      <c r="CX317" s="6"/>
      <c r="CY317" s="6"/>
      <c r="CZ317" s="6"/>
      <c r="DA317" s="6"/>
      <c r="DB317" s="6"/>
      <c r="DC317" s="6"/>
      <c r="DD317" s="6"/>
      <c r="DE317" s="6"/>
      <c r="DF317" s="6"/>
      <c r="DG317" s="6"/>
      <c r="DH317" s="6"/>
      <c r="DI317" s="6"/>
      <c r="DJ317" s="6"/>
      <c r="DK317" s="6"/>
      <c r="DL317" s="6"/>
      <c r="DM317" s="6"/>
      <c r="DN317" s="6"/>
      <c r="DO317" s="6"/>
      <c r="DP317" s="6"/>
      <c r="DQ317" s="6"/>
      <c r="DR317" s="6"/>
      <c r="DS317" s="6"/>
      <c r="DT317" s="6"/>
    </row>
    <row r="318" spans="2:124"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</row>
    <row r="319" spans="2:124"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6"/>
      <c r="CW319" s="6"/>
      <c r="CX319" s="6"/>
      <c r="CY319" s="6"/>
      <c r="CZ319" s="6"/>
      <c r="DA319" s="6"/>
      <c r="DB319" s="6"/>
      <c r="DC319" s="6"/>
      <c r="DD319" s="6"/>
      <c r="DE319" s="6"/>
      <c r="DF319" s="6"/>
      <c r="DG319" s="6"/>
      <c r="DH319" s="6"/>
      <c r="DI319" s="6"/>
      <c r="DJ319" s="6"/>
      <c r="DK319" s="6"/>
      <c r="DL319" s="6"/>
      <c r="DM319" s="6"/>
      <c r="DN319" s="6"/>
      <c r="DO319" s="6"/>
      <c r="DP319" s="6"/>
      <c r="DQ319" s="6"/>
      <c r="DR319" s="6"/>
      <c r="DS319" s="6"/>
      <c r="DT319" s="6"/>
    </row>
    <row r="320" spans="2:124"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6"/>
      <c r="CW320" s="6"/>
      <c r="CX320" s="6"/>
      <c r="CY320" s="6"/>
      <c r="CZ320" s="6"/>
      <c r="DA320" s="6"/>
      <c r="DB320" s="6"/>
      <c r="DC320" s="6"/>
      <c r="DD320" s="6"/>
      <c r="DE320" s="6"/>
      <c r="DF320" s="6"/>
      <c r="DG320" s="6"/>
      <c r="DH320" s="6"/>
      <c r="DI320" s="6"/>
      <c r="DJ320" s="6"/>
      <c r="DK320" s="6"/>
      <c r="DL320" s="6"/>
      <c r="DM320" s="6"/>
      <c r="DN320" s="6"/>
      <c r="DO320" s="6"/>
      <c r="DP320" s="6"/>
      <c r="DQ320" s="6"/>
      <c r="DR320" s="6"/>
      <c r="DS320" s="6"/>
      <c r="DT320" s="6"/>
    </row>
    <row r="321" spans="1:124"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6"/>
      <c r="CW321" s="6"/>
      <c r="CX321" s="6"/>
      <c r="CY321" s="6"/>
      <c r="CZ321" s="6"/>
      <c r="DA321" s="6"/>
      <c r="DB321" s="6"/>
      <c r="DC321" s="6"/>
      <c r="DD321" s="6"/>
      <c r="DE321" s="6"/>
      <c r="DF321" s="6"/>
      <c r="DG321" s="6"/>
      <c r="DH321" s="6"/>
      <c r="DI321" s="6"/>
      <c r="DJ321" s="6"/>
      <c r="DK321" s="6"/>
      <c r="DL321" s="6"/>
      <c r="DM321" s="6"/>
      <c r="DN321" s="6"/>
      <c r="DO321" s="6"/>
      <c r="DP321" s="6"/>
      <c r="DQ321" s="6"/>
      <c r="DR321" s="6"/>
      <c r="DS321" s="6"/>
      <c r="DT321" s="6"/>
    </row>
    <row r="322" spans="1:124"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6"/>
      <c r="CW322" s="6"/>
      <c r="CX322" s="6"/>
      <c r="CY322" s="6"/>
      <c r="CZ322" s="6"/>
      <c r="DA322" s="6"/>
      <c r="DB322" s="6"/>
      <c r="DC322" s="6"/>
      <c r="DD322" s="6"/>
      <c r="DE322" s="6"/>
      <c r="DF322" s="6"/>
      <c r="DG322" s="6"/>
      <c r="DH322" s="6"/>
      <c r="DI322" s="6"/>
      <c r="DJ322" s="6"/>
      <c r="DK322" s="6"/>
      <c r="DL322" s="6"/>
      <c r="DM322" s="6"/>
      <c r="DN322" s="6"/>
      <c r="DO322" s="6"/>
      <c r="DP322" s="6"/>
      <c r="DQ322" s="6"/>
      <c r="DR322" s="6"/>
      <c r="DS322" s="6"/>
      <c r="DT322" s="6"/>
    </row>
    <row r="323" spans="1:124"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6"/>
      <c r="CW323" s="6"/>
      <c r="CX323" s="6"/>
      <c r="CY323" s="6"/>
      <c r="CZ323" s="6"/>
      <c r="DA323" s="6"/>
      <c r="DB323" s="6"/>
      <c r="DC323" s="6"/>
      <c r="DD323" s="6"/>
      <c r="DE323" s="6"/>
      <c r="DF323" s="6"/>
      <c r="DG323" s="6"/>
      <c r="DH323" s="6"/>
      <c r="DI323" s="6"/>
      <c r="DJ323" s="6"/>
      <c r="DK323" s="6"/>
      <c r="DL323" s="6"/>
      <c r="DM323" s="6"/>
      <c r="DN323" s="6"/>
      <c r="DO323" s="6"/>
      <c r="DP323" s="6"/>
      <c r="DQ323" s="6"/>
      <c r="DR323" s="6"/>
      <c r="DS323" s="6"/>
      <c r="DT323" s="6"/>
    </row>
    <row r="324" spans="1:124"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6"/>
      <c r="CW324" s="6"/>
      <c r="CX324" s="6"/>
      <c r="CY324" s="6"/>
      <c r="CZ324" s="6"/>
      <c r="DA324" s="6"/>
      <c r="DB324" s="6"/>
      <c r="DC324" s="6"/>
      <c r="DD324" s="6"/>
      <c r="DE324" s="6"/>
      <c r="DF324" s="6"/>
      <c r="DG324" s="6"/>
      <c r="DH324" s="6"/>
      <c r="DI324" s="6"/>
      <c r="DJ324" s="6"/>
      <c r="DK324" s="6"/>
      <c r="DL324" s="6"/>
      <c r="DM324" s="6"/>
      <c r="DN324" s="6"/>
      <c r="DO324" s="6"/>
      <c r="DP324" s="6"/>
      <c r="DQ324" s="6"/>
      <c r="DR324" s="6"/>
      <c r="DS324" s="6"/>
      <c r="DT324" s="6"/>
    </row>
    <row r="325" spans="1:124"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6"/>
      <c r="CW325" s="6"/>
      <c r="CX325" s="6"/>
      <c r="CY325" s="6"/>
      <c r="CZ325" s="6"/>
      <c r="DA325" s="6"/>
      <c r="DB325" s="6"/>
      <c r="DC325" s="6"/>
      <c r="DD325" s="6"/>
      <c r="DE325" s="6"/>
      <c r="DF325" s="6"/>
      <c r="DG325" s="6"/>
      <c r="DH325" s="6"/>
      <c r="DI325" s="6"/>
      <c r="DJ325" s="6"/>
      <c r="DK325" s="6"/>
      <c r="DL325" s="6"/>
      <c r="DM325" s="6"/>
      <c r="DN325" s="6"/>
      <c r="DO325" s="6"/>
      <c r="DP325" s="6"/>
      <c r="DQ325" s="6"/>
      <c r="DR325" s="6"/>
      <c r="DS325" s="6"/>
      <c r="DT325" s="6"/>
    </row>
    <row r="326" spans="1:124"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6"/>
      <c r="CW326" s="6"/>
      <c r="CX326" s="6"/>
      <c r="CY326" s="6"/>
      <c r="CZ326" s="6"/>
      <c r="DA326" s="6"/>
      <c r="DB326" s="6"/>
      <c r="DC326" s="6"/>
      <c r="DD326" s="6"/>
      <c r="DE326" s="6"/>
      <c r="DF326" s="6"/>
      <c r="DG326" s="6"/>
      <c r="DH326" s="6"/>
      <c r="DI326" s="6"/>
      <c r="DJ326" s="6"/>
      <c r="DK326" s="6"/>
      <c r="DL326" s="6"/>
      <c r="DM326" s="6"/>
      <c r="DN326" s="6"/>
      <c r="DO326" s="6"/>
      <c r="DP326" s="6"/>
      <c r="DQ326" s="6"/>
      <c r="DR326" s="6"/>
      <c r="DS326" s="6"/>
      <c r="DT326" s="6"/>
    </row>
    <row r="327" spans="1:124"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6"/>
      <c r="CW327" s="6"/>
      <c r="CX327" s="6"/>
      <c r="CY327" s="6"/>
      <c r="CZ327" s="6"/>
      <c r="DA327" s="6"/>
      <c r="DB327" s="6"/>
      <c r="DC327" s="6"/>
      <c r="DD327" s="6"/>
      <c r="DE327" s="6"/>
      <c r="DF327" s="6"/>
      <c r="DG327" s="6"/>
      <c r="DH327" s="6"/>
      <c r="DI327" s="6"/>
      <c r="DJ327" s="6"/>
      <c r="DK327" s="6"/>
      <c r="DL327" s="6"/>
      <c r="DM327" s="6"/>
      <c r="DN327" s="6"/>
      <c r="DO327" s="6"/>
      <c r="DP327" s="6"/>
      <c r="DQ327" s="6"/>
      <c r="DR327" s="6"/>
      <c r="DS327" s="6"/>
      <c r="DT327" s="6"/>
    </row>
    <row r="328" spans="1:124"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6"/>
      <c r="CW328" s="6"/>
      <c r="CX328" s="6"/>
      <c r="CY328" s="6"/>
      <c r="CZ328" s="6"/>
      <c r="DA328" s="6"/>
      <c r="DB328" s="6"/>
      <c r="DC328" s="6"/>
      <c r="DD328" s="6"/>
      <c r="DE328" s="6"/>
      <c r="DF328" s="6"/>
      <c r="DG328" s="6"/>
      <c r="DH328" s="6"/>
      <c r="DI328" s="6"/>
      <c r="DJ328" s="6"/>
      <c r="DK328" s="6"/>
      <c r="DL328" s="6"/>
      <c r="DM328" s="6"/>
      <c r="DN328" s="6"/>
      <c r="DO328" s="6"/>
      <c r="DP328" s="6"/>
      <c r="DQ328" s="6"/>
      <c r="DR328" s="6"/>
      <c r="DS328" s="6"/>
      <c r="DT328" s="6"/>
    </row>
    <row r="329" spans="1:124">
      <c r="A329" s="4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6"/>
      <c r="CW329" s="6"/>
      <c r="CX329" s="6"/>
      <c r="CY329" s="6"/>
      <c r="CZ329" s="6"/>
      <c r="DA329" s="6"/>
      <c r="DB329" s="6"/>
      <c r="DC329" s="6"/>
      <c r="DD329" s="6"/>
      <c r="DE329" s="6"/>
      <c r="DF329" s="6"/>
      <c r="DG329" s="6"/>
      <c r="DH329" s="6"/>
      <c r="DI329" s="6"/>
      <c r="DJ329" s="6"/>
      <c r="DK329" s="6"/>
      <c r="DL329" s="6"/>
      <c r="DM329" s="6"/>
      <c r="DN329" s="6"/>
      <c r="DO329" s="6"/>
      <c r="DP329" s="6"/>
      <c r="DQ329" s="6"/>
      <c r="DR329" s="6"/>
      <c r="DS329" s="6"/>
      <c r="DT329" s="6"/>
    </row>
    <row r="330" spans="1:124"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6"/>
      <c r="CW330" s="6"/>
      <c r="CX330" s="6"/>
      <c r="CY330" s="6"/>
      <c r="CZ330" s="6"/>
      <c r="DA330" s="6"/>
      <c r="DB330" s="6"/>
      <c r="DC330" s="6"/>
      <c r="DD330" s="6"/>
      <c r="DE330" s="6"/>
      <c r="DF330" s="6"/>
      <c r="DG330" s="6"/>
      <c r="DH330" s="6"/>
      <c r="DI330" s="6"/>
      <c r="DJ330" s="6"/>
      <c r="DK330" s="6"/>
      <c r="DL330" s="6"/>
      <c r="DM330" s="6"/>
      <c r="DN330" s="6"/>
      <c r="DO330" s="6"/>
      <c r="DP330" s="6"/>
      <c r="DQ330" s="6"/>
      <c r="DR330" s="6"/>
      <c r="DS330" s="6"/>
      <c r="DT330" s="6"/>
    </row>
    <row r="331" spans="1:124"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6"/>
      <c r="CW331" s="6"/>
      <c r="CX331" s="6"/>
      <c r="CY331" s="6"/>
      <c r="CZ331" s="6"/>
      <c r="DA331" s="6"/>
      <c r="DB331" s="6"/>
      <c r="DC331" s="6"/>
      <c r="DD331" s="6"/>
      <c r="DE331" s="6"/>
      <c r="DF331" s="6"/>
      <c r="DG331" s="6"/>
      <c r="DH331" s="6"/>
      <c r="DI331" s="6"/>
      <c r="DJ331" s="6"/>
      <c r="DK331" s="6"/>
      <c r="DL331" s="6"/>
      <c r="DM331" s="6"/>
      <c r="DN331" s="6"/>
      <c r="DO331" s="6"/>
      <c r="DP331" s="6"/>
      <c r="DQ331" s="6"/>
      <c r="DR331" s="6"/>
      <c r="DS331" s="6"/>
      <c r="DT331" s="6"/>
    </row>
    <row r="332" spans="1:124"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6"/>
      <c r="CW332" s="6"/>
      <c r="CX332" s="6"/>
      <c r="CY332" s="6"/>
      <c r="CZ332" s="6"/>
      <c r="DA332" s="6"/>
      <c r="DB332" s="6"/>
      <c r="DC332" s="6"/>
      <c r="DD332" s="6"/>
      <c r="DE332" s="6"/>
      <c r="DF332" s="6"/>
      <c r="DG332" s="6"/>
      <c r="DH332" s="6"/>
      <c r="DI332" s="6"/>
      <c r="DJ332" s="6"/>
      <c r="DK332" s="6"/>
      <c r="DL332" s="6"/>
      <c r="DM332" s="6"/>
      <c r="DN332" s="6"/>
      <c r="DO332" s="6"/>
      <c r="DP332" s="6"/>
      <c r="DQ332" s="6"/>
      <c r="DR332" s="6"/>
      <c r="DS332" s="6"/>
      <c r="DT332" s="6"/>
    </row>
    <row r="333" spans="1:124"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6"/>
      <c r="CW333" s="6"/>
      <c r="CX333" s="6"/>
      <c r="CY333" s="6"/>
      <c r="CZ333" s="6"/>
      <c r="DA333" s="6"/>
      <c r="DB333" s="6"/>
      <c r="DC333" s="6"/>
      <c r="DD333" s="6"/>
      <c r="DE333" s="6"/>
      <c r="DF333" s="6"/>
      <c r="DG333" s="6"/>
      <c r="DH333" s="6"/>
      <c r="DI333" s="6"/>
      <c r="DJ333" s="6"/>
      <c r="DK333" s="6"/>
      <c r="DL333" s="6"/>
      <c r="DM333" s="6"/>
      <c r="DN333" s="6"/>
      <c r="DO333" s="6"/>
      <c r="DP333" s="6"/>
      <c r="DQ333" s="6"/>
      <c r="DR333" s="6"/>
      <c r="DS333" s="6"/>
      <c r="DT333" s="6"/>
    </row>
    <row r="334" spans="1:124"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6"/>
      <c r="CW334" s="6"/>
      <c r="CX334" s="6"/>
      <c r="CY334" s="6"/>
      <c r="CZ334" s="6"/>
      <c r="DA334" s="6"/>
      <c r="DB334" s="6"/>
      <c r="DC334" s="6"/>
      <c r="DD334" s="6"/>
      <c r="DE334" s="6"/>
      <c r="DF334" s="6"/>
      <c r="DG334" s="6"/>
      <c r="DH334" s="6"/>
      <c r="DI334" s="6"/>
      <c r="DJ334" s="6"/>
      <c r="DK334" s="6"/>
      <c r="DL334" s="6"/>
      <c r="DM334" s="6"/>
      <c r="DN334" s="6"/>
      <c r="DO334" s="6"/>
      <c r="DP334" s="6"/>
      <c r="DQ334" s="6"/>
      <c r="DR334" s="6"/>
      <c r="DS334" s="6"/>
      <c r="DT334" s="6"/>
    </row>
    <row r="335" spans="1:124"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6"/>
      <c r="CW335" s="6"/>
      <c r="CX335" s="6"/>
      <c r="CY335" s="6"/>
      <c r="CZ335" s="6"/>
      <c r="DA335" s="6"/>
      <c r="DB335" s="6"/>
      <c r="DC335" s="6"/>
      <c r="DD335" s="6"/>
      <c r="DE335" s="6"/>
      <c r="DF335" s="6"/>
      <c r="DG335" s="6"/>
      <c r="DH335" s="6"/>
      <c r="DI335" s="6"/>
      <c r="DJ335" s="6"/>
      <c r="DK335" s="6"/>
      <c r="DL335" s="6"/>
      <c r="DM335" s="6"/>
      <c r="DN335" s="6"/>
      <c r="DO335" s="6"/>
      <c r="DP335" s="6"/>
      <c r="DQ335" s="6"/>
      <c r="DR335" s="6"/>
      <c r="DS335" s="6"/>
      <c r="DT335" s="6"/>
    </row>
    <row r="336" spans="1:124"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6"/>
      <c r="CW336" s="6"/>
      <c r="CX336" s="6"/>
      <c r="CY336" s="6"/>
      <c r="CZ336" s="6"/>
      <c r="DA336" s="6"/>
      <c r="DB336" s="6"/>
      <c r="DC336" s="6"/>
      <c r="DD336" s="6"/>
      <c r="DE336" s="6"/>
      <c r="DF336" s="6"/>
      <c r="DG336" s="6"/>
      <c r="DH336" s="6"/>
      <c r="DI336" s="6"/>
      <c r="DJ336" s="6"/>
      <c r="DK336" s="6"/>
      <c r="DL336" s="6"/>
      <c r="DM336" s="6"/>
      <c r="DN336" s="6"/>
      <c r="DO336" s="6"/>
      <c r="DP336" s="6"/>
      <c r="DQ336" s="6"/>
      <c r="DR336" s="6"/>
      <c r="DS336" s="6"/>
      <c r="DT336" s="6"/>
    </row>
    <row r="337" spans="2:124"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6"/>
      <c r="CW337" s="6"/>
      <c r="CX337" s="6"/>
      <c r="CY337" s="6"/>
      <c r="CZ337" s="6"/>
      <c r="DA337" s="6"/>
      <c r="DB337" s="6"/>
      <c r="DC337" s="6"/>
      <c r="DD337" s="6"/>
      <c r="DE337" s="6"/>
      <c r="DF337" s="6"/>
      <c r="DG337" s="6"/>
      <c r="DH337" s="6"/>
      <c r="DI337" s="6"/>
      <c r="DJ337" s="6"/>
      <c r="DK337" s="6"/>
      <c r="DL337" s="6"/>
      <c r="DM337" s="6"/>
      <c r="DN337" s="6"/>
      <c r="DO337" s="6"/>
      <c r="DP337" s="6"/>
      <c r="DQ337" s="6"/>
      <c r="DR337" s="6"/>
      <c r="DS337" s="6"/>
      <c r="DT337" s="6"/>
    </row>
    <row r="338" spans="2:124"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6"/>
      <c r="CW338" s="6"/>
      <c r="CX338" s="6"/>
      <c r="CY338" s="6"/>
      <c r="CZ338" s="6"/>
      <c r="DA338" s="6"/>
      <c r="DB338" s="6"/>
      <c r="DC338" s="6"/>
      <c r="DD338" s="6"/>
      <c r="DE338" s="6"/>
      <c r="DF338" s="6"/>
      <c r="DG338" s="6"/>
      <c r="DH338" s="6"/>
      <c r="DI338" s="6"/>
      <c r="DJ338" s="6"/>
      <c r="DK338" s="6"/>
      <c r="DL338" s="6"/>
      <c r="DM338" s="6"/>
      <c r="DN338" s="6"/>
      <c r="DO338" s="6"/>
      <c r="DP338" s="6"/>
      <c r="DQ338" s="6"/>
      <c r="DR338" s="6"/>
      <c r="DS338" s="6"/>
      <c r="DT338" s="6"/>
    </row>
    <row r="339" spans="2:124"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</row>
    <row r="340" spans="2:124"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</row>
    <row r="341" spans="2:124"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</row>
    <row r="342" spans="2:124"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</row>
    <row r="343" spans="2:124"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</row>
    <row r="344" spans="2:124"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</row>
    <row r="345" spans="2:124"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</row>
    <row r="346" spans="2:124"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</row>
    <row r="347" spans="2:124"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</row>
    <row r="348" spans="2:124"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</row>
    <row r="349" spans="2:124"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</row>
    <row r="350" spans="2:124"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</row>
    <row r="351" spans="2:124"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</row>
    <row r="352" spans="2:124"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</row>
    <row r="353" spans="2:124"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</row>
    <row r="354" spans="2:124"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</row>
    <row r="355" spans="2:124"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</row>
    <row r="356" spans="2:124"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</row>
    <row r="357" spans="2:124"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</row>
    <row r="358" spans="2:124"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</row>
    <row r="359" spans="2:124"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</row>
    <row r="360" spans="2:124"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</row>
    <row r="361" spans="2:124"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</row>
    <row r="362" spans="2:124"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</row>
    <row r="363" spans="2:124"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</row>
    <row r="364" spans="2:124"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</row>
    <row r="365" spans="2:124"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</row>
    <row r="366" spans="2:124"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</row>
    <row r="367" spans="2:124"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</row>
    <row r="368" spans="2:124"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</row>
    <row r="369" spans="2:124"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</row>
    <row r="370" spans="2:124"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</row>
    <row r="371" spans="2:124"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</row>
    <row r="372" spans="2:124"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</row>
    <row r="373" spans="2:124"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</row>
    <row r="374" spans="2:124"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</row>
    <row r="375" spans="2:124"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</row>
    <row r="376" spans="2:124"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</row>
    <row r="377" spans="2:124"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</row>
    <row r="378" spans="2:124"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</row>
    <row r="379" spans="2:124"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</row>
    <row r="380" spans="2:124"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</row>
    <row r="381" spans="2:124"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</row>
    <row r="382" spans="2:124"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</row>
    <row r="383" spans="2:124"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</row>
    <row r="384" spans="2:124"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</row>
    <row r="385" spans="2:124"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</row>
    <row r="386" spans="2:124"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</row>
    <row r="387" spans="2:124"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</row>
    <row r="388" spans="2:124"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</row>
    <row r="389" spans="2:124"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</row>
    <row r="390" spans="2:124"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</row>
    <row r="391" spans="2:124"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</row>
    <row r="392" spans="2:124"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</row>
    <row r="393" spans="2:124"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</row>
    <row r="394" spans="2:124"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</row>
    <row r="395" spans="2:124"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</row>
    <row r="396" spans="2:124"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</row>
    <row r="397" spans="2:124"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</row>
    <row r="398" spans="2:124"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</row>
    <row r="399" spans="2:124"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</row>
    <row r="400" spans="2:124"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</row>
    <row r="401" spans="2:124"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</row>
    <row r="402" spans="2:124"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</row>
    <row r="403" spans="2:124"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</row>
    <row r="404" spans="2:124"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</row>
    <row r="405" spans="2:124"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</row>
    <row r="406" spans="2:124"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</row>
    <row r="407" spans="2:124"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</row>
    <row r="408" spans="2:124"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</row>
    <row r="409" spans="2:124"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</row>
    <row r="410" spans="2:124"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</row>
    <row r="411" spans="2:124"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</row>
    <row r="412" spans="2:124"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</row>
    <row r="413" spans="2:124"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</row>
    <row r="414" spans="2:124"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</row>
    <row r="415" spans="2:124"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</row>
    <row r="416" spans="2:124"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</row>
    <row r="417" spans="2:124"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</row>
    <row r="418" spans="2:124"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</row>
    <row r="419" spans="2:124"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</row>
    <row r="420" spans="2:124"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</row>
    <row r="421" spans="2:124"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</row>
    <row r="422" spans="2:124"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</row>
    <row r="423" spans="2:124"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</row>
    <row r="424" spans="2:124"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</row>
    <row r="425" spans="2:124"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</row>
    <row r="426" spans="2:124"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</row>
    <row r="427" spans="2:124"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</row>
    <row r="428" spans="2:124"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</row>
    <row r="429" spans="2:124"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</row>
    <row r="430" spans="2:124"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</row>
    <row r="431" spans="2:124"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</row>
    <row r="432" spans="2:124"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</row>
    <row r="433" spans="2:124"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</row>
    <row r="434" spans="2:124"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</row>
    <row r="435" spans="2:124"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</row>
    <row r="436" spans="2:124"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</row>
    <row r="437" spans="2:124"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</row>
    <row r="438" spans="2:124"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</row>
    <row r="439" spans="2:124"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</row>
    <row r="440" spans="2:124"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</row>
    <row r="441" spans="2:124"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</row>
    <row r="442" spans="2:124"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</row>
    <row r="443" spans="2:124"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</row>
    <row r="444" spans="2:124"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</row>
    <row r="445" spans="2:124"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</row>
    <row r="446" spans="2:124"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</row>
    <row r="447" spans="2:124"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</row>
    <row r="448" spans="2:124"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</row>
    <row r="449" spans="2:124"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</row>
    <row r="450" spans="2:124"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</row>
    <row r="451" spans="2:124"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</row>
    <row r="452" spans="2:124"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</row>
    <row r="453" spans="2:124"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</row>
    <row r="454" spans="2:124"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</row>
    <row r="455" spans="2:124"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</row>
    <row r="456" spans="2:124"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</row>
    <row r="457" spans="2:124"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</row>
    <row r="458" spans="2:124"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</row>
    <row r="459" spans="2:124"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</row>
    <row r="460" spans="2:124"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</row>
    <row r="461" spans="2:124"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</row>
    <row r="462" spans="2:124"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</row>
    <row r="463" spans="2:124"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</row>
    <row r="464" spans="2:124"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</row>
    <row r="465" spans="2:124"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</row>
    <row r="466" spans="2:124"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</row>
    <row r="467" spans="2:124"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</row>
    <row r="468" spans="2:124"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</row>
    <row r="469" spans="2:124"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</row>
    <row r="470" spans="2:124"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</row>
    <row r="471" spans="2:124"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</row>
    <row r="472" spans="2:124"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</row>
    <row r="473" spans="2:124"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</row>
    <row r="474" spans="2:124"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</row>
    <row r="475" spans="2:124"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</row>
    <row r="476" spans="2:124"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</row>
    <row r="477" spans="2:124"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</row>
    <row r="478" spans="2:124"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</row>
    <row r="479" spans="2:124"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</row>
    <row r="480" spans="2:124"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</row>
    <row r="481" spans="2:124"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</row>
    <row r="482" spans="2:124"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</row>
    <row r="483" spans="2:124"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</row>
    <row r="484" spans="2:124"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</row>
    <row r="485" spans="2:124"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</row>
    <row r="486" spans="2:124"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</row>
    <row r="487" spans="2:124"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</row>
    <row r="488" spans="2:124"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</row>
    <row r="489" spans="2:124"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</row>
    <row r="490" spans="2:124"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</row>
    <row r="491" spans="2:124"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</row>
    <row r="492" spans="2:124"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</row>
    <row r="493" spans="2:124"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</row>
    <row r="494" spans="2:124"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</row>
    <row r="495" spans="2:124"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</row>
    <row r="496" spans="2:124"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</row>
    <row r="497" spans="2:124"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</row>
    <row r="498" spans="2:124"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</row>
    <row r="499" spans="2:124"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</row>
    <row r="500" spans="2:124"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</row>
    <row r="501" spans="2:124"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</row>
    <row r="502" spans="2:124"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</row>
    <row r="503" spans="2:124"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</row>
    <row r="504" spans="2:124"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</row>
    <row r="505" spans="2:124"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</row>
    <row r="506" spans="2:124"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</row>
    <row r="507" spans="2:124"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</row>
    <row r="508" spans="2:124"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</row>
    <row r="509" spans="2:124"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</row>
    <row r="510" spans="2:124"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</row>
    <row r="511" spans="2:124"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</row>
    <row r="512" spans="2:124"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</row>
    <row r="513" spans="2:124"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</row>
    <row r="514" spans="2:124"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</row>
    <row r="515" spans="2:124"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</row>
    <row r="516" spans="2:124"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</row>
    <row r="517" spans="2:124"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</row>
    <row r="518" spans="2:124"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</row>
    <row r="519" spans="2:124"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</row>
    <row r="520" spans="2:124"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</row>
    <row r="521" spans="2:124"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</row>
    <row r="522" spans="2:124"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</row>
    <row r="523" spans="2:124"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</row>
    <row r="524" spans="2:124"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</row>
    <row r="525" spans="2:124"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</row>
    <row r="526" spans="2:124"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</row>
    <row r="527" spans="2:124"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</row>
    <row r="528" spans="2:124"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</row>
    <row r="529" spans="2:124"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</row>
    <row r="530" spans="2:124"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</row>
    <row r="531" spans="2:124"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</row>
    <row r="532" spans="2:124"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</row>
    <row r="533" spans="2:124"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</row>
    <row r="534" spans="2:124"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</row>
    <row r="535" spans="2:124"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</row>
    <row r="536" spans="2:124"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</row>
    <row r="537" spans="2:124"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</row>
    <row r="538" spans="2:124"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</row>
    <row r="539" spans="2:124"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</row>
    <row r="540" spans="2:124"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</row>
    <row r="541" spans="2:124"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</row>
    <row r="542" spans="2:124"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</row>
    <row r="543" spans="2:124"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</row>
    <row r="544" spans="2:124"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</row>
    <row r="545" spans="2:124"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</row>
    <row r="546" spans="2:124"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</row>
    <row r="547" spans="2:124"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</row>
    <row r="548" spans="2:124"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</row>
    <row r="549" spans="2:124"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</row>
    <row r="550" spans="2:124"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</row>
    <row r="551" spans="2:124"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</row>
    <row r="552" spans="2:124"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</row>
    <row r="553" spans="2:124"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</row>
    <row r="554" spans="2:124"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</row>
    <row r="555" spans="2:124"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</row>
    <row r="556" spans="2:124"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</row>
    <row r="557" spans="2:124"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</row>
    <row r="558" spans="2:124"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</row>
    <row r="559" spans="2:124"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</row>
    <row r="560" spans="2:124"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</row>
    <row r="561" spans="2:124"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</row>
    <row r="562" spans="2:124"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</row>
    <row r="563" spans="2:124"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</row>
    <row r="564" spans="2:124"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</row>
    <row r="565" spans="2:124"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</row>
    <row r="566" spans="2:124"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</row>
    <row r="567" spans="2:124"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</row>
    <row r="568" spans="2:124"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</row>
    <row r="569" spans="2:124"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</row>
    <row r="570" spans="2:124"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</row>
    <row r="571" spans="2:124"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</row>
    <row r="572" spans="2:124"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</row>
    <row r="573" spans="2:124"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</row>
    <row r="574" spans="2:124"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</row>
    <row r="575" spans="2:124"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</row>
    <row r="576" spans="2:124"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</row>
    <row r="577" spans="2:124"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</row>
    <row r="578" spans="2:124"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</row>
    <row r="579" spans="2:124"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</row>
    <row r="580" spans="2:124"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</row>
    <row r="581" spans="2:124"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</row>
    <row r="582" spans="2:124"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</row>
    <row r="583" spans="2:124"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</row>
    <row r="584" spans="2:124"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</row>
    <row r="585" spans="2:124"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</row>
    <row r="586" spans="2:124"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</row>
    <row r="587" spans="2:124"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</row>
    <row r="588" spans="2:124"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</row>
    <row r="589" spans="2:124"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</row>
    <row r="590" spans="2:124"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</row>
    <row r="591" spans="2:124"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</row>
    <row r="592" spans="2:124"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</row>
    <row r="593" spans="2:124"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</row>
    <row r="594" spans="2:124"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</row>
    <row r="595" spans="2:124"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</row>
    <row r="596" spans="2:124"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</row>
    <row r="597" spans="2:124"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</row>
    <row r="598" spans="2:124"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</row>
    <row r="599" spans="2:124"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</row>
    <row r="600" spans="2:124"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</row>
    <row r="601" spans="2:124"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</row>
    <row r="602" spans="2:124"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</row>
    <row r="603" spans="2:124"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</row>
    <row r="604" spans="2:124"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</row>
    <row r="605" spans="2:124"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</row>
    <row r="606" spans="2:124"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</row>
    <row r="607" spans="2:124"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</row>
    <row r="608" spans="2:124"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</row>
    <row r="609" spans="2:124"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</row>
    <row r="610" spans="2:124"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</row>
    <row r="611" spans="2:124"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</row>
    <row r="612" spans="2:124"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</row>
    <row r="613" spans="2:124"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</row>
    <row r="614" spans="2:124"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</row>
    <row r="615" spans="2:124"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</row>
    <row r="616" spans="2:124"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</row>
    <row r="617" spans="2:124"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</row>
    <row r="618" spans="2:124"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</row>
    <row r="619" spans="2:124"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</row>
    <row r="620" spans="2:124"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</row>
    <row r="621" spans="2:124"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</row>
    <row r="622" spans="2:124"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</row>
    <row r="623" spans="2:124"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</row>
    <row r="624" spans="2:124"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</row>
    <row r="625" spans="2:124"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</row>
    <row r="626" spans="2:124"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</row>
    <row r="627" spans="2:124"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</row>
    <row r="628" spans="2:124"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</row>
    <row r="629" spans="2:124"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</row>
    <row r="630" spans="2:124"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</row>
    <row r="631" spans="2:124"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</row>
    <row r="632" spans="2:124"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</row>
    <row r="633" spans="2:124"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</row>
    <row r="634" spans="2:124"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</row>
    <row r="635" spans="2:124"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</row>
    <row r="636" spans="2:124"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</row>
    <row r="637" spans="2:124"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</row>
    <row r="638" spans="2:124"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</row>
    <row r="639" spans="2:124"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</row>
    <row r="640" spans="2:124"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</row>
    <row r="641" spans="2:124"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</row>
    <row r="642" spans="2:124"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</row>
    <row r="643" spans="2:124"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</row>
    <row r="644" spans="2:124"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</row>
    <row r="645" spans="2:124"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</row>
    <row r="646" spans="2:124"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</row>
    <row r="647" spans="2:124"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</row>
    <row r="648" spans="2:124"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</row>
    <row r="649" spans="2:124"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</row>
    <row r="650" spans="2:124"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</row>
    <row r="651" spans="2:124"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</row>
    <row r="652" spans="2:124"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</row>
    <row r="653" spans="2:124"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</row>
    <row r="654" spans="2:124"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</row>
    <row r="655" spans="2:124"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</row>
    <row r="656" spans="2:124"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</row>
    <row r="657" spans="2:124"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</row>
    <row r="658" spans="2:124"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</row>
    <row r="659" spans="2:124"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</row>
    <row r="660" spans="2:124"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</row>
    <row r="661" spans="2:124"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</row>
    <row r="662" spans="2:124"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</row>
    <row r="663" spans="2:124"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</row>
    <row r="664" spans="2:124"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</row>
    <row r="665" spans="2:124"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</row>
    <row r="666" spans="2:124"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</row>
    <row r="667" spans="2:124"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</row>
    <row r="668" spans="2:124"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</row>
    <row r="669" spans="2:124"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</row>
    <row r="670" spans="2:124"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</row>
    <row r="671" spans="2:124"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</row>
    <row r="672" spans="2:124"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</row>
    <row r="673" spans="2:124"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</row>
    <row r="674" spans="2:124"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</row>
    <row r="675" spans="2:124"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</row>
    <row r="676" spans="2:124"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</row>
    <row r="677" spans="2:124"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</row>
    <row r="678" spans="2:124"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</row>
    <row r="679" spans="2:124"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</row>
    <row r="680" spans="2:124"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</row>
    <row r="681" spans="2:124"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</row>
    <row r="682" spans="2:124"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</row>
    <row r="683" spans="2:124"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</row>
    <row r="684" spans="2:124"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</row>
    <row r="685" spans="2:124"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</row>
    <row r="686" spans="2:124"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</row>
    <row r="687" spans="2:124"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</row>
    <row r="688" spans="2:124"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</row>
    <row r="689" spans="2:124"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</row>
    <row r="690" spans="2:124"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</row>
    <row r="691" spans="2:124"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</row>
    <row r="692" spans="2:124"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</row>
    <row r="693" spans="2:124"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</row>
    <row r="694" spans="2:124"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</row>
    <row r="695" spans="2:124"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</row>
    <row r="696" spans="2:124"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</row>
    <row r="697" spans="2:124"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</row>
    <row r="698" spans="2:124"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</row>
    <row r="699" spans="2:124"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</row>
    <row r="700" spans="2:124"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</row>
    <row r="701" spans="2:124"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</row>
    <row r="702" spans="2:124"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</row>
    <row r="703" spans="2:124"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</row>
    <row r="704" spans="2:124"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</row>
    <row r="705" spans="2:124"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</row>
    <row r="706" spans="2:124"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</row>
    <row r="707" spans="2:124"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</row>
    <row r="708" spans="2:124"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</row>
    <row r="709" spans="2:124"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</row>
    <row r="710" spans="2:124"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</row>
    <row r="711" spans="2:124"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</row>
    <row r="712" spans="2:124"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</row>
    <row r="713" spans="2:124"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</row>
    <row r="714" spans="2:124"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</row>
    <row r="715" spans="2:124"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</row>
    <row r="716" spans="2:124"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</row>
    <row r="717" spans="2:124"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</row>
    <row r="718" spans="2:124"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</row>
    <row r="719" spans="2:124"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</row>
    <row r="720" spans="2:124"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</row>
    <row r="721" spans="2:124"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</row>
    <row r="722" spans="2:124"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</row>
    <row r="723" spans="2:124"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</row>
    <row r="724" spans="2:124"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</row>
    <row r="725" spans="2:124"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</row>
    <row r="726" spans="2:124"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</row>
    <row r="727" spans="2:124"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</row>
    <row r="728" spans="2:124"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</row>
    <row r="729" spans="2:124"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</row>
    <row r="730" spans="2:124"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</row>
    <row r="731" spans="2:124"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</row>
    <row r="732" spans="2:124"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</row>
    <row r="733" spans="2:124"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</row>
    <row r="734" spans="2:124"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</row>
    <row r="735" spans="2:124"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</row>
    <row r="736" spans="2:124"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</row>
    <row r="737" spans="2:124"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</row>
    <row r="738" spans="2:124"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</row>
    <row r="739" spans="2:124"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</row>
    <row r="740" spans="2:124"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</row>
    <row r="741" spans="2:124"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</row>
    <row r="742" spans="2:124"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</row>
    <row r="743" spans="2:124"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</row>
    <row r="744" spans="2:124"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</row>
    <row r="745" spans="2:124"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</row>
    <row r="746" spans="2:124"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</row>
    <row r="747" spans="2:124"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</row>
    <row r="748" spans="2:124"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</row>
    <row r="749" spans="2:124"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</row>
    <row r="750" spans="2:124"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</row>
    <row r="751" spans="2:124"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</row>
    <row r="752" spans="2:124"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</row>
    <row r="753" spans="2:124"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</row>
    <row r="754" spans="2:124"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</row>
    <row r="755" spans="2:124"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</row>
    <row r="756" spans="2:124"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</row>
    <row r="757" spans="2:124"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</row>
    <row r="758" spans="2:124"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</row>
    <row r="759" spans="2:124"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</row>
    <row r="760" spans="2:124"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</row>
    <row r="761" spans="2:124"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</row>
    <row r="762" spans="2:124"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</row>
    <row r="763" spans="2:124"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</row>
    <row r="764" spans="2:124"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</row>
    <row r="765" spans="2:124"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</row>
    <row r="766" spans="2:124"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</row>
    <row r="767" spans="2:124"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</row>
    <row r="768" spans="2:124"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</row>
    <row r="769" spans="2:124"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</row>
    <row r="770" spans="2:124"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</row>
    <row r="771" spans="2:124"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</row>
    <row r="772" spans="2:124"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</row>
    <row r="773" spans="2:124"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</row>
    <row r="774" spans="2:124"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</row>
    <row r="775" spans="2:124"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</row>
    <row r="776" spans="2:124"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</row>
    <row r="777" spans="2:124"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</row>
    <row r="778" spans="2:124"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</row>
    <row r="779" spans="2:124"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</row>
    <row r="780" spans="2:124"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</row>
    <row r="781" spans="2:124"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</row>
    <row r="782" spans="2:124"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</row>
    <row r="783" spans="2:124"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</row>
    <row r="784" spans="2:124"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</row>
    <row r="785" spans="2:124"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</row>
    <row r="786" spans="2:124"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</row>
    <row r="787" spans="2:124"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</row>
    <row r="788" spans="2:124"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</row>
    <row r="789" spans="2:124"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</row>
    <row r="790" spans="2:124"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</row>
    <row r="791" spans="2:124"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</row>
    <row r="792" spans="2:124"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</row>
    <row r="793" spans="2:124"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</row>
    <row r="794" spans="2:124"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</row>
    <row r="795" spans="2:124"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</row>
    <row r="796" spans="2:124"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</row>
    <row r="797" spans="2:124"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</row>
    <row r="798" spans="2:124"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</row>
    <row r="799" spans="2:124"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</row>
    <row r="800" spans="2:124"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</row>
    <row r="801" spans="2:124"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</row>
    <row r="802" spans="2:124"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</row>
    <row r="803" spans="2:124"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</row>
    <row r="804" spans="2:124"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</row>
    <row r="805" spans="2:124"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</row>
    <row r="806" spans="2:124"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</row>
    <row r="807" spans="2:124"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</row>
    <row r="808" spans="2:124"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</row>
    <row r="809" spans="2:124"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</row>
    <row r="810" spans="2:124"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</row>
    <row r="811" spans="2:124"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</row>
    <row r="812" spans="2:124"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</row>
    <row r="813" spans="2:124"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</row>
    <row r="814" spans="2:124"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</row>
    <row r="815" spans="2:124"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</row>
    <row r="816" spans="2:124"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</row>
    <row r="817" spans="2:124"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</row>
    <row r="818" spans="2:124"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</row>
    <row r="819" spans="2:124"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</row>
    <row r="820" spans="2:124"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</row>
    <row r="821" spans="2:124"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</row>
    <row r="822" spans="2:124"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</row>
    <row r="823" spans="2:124"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</row>
    <row r="824" spans="2:124"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</row>
    <row r="825" spans="2:124"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</row>
    <row r="826" spans="2:124"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</row>
    <row r="827" spans="2:124"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</row>
    <row r="828" spans="2:124"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</row>
    <row r="829" spans="2:124"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</row>
    <row r="830" spans="2:124"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</row>
    <row r="831" spans="2:124"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</row>
    <row r="832" spans="2:124"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</row>
    <row r="833" spans="2:124"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</row>
    <row r="834" spans="2:124"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</row>
    <row r="835" spans="2:124"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</row>
    <row r="836" spans="2:124"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</row>
    <row r="837" spans="2:124"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</row>
    <row r="838" spans="2:124"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</row>
    <row r="839" spans="2:124"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</row>
    <row r="840" spans="2:124"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</row>
    <row r="841" spans="2:124"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</row>
    <row r="842" spans="2:124"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</row>
    <row r="843" spans="2:124"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</row>
    <row r="844" spans="2:124"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</row>
    <row r="845" spans="2:124"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</row>
    <row r="846" spans="2:124"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</row>
    <row r="847" spans="2:124"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</row>
    <row r="848" spans="2:124"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</row>
    <row r="849" spans="2:124"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</row>
    <row r="850" spans="2:124"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</row>
    <row r="851" spans="2:124"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</row>
    <row r="852" spans="2:124"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</row>
    <row r="853" spans="2:124"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</row>
    <row r="854" spans="2:124"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</row>
    <row r="855" spans="2:124"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</row>
    <row r="856" spans="2:124"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</row>
    <row r="857" spans="2:124"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</row>
    <row r="858" spans="2:124"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</row>
    <row r="859" spans="2:124"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</row>
    <row r="860" spans="2:124"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</row>
    <row r="861" spans="2:124"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</row>
    <row r="862" spans="2:124"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</row>
    <row r="863" spans="2:124"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</row>
    <row r="864" spans="2:124"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</row>
    <row r="865" spans="2:124"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</row>
    <row r="866" spans="2:124"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</row>
    <row r="867" spans="2:124"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</row>
    <row r="868" spans="2:124"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</row>
    <row r="869" spans="2:124"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</row>
    <row r="870" spans="2:124"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</row>
    <row r="871" spans="2:124"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</row>
    <row r="872" spans="2:124"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</row>
    <row r="873" spans="2:124"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</row>
    <row r="874" spans="2:124"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</row>
    <row r="875" spans="2:124"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</row>
    <row r="876" spans="2:124"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</row>
    <row r="877" spans="2:124"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</row>
    <row r="878" spans="2:124"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</row>
    <row r="879" spans="2:124"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</row>
    <row r="880" spans="2:124"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</row>
    <row r="881" spans="2:124"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</row>
    <row r="882" spans="2:124"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</row>
    <row r="883" spans="2:124"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</row>
    <row r="884" spans="2:124"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</row>
    <row r="885" spans="2:124"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</row>
    <row r="886" spans="2:124"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</row>
    <row r="887" spans="2:124"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</row>
    <row r="888" spans="2:124"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</row>
    <row r="889" spans="2:124"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</row>
    <row r="890" spans="2:124"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</row>
    <row r="891" spans="2:124"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</row>
    <row r="892" spans="2:124"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</row>
    <row r="893" spans="2:124"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</row>
    <row r="894" spans="2:124"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</row>
    <row r="895" spans="2:124"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</row>
    <row r="896" spans="2:124"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</row>
    <row r="897" spans="2:124"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</row>
    <row r="898" spans="2:124"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</row>
    <row r="899" spans="2:124"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</row>
    <row r="900" spans="2:124"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</row>
    <row r="901" spans="2:124"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</row>
    <row r="902" spans="2:124"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</row>
    <row r="903" spans="2:124"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</row>
    <row r="904" spans="2:124"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</row>
    <row r="905" spans="2:124"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</row>
    <row r="906" spans="2:124"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</row>
    <row r="907" spans="2:124"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</row>
    <row r="908" spans="2:124"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</row>
    <row r="909" spans="2:124"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</row>
    <row r="910" spans="2:124"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</row>
    <row r="911" spans="2:124"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</row>
    <row r="912" spans="2:124"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</row>
    <row r="913" spans="2:124"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</row>
    <row r="914" spans="2:124"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</row>
    <row r="915" spans="2:124"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</row>
    <row r="916" spans="2:124"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</row>
    <row r="917" spans="2:124"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</row>
    <row r="918" spans="2:124"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</row>
    <row r="919" spans="2:124"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</row>
    <row r="920" spans="2:124"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</row>
    <row r="921" spans="2:124"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</row>
    <row r="922" spans="2:124"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</row>
    <row r="923" spans="2:124"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</row>
    <row r="924" spans="2:124"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</row>
    <row r="925" spans="2:124"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</row>
    <row r="926" spans="2:124"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</row>
    <row r="927" spans="2:124"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</row>
    <row r="928" spans="2:124"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</row>
    <row r="929" spans="2:124"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</row>
    <row r="930" spans="2:124"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</row>
    <row r="931" spans="2:124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</row>
    <row r="932" spans="2:124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</row>
    <row r="933" spans="2:124"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</row>
    <row r="934" spans="2:124"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</row>
    <row r="935" spans="2:124"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</row>
    <row r="936" spans="2:124"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</row>
    <row r="937" spans="2:124"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</row>
    <row r="938" spans="2:124"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</row>
    <row r="939" spans="2:124"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</row>
    <row r="940" spans="2:124"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</row>
    <row r="941" spans="2:124"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</row>
    <row r="942" spans="2:124"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</row>
    <row r="943" spans="2:124"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</row>
    <row r="944" spans="2:124"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</row>
    <row r="945" spans="2:124"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</row>
    <row r="946" spans="2:124"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</row>
    <row r="947" spans="2:124"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</row>
    <row r="948" spans="2:124"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</row>
    <row r="949" spans="2:124"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</row>
    <row r="950" spans="2:124"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</row>
    <row r="951" spans="2:124"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</row>
    <row r="952" spans="2:124"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</row>
    <row r="953" spans="2:124"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</row>
    <row r="954" spans="2:124"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</row>
    <row r="955" spans="2:124"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</row>
    <row r="956" spans="2:124"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</row>
    <row r="957" spans="2:124"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</row>
    <row r="958" spans="2:124"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</row>
    <row r="959" spans="2:124"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</row>
    <row r="960" spans="2:124"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</row>
    <row r="961" spans="2:124"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</row>
    <row r="962" spans="2:124"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</row>
    <row r="963" spans="2:124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</row>
    <row r="964" spans="2:124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</row>
    <row r="965" spans="2:124"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</row>
    <row r="966" spans="2:124"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</row>
    <row r="967" spans="2:124"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</row>
    <row r="968" spans="2:124"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</row>
    <row r="969" spans="2:124"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</row>
    <row r="970" spans="2:124"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</row>
    <row r="971" spans="2:124"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</row>
    <row r="972" spans="2:124"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</row>
    <row r="973" spans="2:124"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</row>
    <row r="974" spans="2:124"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</row>
    <row r="975" spans="2:124"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</row>
    <row r="976" spans="2:124"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</row>
    <row r="977" spans="2:124"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</row>
    <row r="978" spans="2:124"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</row>
    <row r="979" spans="2:124"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</row>
    <row r="980" spans="2:124"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</row>
    <row r="981" spans="2:124"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</row>
    <row r="982" spans="2:124"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</row>
    <row r="983" spans="2:124"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</row>
    <row r="984" spans="2:124"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</row>
    <row r="985" spans="2:124"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</row>
    <row r="986" spans="2:124"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</row>
    <row r="987" spans="2:124"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</row>
    <row r="988" spans="2:124"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</row>
    <row r="989" spans="2:124"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</row>
    <row r="990" spans="2:124"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</row>
    <row r="991" spans="2:124"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</row>
    <row r="992" spans="2:124"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</row>
    <row r="993" spans="2:124"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</row>
    <row r="994" spans="2:124"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</row>
    <row r="995" spans="2:124"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</row>
    <row r="996" spans="2:124"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</row>
    <row r="997" spans="2:124"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</row>
    <row r="998" spans="2:124"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</row>
    <row r="999" spans="2:124"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</row>
    <row r="1000" spans="2:124"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</row>
    <row r="1001" spans="2:124"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</row>
    <row r="1002" spans="2:124"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</row>
    <row r="1003" spans="2:124"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</row>
    <row r="1004" spans="2:124"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</row>
    <row r="1005" spans="2:124"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</row>
    <row r="1006" spans="2:124"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</row>
    <row r="1007" spans="2:124"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</row>
    <row r="1008" spans="2:124"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</row>
    <row r="1009" spans="2:124"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</row>
    <row r="1010" spans="2:124"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</row>
    <row r="1011" spans="2:124"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</row>
    <row r="1012" spans="2:124"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</row>
    <row r="1013" spans="2:124"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</row>
    <row r="1014" spans="2:124"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</row>
    <row r="1015" spans="2:124"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</row>
    <row r="1016" spans="2:124"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</row>
    <row r="1017" spans="2:124"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</row>
    <row r="1018" spans="2:124"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</row>
    <row r="1019" spans="2:124"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</row>
    <row r="1020" spans="2:124"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</row>
    <row r="1021" spans="2:124"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</row>
    <row r="1022" spans="2:124"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</row>
    <row r="1023" spans="2:124"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</row>
    <row r="1024" spans="2:124"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</row>
    <row r="1025" spans="2:124"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</row>
    <row r="1026" spans="2:124"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</row>
    <row r="1027" spans="2:124"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</row>
    <row r="1028" spans="2:124"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</row>
    <row r="1029" spans="2:124"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</row>
    <row r="1030" spans="2:124"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</row>
    <row r="1031" spans="2:124"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</row>
    <row r="1032" spans="2:124"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</row>
    <row r="1033" spans="2:124"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</row>
    <row r="1034" spans="2:124"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</row>
    <row r="1035" spans="2:124"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</row>
    <row r="1036" spans="2:124"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</row>
    <row r="1037" spans="2:124"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</row>
    <row r="1038" spans="2:124"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</row>
    <row r="1039" spans="2:124"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</row>
    <row r="1040" spans="2:124"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</row>
    <row r="1041" spans="2:124"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</row>
    <row r="1042" spans="2:124"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</row>
    <row r="1043" spans="2:124"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</row>
    <row r="1044" spans="2:124"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</row>
    <row r="1045" spans="2:124"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</row>
    <row r="1046" spans="2:124"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</row>
    <row r="1047" spans="2:124"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</row>
    <row r="1048" spans="2:124"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</row>
    <row r="1049" spans="2:124"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</row>
    <row r="1050" spans="2:124"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</row>
    <row r="1051" spans="2:124"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</row>
    <row r="1052" spans="2:124"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</row>
    <row r="1053" spans="2:124"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</row>
    <row r="1054" spans="2:124"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</row>
    <row r="1055" spans="2:124"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</row>
    <row r="1056" spans="2:124"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</row>
    <row r="1057" spans="2:124"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</row>
    <row r="1058" spans="2:124"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</row>
    <row r="1059" spans="2:124"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</row>
    <row r="1060" spans="2:124"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</row>
    <row r="1061" spans="2:124"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</row>
    <row r="1062" spans="2:124"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</row>
    <row r="1063" spans="2:124"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</row>
    <row r="1064" spans="2:124"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</row>
    <row r="1065" spans="2:124"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</row>
    <row r="1066" spans="2:124"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</row>
    <row r="1067" spans="2:124"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</row>
    <row r="1068" spans="2:124"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</row>
    <row r="1069" spans="2:124"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</row>
    <row r="1070" spans="2:124"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</row>
    <row r="1071" spans="2:124"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</row>
    <row r="1072" spans="2:124"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</row>
    <row r="1073" spans="2:124"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</row>
    <row r="1074" spans="2:124"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</row>
    <row r="1075" spans="2:124"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</row>
    <row r="1076" spans="2:124"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</row>
    <row r="1077" spans="2:124"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</row>
    <row r="1078" spans="2:124"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</row>
    <row r="1079" spans="2:124"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</row>
    <row r="1080" spans="2:124"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</row>
    <row r="1081" spans="2:124"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</row>
    <row r="1082" spans="2:124"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</row>
    <row r="1083" spans="2:124"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</row>
    <row r="1084" spans="2:124"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</row>
    <row r="1085" spans="2:124"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</row>
    <row r="1086" spans="2:124"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</row>
    <row r="1087" spans="2:124"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</row>
    <row r="1088" spans="2:124"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</row>
    <row r="1089" spans="2:124"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</row>
    <row r="1090" spans="2:124"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</row>
    <row r="1091" spans="2:124"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</row>
    <row r="1092" spans="2:124"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</row>
    <row r="1093" spans="2:124"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</row>
    <row r="1094" spans="2:124"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</row>
    <row r="1095" spans="2:124"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</row>
    <row r="1096" spans="2:124"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</row>
    <row r="1097" spans="2:124"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</row>
    <row r="1098" spans="2:124"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</row>
    <row r="1099" spans="2:124"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</row>
    <row r="1100" spans="2:124"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</row>
    <row r="1101" spans="2:124"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</row>
    <row r="1102" spans="2:124"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</row>
    <row r="1103" spans="2:124"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</row>
    <row r="1104" spans="2:124"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</row>
    <row r="1105" spans="2:124"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</row>
    <row r="1106" spans="2:124"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</row>
    <row r="1107" spans="2:124"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</row>
    <row r="1108" spans="2:124"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</row>
    <row r="1109" spans="2:124"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</row>
    <row r="1110" spans="2:124"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</row>
    <row r="1111" spans="2:124"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</row>
    <row r="1112" spans="2:124"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</row>
    <row r="1113" spans="2:124"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</row>
    <row r="1114" spans="2:124"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</row>
    <row r="1115" spans="2:124"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</row>
    <row r="1116" spans="2:124"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</row>
    <row r="1117" spans="2:124"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</row>
    <row r="1118" spans="2:124"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</row>
    <row r="1119" spans="2:124"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</row>
    <row r="1120" spans="2:124"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</row>
    <row r="1121" spans="2:124"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</row>
    <row r="1122" spans="2:124"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</row>
    <row r="1123" spans="2:124"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</row>
    <row r="1124" spans="2:124"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</row>
    <row r="1125" spans="2:124"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</row>
    <row r="1126" spans="2:124"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</row>
    <row r="1127" spans="2:124"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</row>
    <row r="1128" spans="2:124"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</row>
    <row r="1129" spans="2:124"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</row>
    <row r="1130" spans="2:124"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</row>
    <row r="1131" spans="2:124"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</row>
    <row r="1132" spans="2:124"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</row>
    <row r="1133" spans="2:124"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</row>
    <row r="1134" spans="2:124"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</row>
    <row r="1135" spans="2:124"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</row>
    <row r="1136" spans="2:124"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</row>
    <row r="1137" spans="2:124"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</row>
    <row r="1138" spans="2:124"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</row>
    <row r="1139" spans="2:124"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</row>
    <row r="1140" spans="2:124"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</row>
    <row r="1141" spans="2:124"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</row>
    <row r="1142" spans="2:124"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</row>
    <row r="1143" spans="2:124"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</row>
    <row r="1144" spans="2:124"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</row>
    <row r="1145" spans="2:124"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</row>
    <row r="1146" spans="2:124"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</row>
    <row r="1147" spans="2:124"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</row>
    <row r="1148" spans="2:124"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</row>
    <row r="1149" spans="2:124"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</row>
    <row r="1150" spans="2:124"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</row>
    <row r="1151" spans="2:124"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</row>
    <row r="1152" spans="2:124"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</row>
    <row r="1153" spans="2:124"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</row>
    <row r="1154" spans="2:124"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</row>
    <row r="1155" spans="2:124"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</row>
    <row r="1156" spans="2:124"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</row>
    <row r="1157" spans="2:124"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</row>
    <row r="1158" spans="2:124"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</row>
    <row r="1159" spans="2:124"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</row>
    <row r="1160" spans="2:124"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</row>
    <row r="1161" spans="2:124"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</row>
    <row r="1162" spans="2:124"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</row>
    <row r="1163" spans="2:124"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</row>
    <row r="1164" spans="2:124"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</row>
    <row r="1165" spans="2:124"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</row>
  </sheetData>
  <sheetProtection algorithmName="SHA-512" hashValue="vMgSAw7XVmSWQ//RM4rHV2QVt7HcO8le7CZdtYwR046o818AanHIKrjM2zQngyOEP63+MXOdPQglDH1aRl714Q==" saltValue="7rbZXNAcFzppm6GcXkFaNA==" spinCount="100000" sheet="1" objects="1" scenarios="1"/>
  <conditionalFormatting sqref="B3">
    <cfRule type="containsText" dxfId="3" priority="3" operator="containsText" text="ERROR">
      <formula>NOT(ISERROR(SEARCH("ERROR",B3)))</formula>
    </cfRule>
  </conditionalFormatting>
  <conditionalFormatting sqref="E20:AK22">
    <cfRule type="cellIs" dxfId="2" priority="1" operator="greaterThan">
      <formula>0</formula>
    </cfRule>
    <cfRule type="cellIs" dxfId="1" priority="2" operator="greaterThan">
      <formula>0</formula>
    </cfRule>
  </conditionalFormatting>
  <dataValidations disablePrompts="1" count="1">
    <dataValidation type="list" allowBlank="1" showInputMessage="1" showErrorMessage="1" sqref="B269:B274" xr:uid="{00000000-0002-0000-0800-000000000000}">
      <formula1>$B$13:$B$17</formula1>
    </dataValidation>
  </dataValidations>
  <hyperlinks>
    <hyperlink ref="A1" location="Содержание!A1" display="Содержание" xr:uid="{00000000-0004-0000-0800-000000000000}"/>
  </hyperlinks>
  <pageMargins left="0.70866141732283472" right="0.70866141732283472" top="0.74803149606299213" bottom="0.74803149606299213" header="0.31496062992125984" footer="0.31496062992125984"/>
  <pageSetup paperSize="9" scale="33" fitToWidth="5" fitToHeight="20" pageOrder="overThenDown" orientation="landscape" r:id="rId1"/>
  <rowBreaks count="4" manualBreakCount="4">
    <brk id="94" max="36" man="1"/>
    <brk id="117" max="36" man="1"/>
    <brk id="158" max="36" man="1"/>
    <brk id="235" max="36" man="1"/>
  </rowBreaks>
  <colBreaks count="5" manualBreakCount="5">
    <brk id="24" max="118" man="1"/>
    <brk id="44" max="91" man="1"/>
    <brk id="64" max="91" man="1"/>
    <brk id="84" max="91" man="1"/>
    <brk id="104" max="91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27</vt:i4>
      </vt:variant>
    </vt:vector>
  </HeadingPairs>
  <TitlesOfParts>
    <vt:vector size="40" baseType="lpstr">
      <vt:lpstr>Титул</vt:lpstr>
      <vt:lpstr>Содержание</vt:lpstr>
      <vt:lpstr>Макро</vt:lpstr>
      <vt:lpstr>Исходные данные</vt:lpstr>
      <vt:lpstr>Результаты</vt:lpstr>
      <vt:lpstr>Капзатраты_Выручка</vt:lpstr>
      <vt:lpstr>Расчет_С_Фондом</vt:lpstr>
      <vt:lpstr>Расчет_БЕЗ_Фонда</vt:lpstr>
      <vt:lpstr>Бюджет_Эффективность</vt:lpstr>
      <vt:lpstr>Форма 3.2</vt:lpstr>
      <vt:lpstr>МЭР РФ - Индексы_2018-2036</vt:lpstr>
      <vt:lpstr>МЭР РФ - Дефляторы 2035 баз.</vt:lpstr>
      <vt:lpstr>Чувствительность</vt:lpstr>
      <vt:lpstr>_capex_upfront</vt:lpstr>
      <vt:lpstr>fl_Fee</vt:lpstr>
      <vt:lpstr>fl_MGI</vt:lpstr>
      <vt:lpstr>fl_Tolls_By_Concessionaire</vt:lpstr>
      <vt:lpstr>Index</vt:lpstr>
      <vt:lpstr>IRR_Target</vt:lpstr>
      <vt:lpstr>MGI_fix</vt:lpstr>
      <vt:lpstr>Tariff_List</vt:lpstr>
      <vt:lpstr>Бюджет_Эффективность!Заголовки_для_печати</vt:lpstr>
      <vt:lpstr>Капзатраты_Выручка!Заголовки_для_печати</vt:lpstr>
      <vt:lpstr>Макро!Заголовки_для_печати</vt:lpstr>
      <vt:lpstr>'МЭР РФ - Дефляторы 2035 баз.'!Заголовки_для_печати</vt:lpstr>
      <vt:lpstr>'МЭР РФ - Индексы_2018-2036'!Заголовки_для_печати</vt:lpstr>
      <vt:lpstr>Расчет_БЕЗ_Фонда!Заголовки_для_печати</vt:lpstr>
      <vt:lpstr>Расчет_С_Фондом!Заголовки_для_печати</vt:lpstr>
      <vt:lpstr>Чувствительность!Заголовки_для_печати</vt:lpstr>
      <vt:lpstr>Бюджет_Эффективность!Область_печати</vt:lpstr>
      <vt:lpstr>'Исходные данные'!Область_печати</vt:lpstr>
      <vt:lpstr>Капзатраты_Выручка!Область_печати</vt:lpstr>
      <vt:lpstr>Макро!Область_печати</vt:lpstr>
      <vt:lpstr>'МЭР РФ - Дефляторы 2035 баз.'!Область_печати</vt:lpstr>
      <vt:lpstr>'МЭР РФ - Индексы_2018-2036'!Область_печати</vt:lpstr>
      <vt:lpstr>Расчет_БЕЗ_Фонда!Область_печати</vt:lpstr>
      <vt:lpstr>Расчет_С_Фондом!Область_печати</vt:lpstr>
      <vt:lpstr>Результаты!Область_печати</vt:lpstr>
      <vt:lpstr>Содержание!Область_печати</vt:lpstr>
      <vt:lpstr>Чувствительность!Область_печати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2016-08-20T23:23:30Z</dcterms:created>
  <dcterms:modified xsi:type="dcterms:W3CDTF">2024-05-30T12:41:45Z</dcterms:modified>
</cp:coreProperties>
</file>