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000" tabRatio="828" activeTab="1"/>
  </bookViews>
  <sheets>
    <sheet name="Содержание" sheetId="20" r:id="rId1"/>
    <sheet name="Вводные данные" sheetId="17" r:id="rId2"/>
    <sheet name="Макро данные общие" sheetId="3" r:id="rId3"/>
    <sheet name="Базовые данные" sheetId="2" r:id="rId4"/>
    <sheet name="Анализ" sheetId="15" r:id="rId5"/>
    <sheet name="Потоки, WACC (-)" sheetId="11" r:id="rId6"/>
    <sheet name="Потоки, WACC (Ф)" sheetId="14" r:id="rId7"/>
    <sheet name="Расчет тарифа (-)" sheetId="5" r:id="rId8"/>
    <sheet name="Расчет тарифа (Ф)" sheetId="18" r:id="rId9"/>
    <sheet name="Расчет тарифа" sheetId="21" state="hidden" r:id="rId10"/>
    <sheet name="Кредит" sheetId="6" r:id="rId11"/>
    <sheet name="Аморт все инвестиции (тариф)" sheetId="8" r:id="rId12"/>
    <sheet name="Аморт налог (Ф)" sheetId="16" r:id="rId13"/>
    <sheet name="Аморт налог (-)" sheetId="19" r:id="rId14"/>
  </sheets>
  <definedNames>
    <definedName name="solver_adj" localSheetId="9" hidden="1">'Расчет тарифа'!#REF!,'Расчет тарифа'!$F$60</definedName>
    <definedName name="solver_adj" localSheetId="7" hidden="1">'Расчет тарифа (-)'!#REF!,'Расчет тарифа (-)'!$F$60</definedName>
    <definedName name="solver_adj" localSheetId="8" hidden="1">'Расчет тарифа (Ф)'!#REF!,'Расчет тарифа (Ф)'!$F$60</definedName>
    <definedName name="solver_cvg" localSheetId="9" hidden="1">0.0001</definedName>
    <definedName name="solver_cvg" localSheetId="7" hidden="1">0.0001</definedName>
    <definedName name="solver_cvg" localSheetId="8" hidden="1">0.0001</definedName>
    <definedName name="solver_drv" localSheetId="9" hidden="1">2</definedName>
    <definedName name="solver_drv" localSheetId="7" hidden="1">2</definedName>
    <definedName name="solver_drv" localSheetId="8" hidden="1">2</definedName>
    <definedName name="solver_eng" localSheetId="9" hidden="1">1</definedName>
    <definedName name="solver_eng" localSheetId="7" hidden="1">1</definedName>
    <definedName name="solver_eng" localSheetId="8" hidden="1">1</definedName>
    <definedName name="solver_est" localSheetId="9" hidden="1">1</definedName>
    <definedName name="solver_est" localSheetId="7" hidden="1">1</definedName>
    <definedName name="solver_est" localSheetId="8" hidden="1">1</definedName>
    <definedName name="solver_itr" localSheetId="9" hidden="1">2147483647</definedName>
    <definedName name="solver_itr" localSheetId="7" hidden="1">2147483647</definedName>
    <definedName name="solver_itr" localSheetId="8" hidden="1">2147483647</definedName>
    <definedName name="solver_lhs1" localSheetId="9" hidden="1">'Расчет тарифа'!#REF!</definedName>
    <definedName name="solver_lhs1" localSheetId="7" hidden="1">'Расчет тарифа (-)'!#REF!</definedName>
    <definedName name="solver_lhs1" localSheetId="8" hidden="1">'Расчет тарифа (Ф)'!#REF!</definedName>
    <definedName name="solver_lhs2" localSheetId="9" hidden="1">'Расчет тарифа'!#REF!</definedName>
    <definedName name="solver_lhs2" localSheetId="7" hidden="1">'Расчет тарифа (-)'!#REF!</definedName>
    <definedName name="solver_lhs2" localSheetId="8" hidden="1">'Расчет тарифа (Ф)'!#REF!</definedName>
    <definedName name="solver_lin" localSheetId="9" hidden="1">2</definedName>
    <definedName name="solver_lin" localSheetId="7" hidden="1">2</definedName>
    <definedName name="solver_lin" localSheetId="8" hidden="1">2</definedName>
    <definedName name="solver_mip" localSheetId="9" hidden="1">2147483647</definedName>
    <definedName name="solver_mip" localSheetId="7" hidden="1">2147483647</definedName>
    <definedName name="solver_mip" localSheetId="8" hidden="1">2147483647</definedName>
    <definedName name="solver_mni" localSheetId="9" hidden="1">30</definedName>
    <definedName name="solver_mni" localSheetId="7" hidden="1">30</definedName>
    <definedName name="solver_mni" localSheetId="8" hidden="1">30</definedName>
    <definedName name="solver_mrt" localSheetId="9" hidden="1">0.075</definedName>
    <definedName name="solver_mrt" localSheetId="7" hidden="1">0.075</definedName>
    <definedName name="solver_mrt" localSheetId="8" hidden="1">0.075</definedName>
    <definedName name="solver_msl" localSheetId="9" hidden="1">2</definedName>
    <definedName name="solver_msl" localSheetId="7" hidden="1">2</definedName>
    <definedName name="solver_msl" localSheetId="8" hidden="1">2</definedName>
    <definedName name="solver_neg" localSheetId="9" hidden="1">1</definedName>
    <definedName name="solver_neg" localSheetId="7" hidden="1">1</definedName>
    <definedName name="solver_neg" localSheetId="8" hidden="1">1</definedName>
    <definedName name="solver_nod" localSheetId="9" hidden="1">2147483647</definedName>
    <definedName name="solver_nod" localSheetId="7" hidden="1">2147483647</definedName>
    <definedName name="solver_nod" localSheetId="8" hidden="1">2147483647</definedName>
    <definedName name="solver_num" localSheetId="9" hidden="1">1</definedName>
    <definedName name="solver_num" localSheetId="7" hidden="1">1</definedName>
    <definedName name="solver_num" localSheetId="8" hidden="1">1</definedName>
    <definedName name="solver_nwt" localSheetId="9" hidden="1">1</definedName>
    <definedName name="solver_nwt" localSheetId="7" hidden="1">1</definedName>
    <definedName name="solver_nwt" localSheetId="8" hidden="1">1</definedName>
    <definedName name="solver_opt" localSheetId="9" hidden="1">'Расчет тарифа'!$F$67</definedName>
    <definedName name="solver_opt" localSheetId="7" hidden="1">'Расчет тарифа (-)'!$F$66</definedName>
    <definedName name="solver_opt" localSheetId="8" hidden="1">'Расчет тарифа (Ф)'!$F$68</definedName>
    <definedName name="solver_pre" localSheetId="9" hidden="1">0.000001</definedName>
    <definedName name="solver_pre" localSheetId="7" hidden="1">0.000001</definedName>
    <definedName name="solver_pre" localSheetId="8" hidden="1">0.000001</definedName>
    <definedName name="solver_rbv" localSheetId="9" hidden="1">2</definedName>
    <definedName name="solver_rbv" localSheetId="7" hidden="1">2</definedName>
    <definedName name="solver_rbv" localSheetId="8" hidden="1">2</definedName>
    <definedName name="solver_rel1" localSheetId="9" hidden="1">3</definedName>
    <definedName name="solver_rel1" localSheetId="7" hidden="1">3</definedName>
    <definedName name="solver_rel1" localSheetId="8" hidden="1">3</definedName>
    <definedName name="solver_rel2" localSheetId="9" hidden="1">3</definedName>
    <definedName name="solver_rel2" localSheetId="7" hidden="1">3</definedName>
    <definedName name="solver_rel2" localSheetId="8" hidden="1">3</definedName>
    <definedName name="solver_rhs1" localSheetId="9" hidden="1">0</definedName>
    <definedName name="solver_rhs1" localSheetId="7" hidden="1">0</definedName>
    <definedName name="solver_rhs1" localSheetId="8" hidden="1">0</definedName>
    <definedName name="solver_rhs2" localSheetId="9" hidden="1">100000</definedName>
    <definedName name="solver_rhs2" localSheetId="7" hidden="1">100000</definedName>
    <definedName name="solver_rhs2" localSheetId="8" hidden="1">100000</definedName>
    <definedName name="solver_rlx" localSheetId="9" hidden="1">2</definedName>
    <definedName name="solver_rlx" localSheetId="7" hidden="1">2</definedName>
    <definedName name="solver_rlx" localSheetId="8" hidden="1">2</definedName>
    <definedName name="solver_rsd" localSheetId="9" hidden="1">0</definedName>
    <definedName name="solver_rsd" localSheetId="7" hidden="1">0</definedName>
    <definedName name="solver_rsd" localSheetId="8" hidden="1">0</definedName>
    <definedName name="solver_scl" localSheetId="9" hidden="1">0</definedName>
    <definedName name="solver_scl" localSheetId="7" hidden="1">0</definedName>
    <definedName name="solver_scl" localSheetId="8" hidden="1">0</definedName>
    <definedName name="solver_sho" localSheetId="9" hidden="1">2</definedName>
    <definedName name="solver_sho" localSheetId="7" hidden="1">2</definedName>
    <definedName name="solver_sho" localSheetId="8" hidden="1">2</definedName>
    <definedName name="solver_ssz" localSheetId="9" hidden="1">100</definedName>
    <definedName name="solver_ssz" localSheetId="7" hidden="1">100</definedName>
    <definedName name="solver_ssz" localSheetId="8" hidden="1">100</definedName>
    <definedName name="solver_tim" localSheetId="9" hidden="1">2147483647</definedName>
    <definedName name="solver_tim" localSheetId="7" hidden="1">2147483647</definedName>
    <definedName name="solver_tim" localSheetId="8" hidden="1">2147483647</definedName>
    <definedName name="solver_tol" localSheetId="9" hidden="1">0.01</definedName>
    <definedName name="solver_tol" localSheetId="7" hidden="1">0.01</definedName>
    <definedName name="solver_tol" localSheetId="8" hidden="1">0.01</definedName>
    <definedName name="solver_typ" localSheetId="9" hidden="1">3</definedName>
    <definedName name="solver_typ" localSheetId="7" hidden="1">3</definedName>
    <definedName name="solver_typ" localSheetId="8" hidden="1">3</definedName>
    <definedName name="solver_val" localSheetId="9" hidden="1">1.13</definedName>
    <definedName name="solver_val" localSheetId="7" hidden="1">1.13</definedName>
    <definedName name="solver_val" localSheetId="8" hidden="1">1.13</definedName>
    <definedName name="solver_ver" localSheetId="9" hidden="1">3</definedName>
    <definedName name="solver_ver" localSheetId="7" hidden="1">3</definedName>
    <definedName name="solver_ver" localSheetId="8" hidden="1">3</definedName>
    <definedName name="_xlnm.Print_Titles" localSheetId="9">'Расчет тарифа'!$4:$4</definedName>
    <definedName name="_xlnm.Print_Titles" localSheetId="7">'Расчет тарифа (-)'!$4:$4</definedName>
    <definedName name="_xlnm.Print_Titles" localSheetId="8">'Расчет тарифа (Ф)'!$4:$4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1" l="1"/>
  <c r="E5" i="11"/>
  <c r="F5" i="11"/>
  <c r="G5" i="11"/>
  <c r="G10" i="11" s="1"/>
  <c r="H5" i="11"/>
  <c r="H10" i="11" s="1"/>
  <c r="I5" i="11"/>
  <c r="J5" i="11"/>
  <c r="K5" i="11"/>
  <c r="K10" i="11" s="1"/>
  <c r="L5" i="11"/>
  <c r="L10" i="11" s="1"/>
  <c r="M5" i="11"/>
  <c r="N5" i="11"/>
  <c r="O5" i="11"/>
  <c r="O10" i="11" s="1"/>
  <c r="P5" i="11"/>
  <c r="P10" i="11" s="1"/>
  <c r="Q5" i="11"/>
  <c r="D5" i="14"/>
  <c r="E5" i="14"/>
  <c r="E10" i="14" s="1"/>
  <c r="F5" i="14"/>
  <c r="G5" i="14"/>
  <c r="G10" i="14" s="1"/>
  <c r="H5" i="14"/>
  <c r="I5" i="14"/>
  <c r="I10" i="14" s="1"/>
  <c r="J5" i="14"/>
  <c r="K5" i="14"/>
  <c r="K10" i="14" s="1"/>
  <c r="L5" i="14"/>
  <c r="M5" i="14"/>
  <c r="M10" i="14" s="1"/>
  <c r="N5" i="14"/>
  <c r="O5" i="14"/>
  <c r="O10" i="14" s="1"/>
  <c r="P5" i="14"/>
  <c r="Q5" i="14"/>
  <c r="Q10" i="14" s="1"/>
  <c r="D10" i="11"/>
  <c r="E10" i="11"/>
  <c r="F10" i="11"/>
  <c r="I10" i="11"/>
  <c r="J10" i="11"/>
  <c r="M10" i="11"/>
  <c r="N10" i="11"/>
  <c r="Q10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C6" i="11"/>
  <c r="C5" i="11" s="1"/>
  <c r="C10" i="11" s="1"/>
  <c r="D10" i="14"/>
  <c r="F10" i="14"/>
  <c r="H10" i="14"/>
  <c r="J10" i="14"/>
  <c r="L10" i="14"/>
  <c r="N10" i="14"/>
  <c r="P10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C6" i="14"/>
  <c r="C5" i="14" s="1"/>
  <c r="C10" i="14" s="1"/>
  <c r="D31" i="2" l="1"/>
  <c r="H57" i="18" l="1"/>
  <c r="K57" i="18"/>
  <c r="L57" i="18"/>
  <c r="R57" i="18"/>
  <c r="D57" i="18"/>
  <c r="I57" i="18"/>
  <c r="M57" i="18"/>
  <c r="Q57" i="18"/>
  <c r="G57" i="18"/>
  <c r="O57" i="18"/>
  <c r="P57" i="18"/>
  <c r="E57" i="18"/>
  <c r="F57" i="18"/>
  <c r="J57" i="18"/>
  <c r="N57" i="18"/>
  <c r="E58" i="5" l="1"/>
  <c r="D58" i="5"/>
  <c r="C4" i="19" l="1"/>
  <c r="D7" i="8"/>
  <c r="G7" i="8"/>
  <c r="J7" i="8"/>
  <c r="K7" i="8"/>
  <c r="N7" i="8"/>
  <c r="O7" i="8"/>
  <c r="R7" i="8"/>
  <c r="F7" i="8" l="1"/>
  <c r="Q7" i="8"/>
  <c r="M7" i="8"/>
  <c r="I7" i="8"/>
  <c r="E7" i="8"/>
  <c r="P7" i="8"/>
  <c r="L7" i="8"/>
  <c r="H7" i="8"/>
  <c r="R4" i="19" l="1"/>
  <c r="R4" i="16"/>
  <c r="R4" i="8"/>
  <c r="D73" i="17"/>
  <c r="E73" i="17" s="1"/>
  <c r="F73" i="17" s="1"/>
  <c r="G73" i="17" s="1"/>
  <c r="H73" i="17" s="1"/>
  <c r="I73" i="17" s="1"/>
  <c r="J73" i="17" s="1"/>
  <c r="K73" i="17" s="1"/>
  <c r="L73" i="17" s="1"/>
  <c r="M73" i="17" s="1"/>
  <c r="N73" i="17" s="1"/>
  <c r="O73" i="17" s="1"/>
  <c r="P73" i="17" s="1"/>
  <c r="Q73" i="17" s="1"/>
  <c r="D58" i="21" l="1"/>
  <c r="R68" i="21"/>
  <c r="Q68" i="21"/>
  <c r="P6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D65" i="21"/>
  <c r="AA62" i="21"/>
  <c r="W62" i="21"/>
  <c r="AA60" i="21"/>
  <c r="AA7" i="21" s="1"/>
  <c r="Z60" i="21"/>
  <c r="Y60" i="21"/>
  <c r="Y7" i="21" s="1"/>
  <c r="X60" i="21"/>
  <c r="W60" i="21"/>
  <c r="W7" i="21" s="1"/>
  <c r="V60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D57" i="21" s="1"/>
  <c r="AA57" i="21"/>
  <c r="Z57" i="21"/>
  <c r="Z62" i="21" s="1"/>
  <c r="Y57" i="21"/>
  <c r="Y62" i="21" s="1"/>
  <c r="X57" i="21"/>
  <c r="X62" i="21" s="1"/>
  <c r="W57" i="21"/>
  <c r="V57" i="21"/>
  <c r="V62" i="21" s="1"/>
  <c r="D56" i="21"/>
  <c r="E56" i="21" s="1"/>
  <c r="F56" i="21" s="1"/>
  <c r="G56" i="21" s="1"/>
  <c r="H56" i="21" s="1"/>
  <c r="I56" i="21" s="1"/>
  <c r="J56" i="21" s="1"/>
  <c r="K56" i="21" s="1"/>
  <c r="L56" i="21" s="1"/>
  <c r="M56" i="21" s="1"/>
  <c r="N56" i="21" s="1"/>
  <c r="O56" i="21" s="1"/>
  <c r="P56" i="21" s="1"/>
  <c r="Q56" i="21" s="1"/>
  <c r="R56" i="21" s="1"/>
  <c r="D55" i="21"/>
  <c r="E55" i="21" s="1"/>
  <c r="F55" i="21" s="1"/>
  <c r="G55" i="21" s="1"/>
  <c r="H55" i="21" s="1"/>
  <c r="I55" i="21" s="1"/>
  <c r="J55" i="21" s="1"/>
  <c r="K55" i="21" s="1"/>
  <c r="L55" i="21" s="1"/>
  <c r="M55" i="21" s="1"/>
  <c r="N55" i="21" s="1"/>
  <c r="O55" i="21" s="1"/>
  <c r="P55" i="21" s="1"/>
  <c r="Q55" i="21" s="1"/>
  <c r="R55" i="21" s="1"/>
  <c r="D54" i="21"/>
  <c r="E54" i="21" s="1"/>
  <c r="F54" i="21" s="1"/>
  <c r="G54" i="21" s="1"/>
  <c r="H54" i="21" s="1"/>
  <c r="I54" i="21" s="1"/>
  <c r="J54" i="21" s="1"/>
  <c r="K54" i="21" s="1"/>
  <c r="L54" i="21" s="1"/>
  <c r="M54" i="21" s="1"/>
  <c r="N54" i="21" s="1"/>
  <c r="O54" i="21" s="1"/>
  <c r="P54" i="21" s="1"/>
  <c r="Q54" i="21" s="1"/>
  <c r="R54" i="21" s="1"/>
  <c r="W53" i="21"/>
  <c r="X53" i="21" s="1"/>
  <c r="Y53" i="21" s="1"/>
  <c r="V53" i="21"/>
  <c r="D53" i="21"/>
  <c r="E53" i="21" s="1"/>
  <c r="F53" i="21" s="1"/>
  <c r="G53" i="21" s="1"/>
  <c r="H53" i="21" s="1"/>
  <c r="I53" i="21" s="1"/>
  <c r="J53" i="21" s="1"/>
  <c r="K53" i="21" s="1"/>
  <c r="L53" i="21" s="1"/>
  <c r="M53" i="21" s="1"/>
  <c r="N53" i="21" s="1"/>
  <c r="O53" i="21" s="1"/>
  <c r="P53" i="21" s="1"/>
  <c r="Q53" i="21" s="1"/>
  <c r="R53" i="21" s="1"/>
  <c r="V52" i="21"/>
  <c r="W52" i="21" s="1"/>
  <c r="X52" i="21" s="1"/>
  <c r="Y52" i="21" s="1"/>
  <c r="Z52" i="21" s="1"/>
  <c r="AA52" i="21" s="1"/>
  <c r="D52" i="21"/>
  <c r="E52" i="21" s="1"/>
  <c r="F52" i="21" s="1"/>
  <c r="G52" i="21" s="1"/>
  <c r="AA51" i="21"/>
  <c r="Z51" i="21"/>
  <c r="Y51" i="21"/>
  <c r="X51" i="21"/>
  <c r="W51" i="21"/>
  <c r="V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F51" i="21"/>
  <c r="E51" i="21"/>
  <c r="D51" i="21"/>
  <c r="D49" i="21" s="1"/>
  <c r="D50" i="21"/>
  <c r="AA47" i="21"/>
  <c r="Z47" i="21"/>
  <c r="Y47" i="21"/>
  <c r="X47" i="21"/>
  <c r="W47" i="21"/>
  <c r="V47" i="21"/>
  <c r="D46" i="21"/>
  <c r="E46" i="21" s="1"/>
  <c r="F46" i="21" s="1"/>
  <c r="G46" i="21" s="1"/>
  <c r="H46" i="21" s="1"/>
  <c r="I46" i="21" s="1"/>
  <c r="J46" i="21" s="1"/>
  <c r="K46" i="21" s="1"/>
  <c r="L46" i="21" s="1"/>
  <c r="M46" i="21" s="1"/>
  <c r="N46" i="21" s="1"/>
  <c r="O46" i="21" s="1"/>
  <c r="P46" i="21" s="1"/>
  <c r="Q46" i="21" s="1"/>
  <c r="R46" i="21" s="1"/>
  <c r="D45" i="21"/>
  <c r="E45" i="21" s="1"/>
  <c r="F45" i="21" s="1"/>
  <c r="G45" i="21" s="1"/>
  <c r="H45" i="21" s="1"/>
  <c r="I45" i="21" s="1"/>
  <c r="J45" i="21" s="1"/>
  <c r="K45" i="21" s="1"/>
  <c r="L45" i="21" s="1"/>
  <c r="M45" i="21" s="1"/>
  <c r="N45" i="21" s="1"/>
  <c r="O45" i="21" s="1"/>
  <c r="P45" i="21" s="1"/>
  <c r="Q45" i="21" s="1"/>
  <c r="R45" i="21" s="1"/>
  <c r="X44" i="21"/>
  <c r="Y44" i="21" s="1"/>
  <c r="Y40" i="21" s="1"/>
  <c r="V44" i="21"/>
  <c r="W44" i="21" s="1"/>
  <c r="W40" i="21" s="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E43" i="21"/>
  <c r="D43" i="21"/>
  <c r="D42" i="21"/>
  <c r="D41" i="21"/>
  <c r="AA40" i="21"/>
  <c r="Z40" i="21"/>
  <c r="X40" i="21"/>
  <c r="V40" i="21"/>
  <c r="D40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AA36" i="21"/>
  <c r="Z36" i="21"/>
  <c r="Y36" i="21"/>
  <c r="X36" i="21"/>
  <c r="W36" i="21"/>
  <c r="V36" i="21"/>
  <c r="V10" i="21" s="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D35" i="21"/>
  <c r="D34" i="21"/>
  <c r="D33" i="21"/>
  <c r="D32" i="21"/>
  <c r="D31" i="21"/>
  <c r="D29" i="21"/>
  <c r="D30" i="21" s="1"/>
  <c r="D27" i="21"/>
  <c r="D24" i="21"/>
  <c r="D22" i="21"/>
  <c r="D21" i="21"/>
  <c r="D19" i="21"/>
  <c r="D18" i="21"/>
  <c r="D16" i="21"/>
  <c r="D14" i="21"/>
  <c r="D13" i="21"/>
  <c r="D12" i="21"/>
  <c r="Z7" i="21"/>
  <c r="V7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D5" i="21"/>
  <c r="E5" i="21" s="1"/>
  <c r="F5" i="21" s="1"/>
  <c r="G5" i="21" s="1"/>
  <c r="H5" i="21" s="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I5" i="21" l="1"/>
  <c r="J5" i="21" s="1"/>
  <c r="K5" i="21" s="1"/>
  <c r="L5" i="21" s="1"/>
  <c r="M5" i="21" s="1"/>
  <c r="N5" i="21" s="1"/>
  <c r="O5" i="21" s="1"/>
  <c r="P5" i="21" s="1"/>
  <c r="Q5" i="21" s="1"/>
  <c r="R5" i="21" s="1"/>
  <c r="E42" i="21"/>
  <c r="F42" i="21" s="1"/>
  <c r="G42" i="21" s="1"/>
  <c r="D48" i="21"/>
  <c r="D47" i="21" s="1"/>
  <c r="W10" i="21"/>
  <c r="X10" i="21" s="1"/>
  <c r="Y10" i="21" s="1"/>
  <c r="D39" i="21"/>
  <c r="D11" i="21"/>
  <c r="H52" i="21"/>
  <c r="I52" i="21" s="1"/>
  <c r="J52" i="21" s="1"/>
  <c r="K52" i="21" s="1"/>
  <c r="X7" i="21"/>
  <c r="D28" i="21"/>
  <c r="D26" i="21" s="1"/>
  <c r="D17" i="21"/>
  <c r="D15" i="21" s="1"/>
  <c r="D25" i="21"/>
  <c r="D23" i="21" s="1"/>
  <c r="D20" i="21" s="1"/>
  <c r="D44" i="21"/>
  <c r="E41" i="21"/>
  <c r="D10" i="21" l="1"/>
  <c r="E10" i="21" s="1"/>
  <c r="H42" i="21"/>
  <c r="L52" i="21"/>
  <c r="E44" i="21"/>
  <c r="E40" i="21" s="1"/>
  <c r="E39" i="21" s="1"/>
  <c r="F41" i="21"/>
  <c r="D9" i="21" l="1"/>
  <c r="D62" i="21" s="1"/>
  <c r="F44" i="21"/>
  <c r="F40" i="21" s="1"/>
  <c r="F39" i="21" s="1"/>
  <c r="G41" i="21"/>
  <c r="M52" i="21"/>
  <c r="I42" i="21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C9" i="11"/>
  <c r="B9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C7" i="11"/>
  <c r="B7" i="11"/>
  <c r="N52" i="21" l="1"/>
  <c r="J42" i="21"/>
  <c r="G44" i="21"/>
  <c r="G40" i="21" s="1"/>
  <c r="G39" i="21" s="1"/>
  <c r="H41" i="21"/>
  <c r="D59" i="5"/>
  <c r="D57" i="5" s="1"/>
  <c r="D12" i="5"/>
  <c r="D13" i="5"/>
  <c r="D14" i="5"/>
  <c r="D16" i="5"/>
  <c r="D17" i="5" s="1"/>
  <c r="D15" i="5" s="1"/>
  <c r="D18" i="5"/>
  <c r="D19" i="5"/>
  <c r="D21" i="5"/>
  <c r="D22" i="5"/>
  <c r="D24" i="5"/>
  <c r="D27" i="5"/>
  <c r="D29" i="5"/>
  <c r="D30" i="5" s="1"/>
  <c r="D28" i="5" s="1"/>
  <c r="D31" i="5"/>
  <c r="D32" i="5"/>
  <c r="D33" i="5"/>
  <c r="D34" i="5"/>
  <c r="D35" i="5"/>
  <c r="D40" i="5"/>
  <c r="D45" i="5"/>
  <c r="E45" i="5" s="1"/>
  <c r="F45" i="5" s="1"/>
  <c r="G45" i="5" s="1"/>
  <c r="H45" i="5" s="1"/>
  <c r="I45" i="5" s="1"/>
  <c r="J45" i="5" s="1"/>
  <c r="K45" i="5" s="1"/>
  <c r="L45" i="5" s="1"/>
  <c r="M45" i="5" s="1"/>
  <c r="N45" i="5" s="1"/>
  <c r="O45" i="5" s="1"/>
  <c r="P45" i="5" s="1"/>
  <c r="Q45" i="5" s="1"/>
  <c r="R45" i="5" s="1"/>
  <c r="D46" i="5"/>
  <c r="E46" i="5" s="1"/>
  <c r="F46" i="5" s="1"/>
  <c r="G46" i="5" s="1"/>
  <c r="H46" i="5" s="1"/>
  <c r="I46" i="5" s="1"/>
  <c r="J46" i="5" s="1"/>
  <c r="K46" i="5" s="1"/>
  <c r="L46" i="5" s="1"/>
  <c r="M46" i="5" s="1"/>
  <c r="N46" i="5" s="1"/>
  <c r="O46" i="5" s="1"/>
  <c r="P46" i="5" s="1"/>
  <c r="Q46" i="5" s="1"/>
  <c r="R46" i="5" s="1"/>
  <c r="D50" i="5"/>
  <c r="D51" i="5"/>
  <c r="D52" i="5"/>
  <c r="E52" i="5" s="1"/>
  <c r="F52" i="5" s="1"/>
  <c r="G52" i="5" s="1"/>
  <c r="H52" i="5" s="1"/>
  <c r="I52" i="5" s="1"/>
  <c r="J52" i="5" s="1"/>
  <c r="K52" i="5" s="1"/>
  <c r="L52" i="5" s="1"/>
  <c r="M52" i="5" s="1"/>
  <c r="N52" i="5" s="1"/>
  <c r="O52" i="5" s="1"/>
  <c r="P52" i="5" s="1"/>
  <c r="Q52" i="5" s="1"/>
  <c r="R52" i="5" s="1"/>
  <c r="D53" i="5"/>
  <c r="E53" i="5" s="1"/>
  <c r="F53" i="5" s="1"/>
  <c r="G53" i="5" s="1"/>
  <c r="H53" i="5" s="1"/>
  <c r="I53" i="5" s="1"/>
  <c r="J53" i="5" s="1"/>
  <c r="K53" i="5" s="1"/>
  <c r="L53" i="5" s="1"/>
  <c r="M53" i="5" s="1"/>
  <c r="N53" i="5" s="1"/>
  <c r="O53" i="5" s="1"/>
  <c r="P53" i="5" s="1"/>
  <c r="Q53" i="5" s="1"/>
  <c r="R53" i="5" s="1"/>
  <c r="D54" i="5"/>
  <c r="E54" i="5" s="1"/>
  <c r="D55" i="5"/>
  <c r="D56" i="5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E36" i="5"/>
  <c r="D37" i="5"/>
  <c r="E51" i="5"/>
  <c r="E55" i="5"/>
  <c r="F55" i="5" s="1"/>
  <c r="G55" i="5" s="1"/>
  <c r="H55" i="5" s="1"/>
  <c r="I55" i="5" s="1"/>
  <c r="J55" i="5" s="1"/>
  <c r="D42" i="5"/>
  <c r="E42" i="5" s="1"/>
  <c r="E43" i="5"/>
  <c r="D5" i="5"/>
  <c r="E6" i="5"/>
  <c r="D41" i="5"/>
  <c r="E59" i="5"/>
  <c r="D64" i="5"/>
  <c r="E67" i="5"/>
  <c r="F36" i="5"/>
  <c r="E37" i="5"/>
  <c r="G36" i="5"/>
  <c r="F37" i="5"/>
  <c r="H36" i="5"/>
  <c r="G37" i="5"/>
  <c r="I36" i="5"/>
  <c r="H37" i="5"/>
  <c r="J36" i="5"/>
  <c r="I37" i="5"/>
  <c r="K36" i="5"/>
  <c r="J37" i="5"/>
  <c r="L36" i="5"/>
  <c r="K37" i="5"/>
  <c r="M36" i="5"/>
  <c r="L37" i="5"/>
  <c r="N36" i="5"/>
  <c r="M37" i="5"/>
  <c r="O36" i="5"/>
  <c r="N37" i="5"/>
  <c r="P36" i="5"/>
  <c r="O37" i="5"/>
  <c r="D6" i="2"/>
  <c r="D16" i="2" s="1"/>
  <c r="D8" i="2"/>
  <c r="D18" i="2" s="1"/>
  <c r="D10" i="2"/>
  <c r="D19" i="2" s="1"/>
  <c r="D11" i="2"/>
  <c r="D20" i="2" s="1"/>
  <c r="E6" i="2"/>
  <c r="E16" i="2" s="1"/>
  <c r="E7" i="2"/>
  <c r="E17" i="2" s="1"/>
  <c r="E8" i="2"/>
  <c r="E18" i="2" s="1"/>
  <c r="E10" i="2"/>
  <c r="E19" i="2" s="1"/>
  <c r="E11" i="2"/>
  <c r="E20" i="2" s="1"/>
  <c r="C5" i="8"/>
  <c r="F51" i="5"/>
  <c r="F54" i="5"/>
  <c r="G54" i="5" s="1"/>
  <c r="H54" i="5" s="1"/>
  <c r="I54" i="5" s="1"/>
  <c r="J54" i="5" s="1"/>
  <c r="K54" i="5" s="1"/>
  <c r="L54" i="5" s="1"/>
  <c r="M54" i="5" s="1"/>
  <c r="N54" i="5" s="1"/>
  <c r="O54" i="5" s="1"/>
  <c r="P54" i="5" s="1"/>
  <c r="Q54" i="5" s="1"/>
  <c r="R54" i="5" s="1"/>
  <c r="F43" i="5"/>
  <c r="F6" i="5"/>
  <c r="F6" i="2"/>
  <c r="F7" i="2"/>
  <c r="F8" i="2"/>
  <c r="F59" i="5"/>
  <c r="F10" i="2"/>
  <c r="F11" i="2"/>
  <c r="D5" i="8"/>
  <c r="G51" i="5"/>
  <c r="G43" i="5"/>
  <c r="G6" i="5"/>
  <c r="G6" i="2"/>
  <c r="G7" i="2"/>
  <c r="G8" i="2"/>
  <c r="G59" i="5"/>
  <c r="G10" i="2"/>
  <c r="G11" i="2"/>
  <c r="E5" i="8"/>
  <c r="H51" i="5"/>
  <c r="H43" i="5"/>
  <c r="H6" i="5"/>
  <c r="H6" i="2"/>
  <c r="H7" i="2"/>
  <c r="H8" i="2"/>
  <c r="C5" i="19"/>
  <c r="C26" i="19" s="1"/>
  <c r="D5" i="19"/>
  <c r="E5" i="19"/>
  <c r="E26" i="19" s="1"/>
  <c r="H59" i="5"/>
  <c r="H10" i="2"/>
  <c r="H11" i="2"/>
  <c r="H9" i="2" s="1"/>
  <c r="F5" i="8"/>
  <c r="I51" i="5"/>
  <c r="I43" i="5"/>
  <c r="I6" i="5"/>
  <c r="I6" i="2"/>
  <c r="I7" i="2"/>
  <c r="I8" i="2"/>
  <c r="F5" i="19"/>
  <c r="I59" i="5"/>
  <c r="I10" i="2"/>
  <c r="I11" i="2"/>
  <c r="G5" i="8"/>
  <c r="J51" i="5"/>
  <c r="J43" i="5"/>
  <c r="J6" i="5"/>
  <c r="J6" i="2"/>
  <c r="J5" i="2" s="1"/>
  <c r="J7" i="2"/>
  <c r="J8" i="2"/>
  <c r="G5" i="19"/>
  <c r="G26" i="19" s="1"/>
  <c r="J59" i="5"/>
  <c r="J10" i="2"/>
  <c r="J11" i="2"/>
  <c r="H5" i="8"/>
  <c r="K51" i="5"/>
  <c r="K43" i="5"/>
  <c r="K6" i="5"/>
  <c r="K6" i="2"/>
  <c r="K7" i="2"/>
  <c r="K8" i="2"/>
  <c r="H5" i="19"/>
  <c r="K59" i="5"/>
  <c r="K10" i="2"/>
  <c r="K11" i="2"/>
  <c r="I5" i="8"/>
  <c r="L51" i="5"/>
  <c r="L43" i="5"/>
  <c r="L6" i="5"/>
  <c r="L6" i="2"/>
  <c r="L7" i="2"/>
  <c r="L8" i="2"/>
  <c r="I5" i="19"/>
  <c r="L59" i="5"/>
  <c r="L10" i="2"/>
  <c r="L11" i="2"/>
  <c r="J5" i="8"/>
  <c r="M51" i="5"/>
  <c r="M43" i="5"/>
  <c r="M6" i="5"/>
  <c r="M6" i="2"/>
  <c r="M7" i="2"/>
  <c r="M8" i="2"/>
  <c r="J5" i="19"/>
  <c r="J26" i="19" s="1"/>
  <c r="M59" i="5"/>
  <c r="M10" i="2"/>
  <c r="M11" i="2"/>
  <c r="K5" i="8"/>
  <c r="N51" i="5"/>
  <c r="N43" i="5"/>
  <c r="N6" i="5"/>
  <c r="N6" i="2"/>
  <c r="N7" i="2"/>
  <c r="N8" i="2"/>
  <c r="K5" i="19"/>
  <c r="N59" i="5"/>
  <c r="N10" i="2"/>
  <c r="N11" i="2"/>
  <c r="L5" i="8"/>
  <c r="O51" i="5"/>
  <c r="O43" i="5"/>
  <c r="O6" i="5"/>
  <c r="O6" i="2"/>
  <c r="O7" i="2"/>
  <c r="O8" i="2"/>
  <c r="L5" i="19"/>
  <c r="L26" i="19" s="1"/>
  <c r="O59" i="5"/>
  <c r="O10" i="2"/>
  <c r="O11" i="2"/>
  <c r="M5" i="8"/>
  <c r="P51" i="5"/>
  <c r="P43" i="5"/>
  <c r="P6" i="5"/>
  <c r="P6" i="2"/>
  <c r="P7" i="2"/>
  <c r="P8" i="2"/>
  <c r="M5" i="19"/>
  <c r="P59" i="5"/>
  <c r="P10" i="2"/>
  <c r="P11" i="2"/>
  <c r="N5" i="8"/>
  <c r="Q51" i="5"/>
  <c r="Q36" i="5"/>
  <c r="P37" i="5"/>
  <c r="Q43" i="5"/>
  <c r="Q6" i="5"/>
  <c r="Q6" i="2"/>
  <c r="Q7" i="2"/>
  <c r="Q8" i="2"/>
  <c r="N5" i="19"/>
  <c r="N26" i="19" s="1"/>
  <c r="Q59" i="5"/>
  <c r="Q10" i="2"/>
  <c r="Q11" i="2"/>
  <c r="O5" i="8"/>
  <c r="R51" i="5"/>
  <c r="R36" i="5"/>
  <c r="Q37" i="5"/>
  <c r="R43" i="5"/>
  <c r="R6" i="5"/>
  <c r="R6" i="2"/>
  <c r="R7" i="2"/>
  <c r="R8" i="2"/>
  <c r="O5" i="19"/>
  <c r="O26" i="19" s="1"/>
  <c r="R59" i="5"/>
  <c r="E6" i="6"/>
  <c r="D30" i="2"/>
  <c r="E5" i="6" s="1"/>
  <c r="D66" i="18"/>
  <c r="D5" i="18"/>
  <c r="E5" i="18" s="1"/>
  <c r="F5" i="18" s="1"/>
  <c r="G5" i="18" s="1"/>
  <c r="H5" i="18" s="1"/>
  <c r="I5" i="18" s="1"/>
  <c r="J5" i="18" s="1"/>
  <c r="K5" i="18" s="1"/>
  <c r="L5" i="18" s="1"/>
  <c r="M5" i="18" s="1"/>
  <c r="N5" i="18" s="1"/>
  <c r="O5" i="18" s="1"/>
  <c r="P5" i="18" s="1"/>
  <c r="Q5" i="18" s="1"/>
  <c r="R5" i="18" s="1"/>
  <c r="D12" i="18"/>
  <c r="D13" i="18"/>
  <c r="D14" i="18"/>
  <c r="D16" i="18"/>
  <c r="D18" i="18"/>
  <c r="D19" i="18"/>
  <c r="D21" i="18"/>
  <c r="D22" i="18"/>
  <c r="D24" i="18"/>
  <c r="D27" i="18"/>
  <c r="D29" i="18"/>
  <c r="D30" i="18" s="1"/>
  <c r="D28" i="18" s="1"/>
  <c r="D31" i="18"/>
  <c r="D32" i="18"/>
  <c r="D33" i="18"/>
  <c r="D34" i="18"/>
  <c r="D35" i="18"/>
  <c r="D40" i="18"/>
  <c r="D45" i="18"/>
  <c r="E45" i="18" s="1"/>
  <c r="F45" i="18" s="1"/>
  <c r="G45" i="18" s="1"/>
  <c r="H45" i="18" s="1"/>
  <c r="I45" i="18" s="1"/>
  <c r="J45" i="18" s="1"/>
  <c r="K45" i="18" s="1"/>
  <c r="L45" i="18" s="1"/>
  <c r="M45" i="18" s="1"/>
  <c r="N45" i="18" s="1"/>
  <c r="O45" i="18" s="1"/>
  <c r="P45" i="18" s="1"/>
  <c r="Q45" i="18" s="1"/>
  <c r="R45" i="18" s="1"/>
  <c r="D46" i="18"/>
  <c r="E46" i="18" s="1"/>
  <c r="F46" i="18" s="1"/>
  <c r="G46" i="18" s="1"/>
  <c r="H46" i="18" s="1"/>
  <c r="I46" i="18" s="1"/>
  <c r="J46" i="18" s="1"/>
  <c r="K46" i="18" s="1"/>
  <c r="L46" i="18" s="1"/>
  <c r="M46" i="18" s="1"/>
  <c r="N46" i="18" s="1"/>
  <c r="O46" i="18" s="1"/>
  <c r="P46" i="18" s="1"/>
  <c r="Q46" i="18" s="1"/>
  <c r="R46" i="18" s="1"/>
  <c r="D51" i="18"/>
  <c r="D49" i="18" s="1"/>
  <c r="D50" i="18"/>
  <c r="D52" i="18"/>
  <c r="E52" i="18" s="1"/>
  <c r="F52" i="18" s="1"/>
  <c r="G52" i="18" s="1"/>
  <c r="H52" i="18" s="1"/>
  <c r="I52" i="18" s="1"/>
  <c r="J52" i="18" s="1"/>
  <c r="K52" i="18" s="1"/>
  <c r="L52" i="18" s="1"/>
  <c r="M52" i="18" s="1"/>
  <c r="N52" i="18" s="1"/>
  <c r="O52" i="18" s="1"/>
  <c r="P52" i="18" s="1"/>
  <c r="Q52" i="18" s="1"/>
  <c r="R52" i="18" s="1"/>
  <c r="D53" i="18"/>
  <c r="E53" i="18" s="1"/>
  <c r="F53" i="18" s="1"/>
  <c r="D54" i="18"/>
  <c r="E54" i="18" s="1"/>
  <c r="F54" i="18" s="1"/>
  <c r="G54" i="18" s="1"/>
  <c r="H54" i="18" s="1"/>
  <c r="I54" i="18" s="1"/>
  <c r="J54" i="18" s="1"/>
  <c r="K54" i="18" s="1"/>
  <c r="L54" i="18" s="1"/>
  <c r="M54" i="18" s="1"/>
  <c r="N54" i="18" s="1"/>
  <c r="O54" i="18" s="1"/>
  <c r="P54" i="18" s="1"/>
  <c r="Q54" i="18" s="1"/>
  <c r="R54" i="18" s="1"/>
  <c r="D55" i="18"/>
  <c r="E55" i="18" s="1"/>
  <c r="F55" i="18" s="1"/>
  <c r="G55" i="18" s="1"/>
  <c r="H55" i="18" s="1"/>
  <c r="I55" i="18" s="1"/>
  <c r="J55" i="18" s="1"/>
  <c r="K55" i="18" s="1"/>
  <c r="L55" i="18" s="1"/>
  <c r="M55" i="18" s="1"/>
  <c r="N55" i="18" s="1"/>
  <c r="O55" i="18" s="1"/>
  <c r="P55" i="18" s="1"/>
  <c r="Q55" i="18" s="1"/>
  <c r="R55" i="18" s="1"/>
  <c r="D56" i="18"/>
  <c r="E56" i="18" s="1"/>
  <c r="F56" i="18" s="1"/>
  <c r="G56" i="18" s="1"/>
  <c r="H56" i="18" s="1"/>
  <c r="I56" i="18" s="1"/>
  <c r="J56" i="18" s="1"/>
  <c r="K56" i="18" s="1"/>
  <c r="L56" i="18" s="1"/>
  <c r="M56" i="18" s="1"/>
  <c r="N56" i="18" s="1"/>
  <c r="O56" i="18" s="1"/>
  <c r="P56" i="18" s="1"/>
  <c r="Q56" i="18" s="1"/>
  <c r="R56" i="18" s="1"/>
  <c r="D59" i="18"/>
  <c r="C11" i="14"/>
  <c r="D7" i="2"/>
  <c r="D27" i="2"/>
  <c r="D29" i="2" s="1"/>
  <c r="E6" i="18"/>
  <c r="E36" i="18"/>
  <c r="D37" i="18"/>
  <c r="D42" i="18"/>
  <c r="E43" i="18"/>
  <c r="D41" i="18"/>
  <c r="E51" i="18"/>
  <c r="E59" i="18"/>
  <c r="F6" i="18"/>
  <c r="F36" i="18"/>
  <c r="E37" i="18"/>
  <c r="F43" i="18"/>
  <c r="F51" i="18"/>
  <c r="F59" i="18"/>
  <c r="C5" i="16"/>
  <c r="G6" i="18"/>
  <c r="G36" i="18"/>
  <c r="F37" i="18"/>
  <c r="G43" i="18"/>
  <c r="G51" i="18"/>
  <c r="G59" i="18"/>
  <c r="D5" i="16"/>
  <c r="H6" i="18"/>
  <c r="H36" i="18"/>
  <c r="G37" i="18"/>
  <c r="H43" i="18"/>
  <c r="H51" i="18"/>
  <c r="H59" i="18"/>
  <c r="E5" i="16"/>
  <c r="F5" i="16"/>
  <c r="F26" i="16" s="1"/>
  <c r="I6" i="18"/>
  <c r="I36" i="18"/>
  <c r="H37" i="18"/>
  <c r="I43" i="18"/>
  <c r="I51" i="18"/>
  <c r="I59" i="18"/>
  <c r="G5" i="16"/>
  <c r="J6" i="18"/>
  <c r="J36" i="18"/>
  <c r="I37" i="18"/>
  <c r="J43" i="18"/>
  <c r="J51" i="18"/>
  <c r="J59" i="18"/>
  <c r="H5" i="16"/>
  <c r="H26" i="16" s="1"/>
  <c r="K6" i="18"/>
  <c r="K36" i="18"/>
  <c r="J37" i="18"/>
  <c r="K43" i="18"/>
  <c r="K51" i="18"/>
  <c r="K59" i="18"/>
  <c r="I5" i="16"/>
  <c r="I26" i="16" s="1"/>
  <c r="L6" i="18"/>
  <c r="L36" i="18"/>
  <c r="K37" i="18"/>
  <c r="L43" i="18"/>
  <c r="L51" i="18"/>
  <c r="L59" i="18"/>
  <c r="J5" i="16"/>
  <c r="M6" i="18"/>
  <c r="M36" i="18"/>
  <c r="L37" i="18"/>
  <c r="M43" i="18"/>
  <c r="M51" i="18"/>
  <c r="M59" i="18"/>
  <c r="K5" i="16"/>
  <c r="K26" i="16" s="1"/>
  <c r="N6" i="18"/>
  <c r="N36" i="18"/>
  <c r="M37" i="18"/>
  <c r="N43" i="18"/>
  <c r="N51" i="18"/>
  <c r="N59" i="18"/>
  <c r="L5" i="16"/>
  <c r="O6" i="18"/>
  <c r="O36" i="18"/>
  <c r="N37" i="18"/>
  <c r="O43" i="18"/>
  <c r="O51" i="18"/>
  <c r="O59" i="18"/>
  <c r="M5" i="16"/>
  <c r="P6" i="18"/>
  <c r="P36" i="18"/>
  <c r="O37" i="18"/>
  <c r="P43" i="18"/>
  <c r="P51" i="18"/>
  <c r="P59" i="18"/>
  <c r="N5" i="16"/>
  <c r="Q6" i="18"/>
  <c r="Q36" i="18"/>
  <c r="P37" i="18"/>
  <c r="Q43" i="18"/>
  <c r="Q51" i="18"/>
  <c r="Q59" i="18"/>
  <c r="O5" i="16"/>
  <c r="O26" i="16" s="1"/>
  <c r="R6" i="18"/>
  <c r="R36" i="18"/>
  <c r="Q37" i="18"/>
  <c r="R43" i="18"/>
  <c r="R51" i="18"/>
  <c r="R59" i="18"/>
  <c r="P5" i="16"/>
  <c r="R10" i="2"/>
  <c r="R11" i="2"/>
  <c r="C11" i="11"/>
  <c r="F67" i="5"/>
  <c r="C28" i="19"/>
  <c r="C30" i="19"/>
  <c r="C23" i="16"/>
  <c r="C29" i="16"/>
  <c r="K26" i="19"/>
  <c r="P5" i="19"/>
  <c r="Q5" i="19"/>
  <c r="E26" i="16"/>
  <c r="Q5" i="16"/>
  <c r="AV4" i="6"/>
  <c r="AT4" i="6"/>
  <c r="AR4" i="6"/>
  <c r="AP4" i="6"/>
  <c r="AN4" i="6"/>
  <c r="AL4" i="6"/>
  <c r="AJ4" i="6"/>
  <c r="D4" i="3"/>
  <c r="E4" i="3" s="1"/>
  <c r="F4" i="3" s="1"/>
  <c r="G4" i="3" s="1"/>
  <c r="C23" i="19"/>
  <c r="C29" i="19"/>
  <c r="C31" i="19"/>
  <c r="C32" i="19"/>
  <c r="P5" i="8"/>
  <c r="Q5" i="8"/>
  <c r="R26" i="8"/>
  <c r="C29" i="8"/>
  <c r="C30" i="8"/>
  <c r="C28" i="8"/>
  <c r="C23" i="8"/>
  <c r="P26" i="8"/>
  <c r="Q26" i="8"/>
  <c r="D26" i="8"/>
  <c r="E26" i="8"/>
  <c r="F26" i="8"/>
  <c r="G26" i="8"/>
  <c r="H26" i="8"/>
  <c r="I26" i="8"/>
  <c r="J26" i="8"/>
  <c r="K26" i="8"/>
  <c r="L26" i="8"/>
  <c r="M26" i="8"/>
  <c r="N26" i="8"/>
  <c r="O26" i="8"/>
  <c r="C26" i="8"/>
  <c r="C31" i="8"/>
  <c r="C32" i="8"/>
  <c r="AG3" i="6"/>
  <c r="AI3" i="6" s="1"/>
  <c r="AE3" i="6"/>
  <c r="A189" i="6" s="1"/>
  <c r="AC3" i="6"/>
  <c r="A164" i="6" s="1"/>
  <c r="A176" i="6" s="1"/>
  <c r="AA3" i="6"/>
  <c r="A151" i="6" s="1"/>
  <c r="A163" i="6" s="1"/>
  <c r="Y3" i="6"/>
  <c r="A138" i="6" s="1"/>
  <c r="A150" i="6" s="1"/>
  <c r="W3" i="6"/>
  <c r="A125" i="6" s="1"/>
  <c r="A137" i="6" s="1"/>
  <c r="U3" i="6"/>
  <c r="A112" i="6" s="1"/>
  <c r="A124" i="6" s="1"/>
  <c r="S3" i="6"/>
  <c r="A99" i="6" s="1"/>
  <c r="A111" i="6" s="1"/>
  <c r="Q3" i="6"/>
  <c r="A86" i="6" s="1"/>
  <c r="A98" i="6" s="1"/>
  <c r="O3" i="6"/>
  <c r="A73" i="6" s="1"/>
  <c r="A85" i="6" s="1"/>
  <c r="M3" i="6"/>
  <c r="A60" i="6" s="1"/>
  <c r="A72" i="6" s="1"/>
  <c r="K3" i="6"/>
  <c r="A47" i="6" s="1"/>
  <c r="A59" i="6" s="1"/>
  <c r="I3" i="6"/>
  <c r="A34" i="6" s="1"/>
  <c r="A46" i="6" s="1"/>
  <c r="G3" i="6"/>
  <c r="A21" i="6" s="1"/>
  <c r="A33" i="6" s="1"/>
  <c r="E3" i="6"/>
  <c r="A8" i="6" s="1"/>
  <c r="A20" i="6" s="1"/>
  <c r="R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D4" i="18"/>
  <c r="R4" i="5"/>
  <c r="N4" i="5"/>
  <c r="O4" i="5"/>
  <c r="P4" i="5"/>
  <c r="Q4" i="5"/>
  <c r="E4" i="5"/>
  <c r="F4" i="5"/>
  <c r="G4" i="5"/>
  <c r="H4" i="5"/>
  <c r="I4" i="5"/>
  <c r="J4" i="5"/>
  <c r="K4" i="5"/>
  <c r="L4" i="5"/>
  <c r="M4" i="5"/>
  <c r="D4" i="5"/>
  <c r="R3" i="2"/>
  <c r="Q4" i="11" s="1"/>
  <c r="R37" i="5"/>
  <c r="R37" i="18"/>
  <c r="D3" i="2"/>
  <c r="C4" i="14" s="1"/>
  <c r="E3" i="2"/>
  <c r="F3" i="2"/>
  <c r="E4" i="14" s="1"/>
  <c r="G3" i="2"/>
  <c r="F4" i="14" s="1"/>
  <c r="H3" i="2"/>
  <c r="G4" i="14" s="1"/>
  <c r="I3" i="2"/>
  <c r="H4" i="11" s="1"/>
  <c r="J3" i="2"/>
  <c r="I4" i="14" s="1"/>
  <c r="K3" i="2"/>
  <c r="L3" i="2"/>
  <c r="K4" i="14" s="1"/>
  <c r="M3" i="2"/>
  <c r="N3" i="2"/>
  <c r="M4" i="14" s="1"/>
  <c r="O3" i="2"/>
  <c r="N4" i="14" s="1"/>
  <c r="P3" i="2"/>
  <c r="O4" i="14" s="1"/>
  <c r="Q3" i="2"/>
  <c r="J33" i="6"/>
  <c r="L33" i="6"/>
  <c r="N33" i="6"/>
  <c r="P33" i="6"/>
  <c r="R33" i="6"/>
  <c r="T33" i="6"/>
  <c r="V33" i="6"/>
  <c r="X33" i="6"/>
  <c r="Z33" i="6"/>
  <c r="AB33" i="6"/>
  <c r="AD33" i="6"/>
  <c r="AF33" i="6"/>
  <c r="AH33" i="6"/>
  <c r="AJ33" i="6"/>
  <c r="AL33" i="6"/>
  <c r="AN33" i="6"/>
  <c r="AP33" i="6"/>
  <c r="AR33" i="6"/>
  <c r="AT33" i="6"/>
  <c r="AV33" i="6"/>
  <c r="L46" i="6"/>
  <c r="N46" i="6"/>
  <c r="P46" i="6"/>
  <c r="R46" i="6"/>
  <c r="T46" i="6"/>
  <c r="V46" i="6"/>
  <c r="X46" i="6"/>
  <c r="Z46" i="6"/>
  <c r="AB46" i="6"/>
  <c r="AD46" i="6"/>
  <c r="AF46" i="6"/>
  <c r="AH46" i="6"/>
  <c r="AJ46" i="6"/>
  <c r="AL46" i="6"/>
  <c r="AN46" i="6"/>
  <c r="AP46" i="6"/>
  <c r="AR46" i="6"/>
  <c r="AT46" i="6"/>
  <c r="AV46" i="6"/>
  <c r="N59" i="6"/>
  <c r="P59" i="6"/>
  <c r="R59" i="6"/>
  <c r="T59" i="6"/>
  <c r="V59" i="6"/>
  <c r="X59" i="6"/>
  <c r="Z59" i="6"/>
  <c r="AB59" i="6"/>
  <c r="AD59" i="6"/>
  <c r="AF59" i="6"/>
  <c r="AH59" i="6"/>
  <c r="AJ59" i="6"/>
  <c r="AL59" i="6"/>
  <c r="AN59" i="6"/>
  <c r="AP59" i="6"/>
  <c r="AR59" i="6"/>
  <c r="AT59" i="6"/>
  <c r="AV59" i="6"/>
  <c r="P72" i="6"/>
  <c r="R72" i="6"/>
  <c r="T72" i="6"/>
  <c r="V72" i="6"/>
  <c r="X72" i="6"/>
  <c r="Z72" i="6"/>
  <c r="AB72" i="6"/>
  <c r="AD72" i="6"/>
  <c r="AF72" i="6"/>
  <c r="AH72" i="6"/>
  <c r="AJ72" i="6"/>
  <c r="AL72" i="6"/>
  <c r="AN72" i="6"/>
  <c r="AP72" i="6"/>
  <c r="AR72" i="6"/>
  <c r="AT72" i="6"/>
  <c r="AV72" i="6"/>
  <c r="R85" i="6"/>
  <c r="T85" i="6"/>
  <c r="V85" i="6"/>
  <c r="X85" i="6"/>
  <c r="Z85" i="6"/>
  <c r="AB85" i="6"/>
  <c r="AD85" i="6"/>
  <c r="AF85" i="6"/>
  <c r="AH85" i="6"/>
  <c r="AJ85" i="6"/>
  <c r="AL85" i="6"/>
  <c r="AN85" i="6"/>
  <c r="AP85" i="6"/>
  <c r="AR85" i="6"/>
  <c r="AT85" i="6"/>
  <c r="AV85" i="6"/>
  <c r="T98" i="6"/>
  <c r="V98" i="6"/>
  <c r="X98" i="6"/>
  <c r="Z98" i="6"/>
  <c r="AB98" i="6"/>
  <c r="AD98" i="6"/>
  <c r="AF98" i="6"/>
  <c r="AH98" i="6"/>
  <c r="AJ98" i="6"/>
  <c r="AL98" i="6"/>
  <c r="AN98" i="6"/>
  <c r="AP98" i="6"/>
  <c r="AR98" i="6"/>
  <c r="AT98" i="6"/>
  <c r="AV98" i="6"/>
  <c r="V111" i="6"/>
  <c r="X111" i="6"/>
  <c r="Z111" i="6"/>
  <c r="AB111" i="6"/>
  <c r="AD111" i="6"/>
  <c r="AF111" i="6"/>
  <c r="AH111" i="6"/>
  <c r="AJ111" i="6"/>
  <c r="AL111" i="6"/>
  <c r="AN111" i="6"/>
  <c r="AP111" i="6"/>
  <c r="AR111" i="6"/>
  <c r="AT111" i="6"/>
  <c r="AV111" i="6"/>
  <c r="X124" i="6"/>
  <c r="Z124" i="6"/>
  <c r="AB124" i="6"/>
  <c r="AD124" i="6"/>
  <c r="AF124" i="6"/>
  <c r="AH124" i="6"/>
  <c r="AJ124" i="6"/>
  <c r="AL124" i="6"/>
  <c r="AN124" i="6"/>
  <c r="AP124" i="6"/>
  <c r="AR124" i="6"/>
  <c r="AT124" i="6"/>
  <c r="AV124" i="6"/>
  <c r="Z137" i="6"/>
  <c r="AB137" i="6"/>
  <c r="AD137" i="6"/>
  <c r="AF137" i="6"/>
  <c r="AH137" i="6"/>
  <c r="AJ137" i="6"/>
  <c r="AL137" i="6"/>
  <c r="AN137" i="6"/>
  <c r="AP137" i="6"/>
  <c r="AR137" i="6"/>
  <c r="AT137" i="6"/>
  <c r="AV137" i="6"/>
  <c r="H20" i="6"/>
  <c r="J20" i="6"/>
  <c r="L20" i="6"/>
  <c r="N20" i="6"/>
  <c r="P20" i="6"/>
  <c r="R20" i="6"/>
  <c r="T20" i="6"/>
  <c r="V20" i="6"/>
  <c r="X20" i="6"/>
  <c r="Z20" i="6"/>
  <c r="AB20" i="6"/>
  <c r="AD20" i="6"/>
  <c r="AF20" i="6"/>
  <c r="AH20" i="6"/>
  <c r="AJ20" i="6"/>
  <c r="AL20" i="6"/>
  <c r="AN20" i="6"/>
  <c r="AP20" i="6"/>
  <c r="AR20" i="6"/>
  <c r="AT20" i="6"/>
  <c r="AV20" i="6"/>
  <c r="I33" i="6"/>
  <c r="K33" i="6"/>
  <c r="M33" i="6"/>
  <c r="O33" i="6"/>
  <c r="Q33" i="6"/>
  <c r="S33" i="6"/>
  <c r="U33" i="6"/>
  <c r="W33" i="6"/>
  <c r="Y33" i="6"/>
  <c r="AA33" i="6"/>
  <c r="AC33" i="6"/>
  <c r="AE33" i="6"/>
  <c r="AG33" i="6"/>
  <c r="AI33" i="6"/>
  <c r="AK33" i="6"/>
  <c r="AM33" i="6"/>
  <c r="AO33" i="6"/>
  <c r="AQ33" i="6"/>
  <c r="AS33" i="6"/>
  <c r="AU33" i="6"/>
  <c r="K46" i="6"/>
  <c r="M46" i="6"/>
  <c r="O46" i="6"/>
  <c r="Q46" i="6"/>
  <c r="S46" i="6"/>
  <c r="U46" i="6"/>
  <c r="W46" i="6"/>
  <c r="Y46" i="6"/>
  <c r="AA46" i="6"/>
  <c r="AC46" i="6"/>
  <c r="AE46" i="6"/>
  <c r="AG46" i="6"/>
  <c r="AI46" i="6"/>
  <c r="AK46" i="6"/>
  <c r="AM46" i="6"/>
  <c r="AO46" i="6"/>
  <c r="AQ46" i="6"/>
  <c r="AS46" i="6"/>
  <c r="AU46" i="6"/>
  <c r="M59" i="6"/>
  <c r="O59" i="6"/>
  <c r="Q59" i="6"/>
  <c r="S59" i="6"/>
  <c r="U59" i="6"/>
  <c r="W59" i="6"/>
  <c r="Y59" i="6"/>
  <c r="AA59" i="6"/>
  <c r="AC59" i="6"/>
  <c r="AE59" i="6"/>
  <c r="AG59" i="6"/>
  <c r="AI59" i="6"/>
  <c r="AK59" i="6"/>
  <c r="AM59" i="6"/>
  <c r="AO59" i="6"/>
  <c r="AQ59" i="6"/>
  <c r="AS59" i="6"/>
  <c r="AU59" i="6"/>
  <c r="O72" i="6"/>
  <c r="Q72" i="6"/>
  <c r="S72" i="6"/>
  <c r="U72" i="6"/>
  <c r="W72" i="6"/>
  <c r="Y72" i="6"/>
  <c r="AA72" i="6"/>
  <c r="AC72" i="6"/>
  <c r="AE72" i="6"/>
  <c r="AG72" i="6"/>
  <c r="AI72" i="6"/>
  <c r="AK72" i="6"/>
  <c r="AM72" i="6"/>
  <c r="AO72" i="6"/>
  <c r="AQ72" i="6"/>
  <c r="AS72" i="6"/>
  <c r="AU72" i="6"/>
  <c r="Q85" i="6"/>
  <c r="S85" i="6"/>
  <c r="U85" i="6"/>
  <c r="W85" i="6"/>
  <c r="Y85" i="6"/>
  <c r="AA85" i="6"/>
  <c r="AC85" i="6"/>
  <c r="AE85" i="6"/>
  <c r="AG85" i="6"/>
  <c r="AI85" i="6"/>
  <c r="AK85" i="6"/>
  <c r="AM85" i="6"/>
  <c r="AO85" i="6"/>
  <c r="AQ85" i="6"/>
  <c r="AS85" i="6"/>
  <c r="AU85" i="6"/>
  <c r="S98" i="6"/>
  <c r="U98" i="6"/>
  <c r="W98" i="6"/>
  <c r="Y98" i="6"/>
  <c r="AA98" i="6"/>
  <c r="AC98" i="6"/>
  <c r="AE98" i="6"/>
  <c r="AG98" i="6"/>
  <c r="AI98" i="6"/>
  <c r="AK98" i="6"/>
  <c r="AM98" i="6"/>
  <c r="AO98" i="6"/>
  <c r="AQ98" i="6"/>
  <c r="AS98" i="6"/>
  <c r="AU98" i="6"/>
  <c r="U111" i="6"/>
  <c r="W111" i="6"/>
  <c r="Y111" i="6"/>
  <c r="AA111" i="6"/>
  <c r="AC111" i="6"/>
  <c r="AE111" i="6"/>
  <c r="AG111" i="6"/>
  <c r="AI111" i="6"/>
  <c r="AK111" i="6"/>
  <c r="AM111" i="6"/>
  <c r="AO111" i="6"/>
  <c r="AQ111" i="6"/>
  <c r="AS111" i="6"/>
  <c r="AU111" i="6"/>
  <c r="W124" i="6"/>
  <c r="Y124" i="6"/>
  <c r="AA124" i="6"/>
  <c r="AC124" i="6"/>
  <c r="AE124" i="6"/>
  <c r="AG124" i="6"/>
  <c r="AI124" i="6"/>
  <c r="AK124" i="6"/>
  <c r="AM124" i="6"/>
  <c r="AO124" i="6"/>
  <c r="AQ124" i="6"/>
  <c r="AS124" i="6"/>
  <c r="AU124" i="6"/>
  <c r="Y137" i="6"/>
  <c r="AA137" i="6"/>
  <c r="AC137" i="6"/>
  <c r="AE137" i="6"/>
  <c r="AG137" i="6"/>
  <c r="AI137" i="6"/>
  <c r="AK137" i="6"/>
  <c r="AM137" i="6"/>
  <c r="AO137" i="6"/>
  <c r="AQ137" i="6"/>
  <c r="AS137" i="6"/>
  <c r="AU137" i="6"/>
  <c r="G20" i="6"/>
  <c r="I20" i="6"/>
  <c r="K20" i="6"/>
  <c r="M20" i="6"/>
  <c r="O20" i="6"/>
  <c r="Q20" i="6"/>
  <c r="S20" i="6"/>
  <c r="U20" i="6"/>
  <c r="W20" i="6"/>
  <c r="Y20" i="6"/>
  <c r="AA20" i="6"/>
  <c r="AC20" i="6"/>
  <c r="AE20" i="6"/>
  <c r="AG20" i="6"/>
  <c r="AI20" i="6"/>
  <c r="AK20" i="6"/>
  <c r="AM20" i="6"/>
  <c r="AO20" i="6"/>
  <c r="AQ20" i="6"/>
  <c r="AS20" i="6"/>
  <c r="AU20" i="6"/>
  <c r="E215" i="6"/>
  <c r="G215" i="6"/>
  <c r="I215" i="6"/>
  <c r="K215" i="6"/>
  <c r="AK215" i="6"/>
  <c r="AM215" i="6"/>
  <c r="AO215" i="6"/>
  <c r="AQ215" i="6"/>
  <c r="AS215" i="6"/>
  <c r="AU215" i="6"/>
  <c r="R69" i="18"/>
  <c r="Q69" i="18"/>
  <c r="P69" i="18"/>
  <c r="O69" i="18"/>
  <c r="N69" i="18"/>
  <c r="M69" i="18"/>
  <c r="L69" i="18"/>
  <c r="K69" i="18"/>
  <c r="J69" i="18"/>
  <c r="I69" i="18"/>
  <c r="H69" i="18"/>
  <c r="G69" i="18"/>
  <c r="F69" i="18"/>
  <c r="E69" i="18"/>
  <c r="D69" i="18"/>
  <c r="AA57" i="18"/>
  <c r="AA63" i="18" s="1"/>
  <c r="Z57" i="18"/>
  <c r="Y57" i="18"/>
  <c r="Y63" i="18" s="1"/>
  <c r="X57" i="18"/>
  <c r="W57" i="18"/>
  <c r="W63" i="18" s="1"/>
  <c r="V57" i="18"/>
  <c r="AA60" i="18"/>
  <c r="Z60" i="18"/>
  <c r="Y60" i="18"/>
  <c r="X60" i="18"/>
  <c r="W60" i="18"/>
  <c r="V60" i="18"/>
  <c r="V53" i="18"/>
  <c r="W53" i="18" s="1"/>
  <c r="X53" i="18"/>
  <c r="Y53" i="18" s="1"/>
  <c r="V52" i="18"/>
  <c r="W52" i="18"/>
  <c r="X52" i="18"/>
  <c r="Y52" i="18" s="1"/>
  <c r="Z52" i="18"/>
  <c r="AA52" i="18" s="1"/>
  <c r="AA51" i="18"/>
  <c r="Z51" i="18"/>
  <c r="Y51" i="18"/>
  <c r="X51" i="18"/>
  <c r="W51" i="18"/>
  <c r="V51" i="18"/>
  <c r="AA47" i="18"/>
  <c r="Z47" i="18"/>
  <c r="Y47" i="18"/>
  <c r="X47" i="18"/>
  <c r="W47" i="18"/>
  <c r="V47" i="18"/>
  <c r="V44" i="18"/>
  <c r="D44" i="18"/>
  <c r="D43" i="18"/>
  <c r="AA40" i="18"/>
  <c r="Z40" i="18"/>
  <c r="AA36" i="18"/>
  <c r="Z36" i="18"/>
  <c r="Y36" i="18"/>
  <c r="X36" i="18"/>
  <c r="W36" i="18"/>
  <c r="V36" i="18"/>
  <c r="D36" i="18"/>
  <c r="V10" i="18"/>
  <c r="AA7" i="18"/>
  <c r="Y7" i="18"/>
  <c r="W7" i="18"/>
  <c r="D6" i="18"/>
  <c r="G67" i="5"/>
  <c r="H67" i="5"/>
  <c r="I67" i="5"/>
  <c r="J67" i="5"/>
  <c r="K67" i="5"/>
  <c r="L67" i="5"/>
  <c r="M67" i="5"/>
  <c r="N67" i="5"/>
  <c r="O67" i="5"/>
  <c r="P67" i="5"/>
  <c r="Q67" i="5"/>
  <c r="R67" i="5"/>
  <c r="D67" i="5"/>
  <c r="D6" i="5"/>
  <c r="V36" i="5"/>
  <c r="W36" i="5"/>
  <c r="X36" i="5"/>
  <c r="Y36" i="5"/>
  <c r="Z36" i="5"/>
  <c r="AA36" i="5"/>
  <c r="D36" i="5"/>
  <c r="V51" i="5"/>
  <c r="W51" i="5"/>
  <c r="X51" i="5"/>
  <c r="Y51" i="5"/>
  <c r="Z51" i="5"/>
  <c r="AA51" i="5"/>
  <c r="C28" i="16"/>
  <c r="C30" i="16"/>
  <c r="C31" i="16"/>
  <c r="C32" i="16"/>
  <c r="V60" i="5"/>
  <c r="W60" i="5"/>
  <c r="X60" i="5"/>
  <c r="Y60" i="5"/>
  <c r="Z60" i="5"/>
  <c r="AA60" i="5"/>
  <c r="D43" i="5"/>
  <c r="V52" i="5"/>
  <c r="W52" i="5" s="1"/>
  <c r="X52" i="5" s="1"/>
  <c r="Y52" i="5" s="1"/>
  <c r="Z52" i="5" s="1"/>
  <c r="AA52" i="5" s="1"/>
  <c r="X293" i="6"/>
  <c r="W293" i="6"/>
  <c r="V293" i="6"/>
  <c r="U293" i="6"/>
  <c r="T293" i="6"/>
  <c r="S293" i="6"/>
  <c r="R293" i="6"/>
  <c r="Q293" i="6"/>
  <c r="P293" i="6"/>
  <c r="O293" i="6"/>
  <c r="N293" i="6"/>
  <c r="M293" i="6"/>
  <c r="L293" i="6"/>
  <c r="K293" i="6"/>
  <c r="J293" i="6"/>
  <c r="I293" i="6"/>
  <c r="H293" i="6"/>
  <c r="G293" i="6"/>
  <c r="F293" i="6"/>
  <c r="E293" i="6"/>
  <c r="AV280" i="6"/>
  <c r="AU280" i="6"/>
  <c r="V280" i="6"/>
  <c r="U280" i="6"/>
  <c r="T280" i="6"/>
  <c r="S280" i="6"/>
  <c r="R280" i="6"/>
  <c r="Q280" i="6"/>
  <c r="P280" i="6"/>
  <c r="O280" i="6"/>
  <c r="N280" i="6"/>
  <c r="M280" i="6"/>
  <c r="L280" i="6"/>
  <c r="K280" i="6"/>
  <c r="J280" i="6"/>
  <c r="I280" i="6"/>
  <c r="H280" i="6"/>
  <c r="G280" i="6"/>
  <c r="F280" i="6"/>
  <c r="E280" i="6"/>
  <c r="AV267" i="6"/>
  <c r="AU267" i="6"/>
  <c r="AT267" i="6"/>
  <c r="AS267" i="6"/>
  <c r="T267" i="6"/>
  <c r="S267" i="6"/>
  <c r="R267" i="6"/>
  <c r="Q267" i="6"/>
  <c r="P267" i="6"/>
  <c r="O267" i="6"/>
  <c r="N267" i="6"/>
  <c r="M267" i="6"/>
  <c r="L267" i="6"/>
  <c r="K267" i="6"/>
  <c r="J267" i="6"/>
  <c r="I267" i="6"/>
  <c r="H267" i="6"/>
  <c r="G267" i="6"/>
  <c r="F267" i="6"/>
  <c r="E267" i="6"/>
  <c r="AV254" i="6"/>
  <c r="AU254" i="6"/>
  <c r="AT254" i="6"/>
  <c r="AS254" i="6"/>
  <c r="AR254" i="6"/>
  <c r="AQ254" i="6"/>
  <c r="R254" i="6"/>
  <c r="Q254" i="6"/>
  <c r="P254" i="6"/>
  <c r="O254" i="6"/>
  <c r="N254" i="6"/>
  <c r="M254" i="6"/>
  <c r="L254" i="6"/>
  <c r="K254" i="6"/>
  <c r="J254" i="6"/>
  <c r="I254" i="6"/>
  <c r="H254" i="6"/>
  <c r="G254" i="6"/>
  <c r="F254" i="6"/>
  <c r="E254" i="6"/>
  <c r="AV241" i="6"/>
  <c r="AU241" i="6"/>
  <c r="AT241" i="6"/>
  <c r="AS241" i="6"/>
  <c r="AR241" i="6"/>
  <c r="AQ241" i="6"/>
  <c r="AP241" i="6"/>
  <c r="AO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AV228" i="6"/>
  <c r="AU228" i="6"/>
  <c r="AT228" i="6"/>
  <c r="AS228" i="6"/>
  <c r="AR228" i="6"/>
  <c r="AQ228" i="6"/>
  <c r="AP228" i="6"/>
  <c r="AO228" i="6"/>
  <c r="AN228" i="6"/>
  <c r="AM228" i="6"/>
  <c r="N228" i="6"/>
  <c r="M228" i="6"/>
  <c r="L228" i="6"/>
  <c r="K228" i="6"/>
  <c r="J228" i="6"/>
  <c r="I228" i="6"/>
  <c r="H228" i="6"/>
  <c r="G228" i="6"/>
  <c r="F228" i="6"/>
  <c r="E228" i="6"/>
  <c r="AV215" i="6"/>
  <c r="AT215" i="6"/>
  <c r="AR215" i="6"/>
  <c r="AP215" i="6"/>
  <c r="AN215" i="6"/>
  <c r="AL215" i="6"/>
  <c r="L215" i="6"/>
  <c r="J215" i="6"/>
  <c r="H215" i="6"/>
  <c r="F215" i="6"/>
  <c r="AV202" i="6"/>
  <c r="AU202" i="6"/>
  <c r="AT202" i="6"/>
  <c r="AS202" i="6"/>
  <c r="AR202" i="6"/>
  <c r="AQ202" i="6"/>
  <c r="AP202" i="6"/>
  <c r="AO202" i="6"/>
  <c r="AN202" i="6"/>
  <c r="AM202" i="6"/>
  <c r="AL202" i="6"/>
  <c r="AK202" i="6"/>
  <c r="AJ202" i="6"/>
  <c r="AI202" i="6"/>
  <c r="J202" i="6"/>
  <c r="I202" i="6"/>
  <c r="H202" i="6"/>
  <c r="G202" i="6"/>
  <c r="F202" i="6"/>
  <c r="E202" i="6"/>
  <c r="AV189" i="6"/>
  <c r="AU189" i="6"/>
  <c r="AT189" i="6"/>
  <c r="AS189" i="6"/>
  <c r="AR189" i="6"/>
  <c r="AQ189" i="6"/>
  <c r="AP189" i="6"/>
  <c r="AO189" i="6"/>
  <c r="AN189" i="6"/>
  <c r="AM189" i="6"/>
  <c r="AL189" i="6"/>
  <c r="AK189" i="6"/>
  <c r="AJ189" i="6"/>
  <c r="AI189" i="6"/>
  <c r="AH189" i="6"/>
  <c r="AG189" i="6"/>
  <c r="H189" i="6"/>
  <c r="G189" i="6"/>
  <c r="F189" i="6"/>
  <c r="E189" i="6"/>
  <c r="AV176" i="6"/>
  <c r="AU176" i="6"/>
  <c r="AT176" i="6"/>
  <c r="AS176" i="6"/>
  <c r="AR176" i="6"/>
  <c r="AQ176" i="6"/>
  <c r="AP176" i="6"/>
  <c r="AO176" i="6"/>
  <c r="AN176" i="6"/>
  <c r="AM176" i="6"/>
  <c r="AL176" i="6"/>
  <c r="AK176" i="6"/>
  <c r="AJ176" i="6"/>
  <c r="AI176" i="6"/>
  <c r="AH176" i="6"/>
  <c r="AG176" i="6"/>
  <c r="AF176" i="6"/>
  <c r="AE176" i="6"/>
  <c r="AV163" i="6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V150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AA57" i="5"/>
  <c r="Y57" i="5"/>
  <c r="W57" i="5"/>
  <c r="AA47" i="5"/>
  <c r="Z47" i="5"/>
  <c r="Y47" i="5"/>
  <c r="X47" i="5"/>
  <c r="W47" i="5"/>
  <c r="V47" i="5"/>
  <c r="AA40" i="5"/>
  <c r="Z40" i="5"/>
  <c r="W7" i="5"/>
  <c r="W61" i="5"/>
  <c r="Y7" i="5"/>
  <c r="Y61" i="5"/>
  <c r="AA7" i="5"/>
  <c r="AA61" i="5"/>
  <c r="V53" i="5"/>
  <c r="W53" i="5" s="1"/>
  <c r="X53" i="5" s="1"/>
  <c r="Y53" i="5" s="1"/>
  <c r="V57" i="5"/>
  <c r="X57" i="5"/>
  <c r="Z57" i="5"/>
  <c r="Z7" i="5" s="1"/>
  <c r="Z61" i="5"/>
  <c r="V7" i="5"/>
  <c r="V61" i="5"/>
  <c r="X7" i="5"/>
  <c r="X61" i="5"/>
  <c r="V44" i="5"/>
  <c r="W44" i="5" s="1"/>
  <c r="V40" i="5"/>
  <c r="V10" i="5"/>
  <c r="E5" i="5" l="1"/>
  <c r="E41" i="5" s="1"/>
  <c r="D49" i="5"/>
  <c r="Q5" i="2"/>
  <c r="L9" i="2"/>
  <c r="N5" i="2"/>
  <c r="K9" i="2"/>
  <c r="C39" i="14"/>
  <c r="D39" i="14" s="1"/>
  <c r="D17" i="2"/>
  <c r="E4" i="6" s="1"/>
  <c r="D44" i="5"/>
  <c r="Q4" i="14"/>
  <c r="P4" i="11"/>
  <c r="P5" i="2"/>
  <c r="P12" i="2" s="1"/>
  <c r="I9" i="2"/>
  <c r="L4" i="11"/>
  <c r="P9" i="2"/>
  <c r="F9" i="2"/>
  <c r="D4" i="11"/>
  <c r="H4" i="14"/>
  <c r="F5" i="2"/>
  <c r="C37" i="11"/>
  <c r="N9" i="2"/>
  <c r="N12" i="2" s="1"/>
  <c r="M5" i="2"/>
  <c r="I5" i="2"/>
  <c r="Q9" i="2"/>
  <c r="Q12" i="2" s="1"/>
  <c r="O9" i="2"/>
  <c r="W10" i="5"/>
  <c r="X10" i="5" s="1"/>
  <c r="Y10" i="5" s="1"/>
  <c r="R9" i="2"/>
  <c r="O5" i="2"/>
  <c r="O12" i="2" s="1"/>
  <c r="L4" i="14"/>
  <c r="A190" i="6"/>
  <c r="A202" i="6" s="1"/>
  <c r="D4" i="14"/>
  <c r="F4" i="11"/>
  <c r="P4" i="14"/>
  <c r="A177" i="6"/>
  <c r="H20" i="2"/>
  <c r="H4" i="3"/>
  <c r="I4" i="3" s="1"/>
  <c r="J4" i="3" s="1"/>
  <c r="K4" i="3" s="1"/>
  <c r="L4" i="3" s="1"/>
  <c r="H19" i="2"/>
  <c r="L19" i="2"/>
  <c r="L17" i="2"/>
  <c r="I18" i="2"/>
  <c r="F18" i="2"/>
  <c r="J18" i="2"/>
  <c r="I19" i="2"/>
  <c r="H16" i="2"/>
  <c r="H61" i="18" s="1"/>
  <c r="F20" i="2"/>
  <c r="M19" i="2"/>
  <c r="K20" i="2"/>
  <c r="K18" i="2"/>
  <c r="J19" i="2"/>
  <c r="J17" i="2"/>
  <c r="I17" i="14" s="1"/>
  <c r="I16" i="2"/>
  <c r="I61" i="18" s="1"/>
  <c r="G20" i="2"/>
  <c r="G17" i="2"/>
  <c r="L4" i="6" s="1"/>
  <c r="F19" i="2"/>
  <c r="F16" i="2"/>
  <c r="D17" i="14"/>
  <c r="L20" i="2"/>
  <c r="L18" i="2"/>
  <c r="K19" i="2"/>
  <c r="J16" i="2"/>
  <c r="H18" i="2"/>
  <c r="J4" i="11"/>
  <c r="N4" i="11"/>
  <c r="J4" i="14"/>
  <c r="D26" i="2"/>
  <c r="D25" i="2"/>
  <c r="M26" i="16"/>
  <c r="J26" i="16"/>
  <c r="M26" i="19"/>
  <c r="I26" i="19"/>
  <c r="G26" i="16"/>
  <c r="F26" i="19"/>
  <c r="C26" i="16"/>
  <c r="D25" i="5"/>
  <c r="D23" i="5" s="1"/>
  <c r="D20" i="5" s="1"/>
  <c r="F42" i="5"/>
  <c r="G42" i="5" s="1"/>
  <c r="H42" i="5" s="1"/>
  <c r="I42" i="5" s="1"/>
  <c r="J42" i="5" s="1"/>
  <c r="K42" i="5" s="1"/>
  <c r="C36" i="11"/>
  <c r="D36" i="11" s="1"/>
  <c r="E36" i="11" s="1"/>
  <c r="F36" i="11" s="1"/>
  <c r="G36" i="11" s="1"/>
  <c r="H36" i="11" s="1"/>
  <c r="I36" i="11" s="1"/>
  <c r="H44" i="21"/>
  <c r="H40" i="21" s="1"/>
  <c r="H39" i="21" s="1"/>
  <c r="I41" i="21"/>
  <c r="O52" i="21"/>
  <c r="K42" i="21"/>
  <c r="AP5" i="6"/>
  <c r="AJ5" i="6"/>
  <c r="AB5" i="6"/>
  <c r="AR5" i="6"/>
  <c r="E41" i="6"/>
  <c r="E52" i="6"/>
  <c r="E70" i="6"/>
  <c r="E86" i="6"/>
  <c r="F123" i="6"/>
  <c r="E118" i="6"/>
  <c r="E129" i="6"/>
  <c r="Z6" i="6"/>
  <c r="Z245" i="6" s="1"/>
  <c r="AH6" i="6"/>
  <c r="F171" i="6"/>
  <c r="F154" i="6"/>
  <c r="F162" i="6"/>
  <c r="F145" i="6"/>
  <c r="E167" i="6"/>
  <c r="E175" i="6"/>
  <c r="E158" i="6"/>
  <c r="E141" i="6"/>
  <c r="E149" i="6"/>
  <c r="AR6" i="6"/>
  <c r="AQ292" i="6" s="1"/>
  <c r="L6" i="6"/>
  <c r="F81" i="6"/>
  <c r="E80" i="6"/>
  <c r="F94" i="6"/>
  <c r="E107" i="6"/>
  <c r="F115" i="6"/>
  <c r="F131" i="6"/>
  <c r="F167" i="6"/>
  <c r="F175" i="6"/>
  <c r="F158" i="6"/>
  <c r="F141" i="6"/>
  <c r="F149" i="6"/>
  <c r="E171" i="6"/>
  <c r="E154" i="6"/>
  <c r="E162" i="6"/>
  <c r="E145" i="6"/>
  <c r="AT6" i="6"/>
  <c r="E42" i="18"/>
  <c r="F42" i="18" s="1"/>
  <c r="G42" i="18" s="1"/>
  <c r="H42" i="18" s="1"/>
  <c r="I42" i="18" s="1"/>
  <c r="Q26" i="19"/>
  <c r="R5" i="19"/>
  <c r="R26" i="19" s="1"/>
  <c r="D26" i="16"/>
  <c r="D11" i="5"/>
  <c r="C4" i="11"/>
  <c r="G53" i="18"/>
  <c r="R5" i="2"/>
  <c r="M20" i="2"/>
  <c r="M9" i="2"/>
  <c r="M12" i="2" s="1"/>
  <c r="H26" i="19"/>
  <c r="K17" i="2"/>
  <c r="T4" i="6" s="1"/>
  <c r="K5" i="2"/>
  <c r="J20" i="2"/>
  <c r="J9" i="2"/>
  <c r="J12" i="2" s="1"/>
  <c r="D26" i="19"/>
  <c r="G19" i="2"/>
  <c r="G9" i="2"/>
  <c r="W10" i="18"/>
  <c r="X10" i="18" s="1"/>
  <c r="Y10" i="18" s="1"/>
  <c r="X5" i="6"/>
  <c r="F41" i="6"/>
  <c r="F54" i="6"/>
  <c r="F66" i="6"/>
  <c r="E62" i="6"/>
  <c r="F73" i="6"/>
  <c r="F86" i="6"/>
  <c r="E94" i="6"/>
  <c r="F105" i="6"/>
  <c r="E99" i="6"/>
  <c r="F119" i="6"/>
  <c r="E114" i="6"/>
  <c r="E122" i="6"/>
  <c r="F127" i="6"/>
  <c r="F135" i="6"/>
  <c r="E125" i="6"/>
  <c r="E133" i="6"/>
  <c r="AK3" i="6"/>
  <c r="A203" i="6"/>
  <c r="A215" i="6" s="1"/>
  <c r="Q26" i="16"/>
  <c r="P26" i="19"/>
  <c r="P26" i="16"/>
  <c r="L26" i="16"/>
  <c r="H5" i="6"/>
  <c r="L5" i="6"/>
  <c r="N5" i="6"/>
  <c r="R5" i="6"/>
  <c r="P5" i="6"/>
  <c r="T5" i="6"/>
  <c r="Z5" i="6"/>
  <c r="AD5" i="6"/>
  <c r="AH5" i="6"/>
  <c r="AN5" i="6"/>
  <c r="AL5" i="6"/>
  <c r="AT5" i="6"/>
  <c r="H6" i="6"/>
  <c r="F34" i="6"/>
  <c r="F36" i="6"/>
  <c r="F38" i="6"/>
  <c r="F40" i="6"/>
  <c r="F42" i="6"/>
  <c r="F44" i="6"/>
  <c r="J6" i="6"/>
  <c r="E34" i="6"/>
  <c r="E36" i="6"/>
  <c r="E38" i="6"/>
  <c r="E40" i="6"/>
  <c r="E42" i="6"/>
  <c r="E44" i="6"/>
  <c r="F47" i="6"/>
  <c r="F49" i="6"/>
  <c r="F51" i="6"/>
  <c r="F53" i="6"/>
  <c r="F55" i="6"/>
  <c r="F57" i="6"/>
  <c r="E47" i="6"/>
  <c r="E49" i="6"/>
  <c r="E51" i="6"/>
  <c r="E53" i="6"/>
  <c r="E55" i="6"/>
  <c r="E57" i="6"/>
  <c r="F61" i="6"/>
  <c r="F63" i="6"/>
  <c r="F65" i="6"/>
  <c r="F67" i="6"/>
  <c r="F69" i="6"/>
  <c r="F71" i="6"/>
  <c r="E61" i="6"/>
  <c r="E63" i="6"/>
  <c r="E65" i="6"/>
  <c r="E67" i="6"/>
  <c r="E69" i="6"/>
  <c r="E71" i="6"/>
  <c r="F74" i="6"/>
  <c r="F76" i="6"/>
  <c r="F78" i="6"/>
  <c r="F80" i="6"/>
  <c r="F82" i="6"/>
  <c r="F84" i="6"/>
  <c r="P6" i="6"/>
  <c r="E73" i="6"/>
  <c r="E75" i="6"/>
  <c r="E77" i="6"/>
  <c r="E79" i="6"/>
  <c r="E81" i="6"/>
  <c r="E83" i="6"/>
  <c r="F87" i="6"/>
  <c r="F89" i="6"/>
  <c r="F91" i="6"/>
  <c r="F93" i="6"/>
  <c r="F95" i="6"/>
  <c r="F97" i="6"/>
  <c r="E87" i="6"/>
  <c r="E89" i="6"/>
  <c r="E91" i="6"/>
  <c r="E93" i="6"/>
  <c r="E95" i="6"/>
  <c r="E97" i="6"/>
  <c r="F100" i="6"/>
  <c r="F102" i="6"/>
  <c r="F104" i="6"/>
  <c r="F106" i="6"/>
  <c r="F108" i="6"/>
  <c r="F110" i="6"/>
  <c r="T6" i="6"/>
  <c r="E100" i="6"/>
  <c r="E102" i="6"/>
  <c r="E104" i="6"/>
  <c r="E106" i="6"/>
  <c r="E108" i="6"/>
  <c r="E110" i="6"/>
  <c r="F35" i="6"/>
  <c r="F39" i="6"/>
  <c r="F43" i="6"/>
  <c r="E35" i="6"/>
  <c r="E39" i="6"/>
  <c r="E43" i="6"/>
  <c r="F48" i="6"/>
  <c r="F52" i="6"/>
  <c r="F56" i="6"/>
  <c r="E50" i="6"/>
  <c r="E54" i="6"/>
  <c r="E58" i="6"/>
  <c r="F60" i="6"/>
  <c r="F64" i="6"/>
  <c r="F68" i="6"/>
  <c r="N6" i="6"/>
  <c r="E60" i="6"/>
  <c r="E64" i="6"/>
  <c r="E68" i="6"/>
  <c r="F75" i="6"/>
  <c r="F79" i="6"/>
  <c r="F83" i="6"/>
  <c r="E74" i="6"/>
  <c r="E78" i="6"/>
  <c r="E82" i="6"/>
  <c r="F88" i="6"/>
  <c r="F92" i="6"/>
  <c r="F96" i="6"/>
  <c r="R6" i="6"/>
  <c r="E88" i="6"/>
  <c r="E92" i="6"/>
  <c r="E96" i="6"/>
  <c r="F99" i="6"/>
  <c r="F103" i="6"/>
  <c r="F107" i="6"/>
  <c r="E101" i="6"/>
  <c r="E105" i="6"/>
  <c r="E109" i="6"/>
  <c r="F112" i="6"/>
  <c r="F114" i="6"/>
  <c r="F116" i="6"/>
  <c r="F118" i="6"/>
  <c r="F120" i="6"/>
  <c r="F122" i="6"/>
  <c r="V6" i="6"/>
  <c r="E113" i="6"/>
  <c r="E115" i="6"/>
  <c r="E117" i="6"/>
  <c r="E119" i="6"/>
  <c r="E121" i="6"/>
  <c r="E123" i="6"/>
  <c r="F126" i="6"/>
  <c r="F128" i="6"/>
  <c r="F130" i="6"/>
  <c r="F132" i="6"/>
  <c r="F134" i="6"/>
  <c r="F136" i="6"/>
  <c r="X6" i="6"/>
  <c r="E126" i="6"/>
  <c r="E128" i="6"/>
  <c r="E130" i="6"/>
  <c r="E132" i="6"/>
  <c r="E134" i="6"/>
  <c r="E136" i="6"/>
  <c r="AJ6" i="6"/>
  <c r="AB6" i="6"/>
  <c r="AF6" i="6"/>
  <c r="F166" i="6"/>
  <c r="F168" i="6"/>
  <c r="F170" i="6"/>
  <c r="F172" i="6"/>
  <c r="F174" i="6"/>
  <c r="E164" i="6"/>
  <c r="F153" i="6"/>
  <c r="F155" i="6"/>
  <c r="F157" i="6"/>
  <c r="F159" i="6"/>
  <c r="F161" i="6"/>
  <c r="E151" i="6"/>
  <c r="F140" i="6"/>
  <c r="F142" i="6"/>
  <c r="F144" i="6"/>
  <c r="F146" i="6"/>
  <c r="F148" i="6"/>
  <c r="E138" i="6"/>
  <c r="E166" i="6"/>
  <c r="E168" i="6"/>
  <c r="E170" i="6"/>
  <c r="E172" i="6"/>
  <c r="E174" i="6"/>
  <c r="F164" i="6"/>
  <c r="E153" i="6"/>
  <c r="E155" i="6"/>
  <c r="E157" i="6"/>
  <c r="E159" i="6"/>
  <c r="E161" i="6"/>
  <c r="F151" i="6"/>
  <c r="E140" i="6"/>
  <c r="E142" i="6"/>
  <c r="E144" i="6"/>
  <c r="E146" i="6"/>
  <c r="E148" i="6"/>
  <c r="F138" i="6"/>
  <c r="AN6" i="6"/>
  <c r="AV6" i="6"/>
  <c r="AP6" i="6"/>
  <c r="H17" i="2"/>
  <c r="G18" i="2"/>
  <c r="G16" i="2"/>
  <c r="G5" i="2"/>
  <c r="F17" i="2"/>
  <c r="C7" i="2"/>
  <c r="E9" i="2"/>
  <c r="C8" i="2"/>
  <c r="E5" i="2"/>
  <c r="D9" i="2"/>
  <c r="C10" i="2"/>
  <c r="C37" i="14"/>
  <c r="C6" i="2"/>
  <c r="AV5" i="6"/>
  <c r="AL6" i="6"/>
  <c r="C11" i="2"/>
  <c r="E147" i="6"/>
  <c r="E143" i="6"/>
  <c r="E139" i="6"/>
  <c r="E160" i="6"/>
  <c r="E156" i="6"/>
  <c r="E152" i="6"/>
  <c r="E173" i="6"/>
  <c r="E169" i="6"/>
  <c r="E165" i="6"/>
  <c r="F147" i="6"/>
  <c r="F143" i="6"/>
  <c r="F139" i="6"/>
  <c r="F160" i="6"/>
  <c r="F156" i="6"/>
  <c r="F152" i="6"/>
  <c r="F173" i="6"/>
  <c r="F169" i="6"/>
  <c r="F165" i="6"/>
  <c r="AF5" i="6"/>
  <c r="AD6" i="6"/>
  <c r="O4" i="11"/>
  <c r="M4" i="11"/>
  <c r="K4" i="11"/>
  <c r="I4" i="11"/>
  <c r="G4" i="11"/>
  <c r="E4" i="11"/>
  <c r="R5" i="8"/>
  <c r="D5" i="2"/>
  <c r="H5" i="2"/>
  <c r="H12" i="2" s="1"/>
  <c r="R5" i="16"/>
  <c r="R26" i="16" s="1"/>
  <c r="N26" i="16"/>
  <c r="E135" i="6"/>
  <c r="E131" i="6"/>
  <c r="E127" i="6"/>
  <c r="F133" i="6"/>
  <c r="F129" i="6"/>
  <c r="F125" i="6"/>
  <c r="E120" i="6"/>
  <c r="E116" i="6"/>
  <c r="E112" i="6"/>
  <c r="V5" i="6"/>
  <c r="F121" i="6"/>
  <c r="F117" i="6"/>
  <c r="F113" i="6"/>
  <c r="E103" i="6"/>
  <c r="F109" i="6"/>
  <c r="F101" i="6"/>
  <c r="E90" i="6"/>
  <c r="F90" i="6"/>
  <c r="E84" i="6"/>
  <c r="E76" i="6"/>
  <c r="F77" i="6"/>
  <c r="E66" i="6"/>
  <c r="F70" i="6"/>
  <c r="F62" i="6"/>
  <c r="E56" i="6"/>
  <c r="E48" i="6"/>
  <c r="F58" i="6"/>
  <c r="F50" i="6"/>
  <c r="E45" i="6"/>
  <c r="E37" i="6"/>
  <c r="J5" i="6"/>
  <c r="F45" i="6"/>
  <c r="F37" i="6"/>
  <c r="L16" i="2"/>
  <c r="L5" i="2"/>
  <c r="L12" i="2" s="1"/>
  <c r="I17" i="2"/>
  <c r="I15" i="2" s="1"/>
  <c r="K55" i="5"/>
  <c r="L55" i="5" s="1"/>
  <c r="M55" i="5" s="1"/>
  <c r="N55" i="5" s="1"/>
  <c r="O55" i="5" s="1"/>
  <c r="P55" i="5" s="1"/>
  <c r="Q55" i="5" s="1"/>
  <c r="D48" i="18"/>
  <c r="D47" i="18" s="1"/>
  <c r="D26" i="18"/>
  <c r="D17" i="18"/>
  <c r="D39" i="18"/>
  <c r="D25" i="18"/>
  <c r="D23" i="18" s="1"/>
  <c r="D20" i="18" s="1"/>
  <c r="D11" i="18"/>
  <c r="D39" i="5"/>
  <c r="D26" i="5"/>
  <c r="D48" i="5"/>
  <c r="D47" i="5" s="1"/>
  <c r="W40" i="5"/>
  <c r="X44" i="5"/>
  <c r="X63" i="18"/>
  <c r="X7" i="18"/>
  <c r="V63" i="18"/>
  <c r="V7" i="18"/>
  <c r="Z63" i="18"/>
  <c r="Z7" i="18"/>
  <c r="W44" i="18"/>
  <c r="V40" i="18"/>
  <c r="F5" i="5" l="1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AQ275" i="6"/>
  <c r="K12" i="2"/>
  <c r="G12" i="2"/>
  <c r="H21" i="11"/>
  <c r="H22" i="11" s="1"/>
  <c r="H22" i="14"/>
  <c r="H23" i="14" s="1"/>
  <c r="F12" i="2"/>
  <c r="C16" i="11"/>
  <c r="C17" i="14"/>
  <c r="I20" i="2"/>
  <c r="K16" i="2"/>
  <c r="K61" i="18" s="1"/>
  <c r="D16" i="11"/>
  <c r="I12" i="2"/>
  <c r="D37" i="11"/>
  <c r="E37" i="11" s="1"/>
  <c r="F37" i="11" s="1"/>
  <c r="H4" i="19"/>
  <c r="H4" i="16"/>
  <c r="R4" i="6"/>
  <c r="R90" i="6" s="1"/>
  <c r="J15" i="2"/>
  <c r="F15" i="2"/>
  <c r="H15" i="2"/>
  <c r="R12" i="2"/>
  <c r="H25" i="6"/>
  <c r="F17" i="14"/>
  <c r="J61" i="18"/>
  <c r="F16" i="11"/>
  <c r="I16" i="11"/>
  <c r="M17" i="2"/>
  <c r="M4" i="3"/>
  <c r="M16" i="2"/>
  <c r="M18" i="2"/>
  <c r="V4" i="6"/>
  <c r="V117" i="6" s="1"/>
  <c r="K17" i="14"/>
  <c r="K16" i="11"/>
  <c r="F61" i="18"/>
  <c r="E12" i="2"/>
  <c r="E39" i="14"/>
  <c r="F39" i="14" s="1"/>
  <c r="D10" i="5"/>
  <c r="E38" i="21" s="1"/>
  <c r="F10" i="21" s="1"/>
  <c r="AS284" i="6"/>
  <c r="L192" i="6"/>
  <c r="AR264" i="6"/>
  <c r="AQ256" i="6"/>
  <c r="AR278" i="6"/>
  <c r="AR276" i="6"/>
  <c r="Y198" i="6"/>
  <c r="AQ255" i="6"/>
  <c r="AR257" i="6"/>
  <c r="AQ291" i="6"/>
  <c r="AQ284" i="6"/>
  <c r="AR256" i="6"/>
  <c r="AR284" i="6"/>
  <c r="AR283" i="6"/>
  <c r="K191" i="6"/>
  <c r="AQ289" i="6"/>
  <c r="AR289" i="6"/>
  <c r="AR282" i="6"/>
  <c r="AQ283" i="6"/>
  <c r="AQ288" i="6"/>
  <c r="AQ279" i="6"/>
  <c r="AQ271" i="6"/>
  <c r="AR260" i="6"/>
  <c r="AR292" i="6"/>
  <c r="AR275" i="6"/>
  <c r="AQ264" i="6"/>
  <c r="AQ257" i="6"/>
  <c r="AR281" i="6"/>
  <c r="Y292" i="6"/>
  <c r="AQ272" i="6"/>
  <c r="AQ262" i="6"/>
  <c r="AR268" i="6"/>
  <c r="AQ258" i="6"/>
  <c r="AR265" i="6"/>
  <c r="AQ274" i="6"/>
  <c r="K196" i="6"/>
  <c r="Z212" i="6"/>
  <c r="AQ290" i="6"/>
  <c r="AQ286" i="6"/>
  <c r="AQ282" i="6"/>
  <c r="AQ277" i="6"/>
  <c r="AQ273" i="6"/>
  <c r="AQ269" i="6"/>
  <c r="AR258" i="6"/>
  <c r="AR262" i="6"/>
  <c r="AR266" i="6"/>
  <c r="AR288" i="6"/>
  <c r="AR279" i="6"/>
  <c r="AR271" i="6"/>
  <c r="AQ260" i="6"/>
  <c r="AR291" i="6"/>
  <c r="AR274" i="6"/>
  <c r="AQ265" i="6"/>
  <c r="AQ263" i="6"/>
  <c r="AQ259" i="6"/>
  <c r="AQ281" i="6"/>
  <c r="AR259" i="6"/>
  <c r="AR277" i="6"/>
  <c r="AR270" i="6"/>
  <c r="AR272" i="6"/>
  <c r="AQ261" i="6"/>
  <c r="AQ266" i="6"/>
  <c r="AR273" i="6"/>
  <c r="AR290" i="6"/>
  <c r="AR261" i="6"/>
  <c r="AQ270" i="6"/>
  <c r="AQ278" i="6"/>
  <c r="AQ287" i="6"/>
  <c r="L169" i="6"/>
  <c r="Z279" i="6"/>
  <c r="Y283" i="6"/>
  <c r="Y223" i="6"/>
  <c r="Z235" i="6"/>
  <c r="L122" i="6"/>
  <c r="AS289" i="6"/>
  <c r="L178" i="6"/>
  <c r="L160" i="6"/>
  <c r="K173" i="6"/>
  <c r="K144" i="6"/>
  <c r="Y180" i="6"/>
  <c r="Z270" i="6"/>
  <c r="Z262" i="6"/>
  <c r="Z227" i="6"/>
  <c r="Y248" i="6"/>
  <c r="Y258" i="6"/>
  <c r="Z185" i="6"/>
  <c r="Z178" i="6"/>
  <c r="Y193" i="6"/>
  <c r="Y204" i="6"/>
  <c r="Z209" i="6"/>
  <c r="Y273" i="6"/>
  <c r="K125" i="6"/>
  <c r="L117" i="6"/>
  <c r="K79" i="6"/>
  <c r="K99" i="6"/>
  <c r="L90" i="6"/>
  <c r="K68" i="6"/>
  <c r="K190" i="6"/>
  <c r="K201" i="6"/>
  <c r="L74" i="6"/>
  <c r="AS292" i="6"/>
  <c r="L132" i="6"/>
  <c r="K77" i="6"/>
  <c r="L91" i="6"/>
  <c r="K91" i="6"/>
  <c r="AT286" i="6"/>
  <c r="L195" i="6"/>
  <c r="L186" i="6"/>
  <c r="L152" i="6"/>
  <c r="L143" i="6"/>
  <c r="K182" i="6"/>
  <c r="K139" i="6"/>
  <c r="K187" i="6"/>
  <c r="K120" i="6"/>
  <c r="L100" i="6"/>
  <c r="L69" i="6"/>
  <c r="K94" i="6"/>
  <c r="K74" i="6"/>
  <c r="L64" i="6"/>
  <c r="Z272" i="6"/>
  <c r="Y174" i="6"/>
  <c r="L63" i="6"/>
  <c r="L110" i="6"/>
  <c r="K104" i="6"/>
  <c r="L114" i="6"/>
  <c r="K117" i="6"/>
  <c r="L130" i="6"/>
  <c r="K132" i="6"/>
  <c r="Y207" i="6"/>
  <c r="AS281" i="6"/>
  <c r="AT281" i="6"/>
  <c r="L191" i="6"/>
  <c r="L199" i="6"/>
  <c r="L182" i="6"/>
  <c r="L165" i="6"/>
  <c r="L173" i="6"/>
  <c r="L156" i="6"/>
  <c r="L139" i="6"/>
  <c r="L147" i="6"/>
  <c r="K199" i="6"/>
  <c r="K165" i="6"/>
  <c r="K156" i="6"/>
  <c r="K147" i="6"/>
  <c r="K179" i="6"/>
  <c r="K153" i="6"/>
  <c r="Z288" i="6"/>
  <c r="Z271" i="6"/>
  <c r="Z253" i="6"/>
  <c r="Z236" i="6"/>
  <c r="Z219" i="6"/>
  <c r="Y265" i="6"/>
  <c r="Y231" i="6"/>
  <c r="Y275" i="6"/>
  <c r="Y240" i="6"/>
  <c r="Z203" i="6"/>
  <c r="Z168" i="6"/>
  <c r="Y187" i="6"/>
  <c r="Y173" i="6"/>
  <c r="Z195" i="6"/>
  <c r="Y164" i="6"/>
  <c r="K133" i="6"/>
  <c r="L129" i="6"/>
  <c r="K112" i="6"/>
  <c r="K106" i="6"/>
  <c r="L97" i="6"/>
  <c r="L76" i="6"/>
  <c r="K107" i="6"/>
  <c r="L103" i="6"/>
  <c r="K86" i="6"/>
  <c r="K82" i="6"/>
  <c r="L77" i="6"/>
  <c r="K60" i="6"/>
  <c r="Y212" i="6"/>
  <c r="AT284" i="6"/>
  <c r="K171" i="6"/>
  <c r="Y268" i="6"/>
  <c r="Z188" i="6"/>
  <c r="K181" i="6"/>
  <c r="L174" i="6"/>
  <c r="Z184" i="6"/>
  <c r="Z205" i="6"/>
  <c r="Y263" i="6"/>
  <c r="AS290" i="6"/>
  <c r="AS286" i="6"/>
  <c r="AS282" i="6"/>
  <c r="AT288" i="6"/>
  <c r="AT291" i="6"/>
  <c r="AT289" i="6"/>
  <c r="K63" i="6"/>
  <c r="K73" i="6"/>
  <c r="K95" i="6"/>
  <c r="L112" i="6"/>
  <c r="K119" i="6"/>
  <c r="K130" i="6"/>
  <c r="K87" i="6"/>
  <c r="K123" i="6"/>
  <c r="K126" i="6"/>
  <c r="L196" i="6"/>
  <c r="L179" i="6"/>
  <c r="L187" i="6"/>
  <c r="L170" i="6"/>
  <c r="L153" i="6"/>
  <c r="L161" i="6"/>
  <c r="L144" i="6"/>
  <c r="K193" i="6"/>
  <c r="K184" i="6"/>
  <c r="K175" i="6"/>
  <c r="K141" i="6"/>
  <c r="K198" i="6"/>
  <c r="L177" i="6"/>
  <c r="K155" i="6"/>
  <c r="K146" i="6"/>
  <c r="K142" i="6"/>
  <c r="K185" i="6"/>
  <c r="K162" i="6"/>
  <c r="K180" i="6"/>
  <c r="L142" i="6"/>
  <c r="K164" i="6"/>
  <c r="L185" i="6"/>
  <c r="L194" i="6"/>
  <c r="K134" i="6"/>
  <c r="K115" i="6"/>
  <c r="K71" i="6"/>
  <c r="L87" i="6"/>
  <c r="L120" i="6"/>
  <c r="K81" i="6"/>
  <c r="L128" i="6"/>
  <c r="L200" i="6"/>
  <c r="L166" i="6"/>
  <c r="L157" i="6"/>
  <c r="L148" i="6"/>
  <c r="K167" i="6"/>
  <c r="K149" i="6"/>
  <c r="K172" i="6"/>
  <c r="K194" i="6"/>
  <c r="K138" i="6"/>
  <c r="L168" i="6"/>
  <c r="L136" i="6"/>
  <c r="L67" i="6"/>
  <c r="L62" i="6"/>
  <c r="L66" i="6"/>
  <c r="L70" i="6"/>
  <c r="K62" i="6"/>
  <c r="K66" i="6"/>
  <c r="K70" i="6"/>
  <c r="L75" i="6"/>
  <c r="L79" i="6"/>
  <c r="L83" i="6"/>
  <c r="K76" i="6"/>
  <c r="K80" i="6"/>
  <c r="K84" i="6"/>
  <c r="L88" i="6"/>
  <c r="L92" i="6"/>
  <c r="L96" i="6"/>
  <c r="K88" i="6"/>
  <c r="K92" i="6"/>
  <c r="K96" i="6"/>
  <c r="L101" i="6"/>
  <c r="L105" i="6"/>
  <c r="L109" i="6"/>
  <c r="K101" i="6"/>
  <c r="K105" i="6"/>
  <c r="K109" i="6"/>
  <c r="L65" i="6"/>
  <c r="K61" i="6"/>
  <c r="K69" i="6"/>
  <c r="L80" i="6"/>
  <c r="K75" i="6"/>
  <c r="K83" i="6"/>
  <c r="L93" i="6"/>
  <c r="K89" i="6"/>
  <c r="K97" i="6"/>
  <c r="L104" i="6"/>
  <c r="K102" i="6"/>
  <c r="K110" i="6"/>
  <c r="L115" i="6"/>
  <c r="L119" i="6"/>
  <c r="L123" i="6"/>
  <c r="K114" i="6"/>
  <c r="K118" i="6"/>
  <c r="K122" i="6"/>
  <c r="L127" i="6"/>
  <c r="L131" i="6"/>
  <c r="L135" i="6"/>
  <c r="K127" i="6"/>
  <c r="K131" i="6"/>
  <c r="K135" i="6"/>
  <c r="K148" i="6"/>
  <c r="K140" i="6"/>
  <c r="K157" i="6"/>
  <c r="K174" i="6"/>
  <c r="K166" i="6"/>
  <c r="Y205" i="6"/>
  <c r="Z291" i="6"/>
  <c r="Z283" i="6"/>
  <c r="Z274" i="6"/>
  <c r="Z265" i="6"/>
  <c r="Z257" i="6"/>
  <c r="Z248" i="6"/>
  <c r="Z239" i="6"/>
  <c r="Z231" i="6"/>
  <c r="Z222" i="6"/>
  <c r="Y289" i="6"/>
  <c r="Y272" i="6"/>
  <c r="Y255" i="6"/>
  <c r="Y237" i="6"/>
  <c r="Y220" i="6"/>
  <c r="Y282" i="6"/>
  <c r="Y264" i="6"/>
  <c r="Y247" i="6"/>
  <c r="Y230" i="6"/>
  <c r="Z213" i="6"/>
  <c r="Z196" i="6"/>
  <c r="Z179" i="6"/>
  <c r="Y192" i="6"/>
  <c r="Y169" i="6"/>
  <c r="Z210" i="6"/>
  <c r="Z193" i="6"/>
  <c r="Z175" i="6"/>
  <c r="Y177" i="6"/>
  <c r="Y197" i="6"/>
  <c r="Y168" i="6"/>
  <c r="Z171" i="6"/>
  <c r="Z206" i="6"/>
  <c r="Y195" i="6"/>
  <c r="Z192" i="6"/>
  <c r="Y225" i="6"/>
  <c r="Y260" i="6"/>
  <c r="Y216" i="6"/>
  <c r="Y250" i="6"/>
  <c r="Y285" i="6"/>
  <c r="Z229" i="6"/>
  <c r="Z246" i="6"/>
  <c r="Z263" i="6"/>
  <c r="Z281" i="6"/>
  <c r="Y209" i="6"/>
  <c r="Y213" i="6"/>
  <c r="Z278" i="6"/>
  <c r="Z261" i="6"/>
  <c r="Z244" i="6"/>
  <c r="Z226" i="6"/>
  <c r="Y281" i="6"/>
  <c r="Y246" i="6"/>
  <c r="Y290" i="6"/>
  <c r="Y256" i="6"/>
  <c r="Y221" i="6"/>
  <c r="Z187" i="6"/>
  <c r="Y186" i="6"/>
  <c r="Z201" i="6"/>
  <c r="Z167" i="6"/>
  <c r="Z174" i="6"/>
  <c r="Y243" i="6"/>
  <c r="Y233" i="6"/>
  <c r="Z220" i="6"/>
  <c r="Z255" i="6"/>
  <c r="Z289" i="6"/>
  <c r="Y206" i="6"/>
  <c r="Y210" i="6"/>
  <c r="Y214" i="6"/>
  <c r="Y167" i="6"/>
  <c r="Y184" i="6"/>
  <c r="Y201" i="6"/>
  <c r="Y172" i="6"/>
  <c r="Y190" i="6"/>
  <c r="Z165" i="6"/>
  <c r="Z173" i="6"/>
  <c r="Z182" i="6"/>
  <c r="Z191" i="6"/>
  <c r="Z199" i="6"/>
  <c r="Z208" i="6"/>
  <c r="Y165" i="6"/>
  <c r="Y182" i="6"/>
  <c r="Y199" i="6"/>
  <c r="Y179" i="6"/>
  <c r="Y196" i="6"/>
  <c r="Z164" i="6"/>
  <c r="Z172" i="6"/>
  <c r="Z181" i="6"/>
  <c r="Z190" i="6"/>
  <c r="Z198" i="6"/>
  <c r="Z207" i="6"/>
  <c r="Y219" i="6"/>
  <c r="Y227" i="6"/>
  <c r="Y236" i="6"/>
  <c r="Y245" i="6"/>
  <c r="Y253" i="6"/>
  <c r="Y262" i="6"/>
  <c r="Y271" i="6"/>
  <c r="Y279" i="6"/>
  <c r="Y288" i="6"/>
  <c r="Y218" i="6"/>
  <c r="Y226" i="6"/>
  <c r="Y235" i="6"/>
  <c r="Y244" i="6"/>
  <c r="Y252" i="6"/>
  <c r="Y261" i="6"/>
  <c r="Y270" i="6"/>
  <c r="Y278" i="6"/>
  <c r="Y287" i="6"/>
  <c r="Z217" i="6"/>
  <c r="Z221" i="6"/>
  <c r="Z225" i="6"/>
  <c r="Z230" i="6"/>
  <c r="Z234" i="6"/>
  <c r="Z238" i="6"/>
  <c r="Z243" i="6"/>
  <c r="Z247" i="6"/>
  <c r="Z251" i="6"/>
  <c r="Z256" i="6"/>
  <c r="Z260" i="6"/>
  <c r="Z264" i="6"/>
  <c r="Z269" i="6"/>
  <c r="Z273" i="6"/>
  <c r="Z277" i="6"/>
  <c r="Z282" i="6"/>
  <c r="Z286" i="6"/>
  <c r="Z290" i="6"/>
  <c r="L71" i="6"/>
  <c r="K67" i="6"/>
  <c r="L78" i="6"/>
  <c r="L102" i="6"/>
  <c r="L118" i="6"/>
  <c r="K113" i="6"/>
  <c r="K121" i="6"/>
  <c r="L126" i="6"/>
  <c r="L134" i="6"/>
  <c r="K128" i="6"/>
  <c r="K136" i="6"/>
  <c r="Y203" i="6"/>
  <c r="Y211" i="6"/>
  <c r="AS285" i="6"/>
  <c r="AS268" i="6"/>
  <c r="AS271" i="6"/>
  <c r="L193" i="6"/>
  <c r="L197" i="6"/>
  <c r="L201" i="6"/>
  <c r="L180" i="6"/>
  <c r="L184" i="6"/>
  <c r="L188" i="6"/>
  <c r="L167" i="6"/>
  <c r="L171" i="6"/>
  <c r="L175" i="6"/>
  <c r="L154" i="6"/>
  <c r="L158" i="6"/>
  <c r="L162" i="6"/>
  <c r="L141" i="6"/>
  <c r="L145" i="6"/>
  <c r="L149" i="6"/>
  <c r="K195" i="6"/>
  <c r="K178" i="6"/>
  <c r="K186" i="6"/>
  <c r="K169" i="6"/>
  <c r="K152" i="6"/>
  <c r="K160" i="6"/>
  <c r="K143" i="6"/>
  <c r="K192" i="6"/>
  <c r="K200" i="6"/>
  <c r="K183" i="6"/>
  <c r="K170" i="6"/>
  <c r="K161" i="6"/>
  <c r="Z292" i="6"/>
  <c r="Z284" i="6"/>
  <c r="Z275" i="6"/>
  <c r="Z266" i="6"/>
  <c r="Z258" i="6"/>
  <c r="Z249" i="6"/>
  <c r="Z240" i="6"/>
  <c r="Z232" i="6"/>
  <c r="Z223" i="6"/>
  <c r="Y291" i="6"/>
  <c r="Y274" i="6"/>
  <c r="Y257" i="6"/>
  <c r="Y239" i="6"/>
  <c r="Y222" i="6"/>
  <c r="Y284" i="6"/>
  <c r="Y266" i="6"/>
  <c r="Y249" i="6"/>
  <c r="Y232" i="6"/>
  <c r="Z211" i="6"/>
  <c r="Z194" i="6"/>
  <c r="Z177" i="6"/>
  <c r="Y170" i="6"/>
  <c r="Y191" i="6"/>
  <c r="Z204" i="6"/>
  <c r="Z186" i="6"/>
  <c r="Z169" i="6"/>
  <c r="Y181" i="6"/>
  <c r="Y175" i="6"/>
  <c r="K129" i="6"/>
  <c r="L133" i="6"/>
  <c r="L125" i="6"/>
  <c r="K116" i="6"/>
  <c r="L121" i="6"/>
  <c r="L113" i="6"/>
  <c r="L108" i="6"/>
  <c r="K93" i="6"/>
  <c r="L89" i="6"/>
  <c r="L84" i="6"/>
  <c r="K65" i="6"/>
  <c r="L61" i="6"/>
  <c r="K103" i="6"/>
  <c r="L107" i="6"/>
  <c r="L99" i="6"/>
  <c r="K90" i="6"/>
  <c r="L94" i="6"/>
  <c r="L86" i="6"/>
  <c r="K78" i="6"/>
  <c r="L81" i="6"/>
  <c r="L73" i="6"/>
  <c r="K64" i="6"/>
  <c r="L68" i="6"/>
  <c r="L60" i="6"/>
  <c r="Y208" i="6"/>
  <c r="AT283" i="6"/>
  <c r="AT292" i="6"/>
  <c r="AS288" i="6"/>
  <c r="L82" i="6"/>
  <c r="L159" i="6"/>
  <c r="L164" i="6"/>
  <c r="Z237" i="6"/>
  <c r="Y277" i="6"/>
  <c r="Y183" i="6"/>
  <c r="Y188" i="6"/>
  <c r="L151" i="6"/>
  <c r="K158" i="6"/>
  <c r="L140" i="6"/>
  <c r="L183" i="6"/>
  <c r="L116" i="6"/>
  <c r="K100" i="6"/>
  <c r="Y194" i="6"/>
  <c r="Z170" i="6"/>
  <c r="Y238" i="6"/>
  <c r="Y229" i="6"/>
  <c r="Z218" i="6"/>
  <c r="Z252" i="6"/>
  <c r="Z287" i="6"/>
  <c r="AT268" i="6"/>
  <c r="K49" i="6"/>
  <c r="L42" i="21"/>
  <c r="P52" i="21"/>
  <c r="I44" i="21"/>
  <c r="I40" i="21" s="1"/>
  <c r="I39" i="21" s="1"/>
  <c r="J41" i="21"/>
  <c r="AS291" i="6"/>
  <c r="AS283" i="6"/>
  <c r="AT282" i="6"/>
  <c r="AT285" i="6"/>
  <c r="AS287" i="6"/>
  <c r="AT290" i="6"/>
  <c r="AT287" i="6"/>
  <c r="L95" i="6"/>
  <c r="L106" i="6"/>
  <c r="K108" i="6"/>
  <c r="L198" i="6"/>
  <c r="K177" i="6"/>
  <c r="L155" i="6"/>
  <c r="L146" i="6"/>
  <c r="K188" i="6"/>
  <c r="K145" i="6"/>
  <c r="K168" i="6"/>
  <c r="L138" i="6"/>
  <c r="L181" i="6"/>
  <c r="L172" i="6"/>
  <c r="K151" i="6"/>
  <c r="K197" i="6"/>
  <c r="K154" i="6"/>
  <c r="L190" i="6"/>
  <c r="K159" i="6"/>
  <c r="Z276" i="6"/>
  <c r="Z259" i="6"/>
  <c r="Z242" i="6"/>
  <c r="Z224" i="6"/>
  <c r="Y276" i="6"/>
  <c r="Y242" i="6"/>
  <c r="Y286" i="6"/>
  <c r="Y251" i="6"/>
  <c r="Y217" i="6"/>
  <c r="Z183" i="6"/>
  <c r="Y200" i="6"/>
  <c r="Y178" i="6"/>
  <c r="Z197" i="6"/>
  <c r="Y185" i="6"/>
  <c r="Z285" i="6"/>
  <c r="Z268" i="6"/>
  <c r="Z250" i="6"/>
  <c r="Z233" i="6"/>
  <c r="Z216" i="6"/>
  <c r="Y259" i="6"/>
  <c r="Y224" i="6"/>
  <c r="Y269" i="6"/>
  <c r="Y234" i="6"/>
  <c r="Z200" i="6"/>
  <c r="Z166" i="6"/>
  <c r="Y166" i="6"/>
  <c r="Z214" i="6"/>
  <c r="Z180" i="6"/>
  <c r="Y171" i="6"/>
  <c r="E124" i="6"/>
  <c r="F137" i="6"/>
  <c r="AQ276" i="6"/>
  <c r="AR263" i="6"/>
  <c r="AR269" i="6"/>
  <c r="AR285" i="6"/>
  <c r="AQ285" i="6"/>
  <c r="AQ268" i="6"/>
  <c r="AR286" i="6"/>
  <c r="AR287" i="6"/>
  <c r="AR255" i="6"/>
  <c r="AH285" i="6"/>
  <c r="AH250" i="6"/>
  <c r="AH261" i="6"/>
  <c r="AH226" i="6"/>
  <c r="AG268" i="6"/>
  <c r="AG277" i="6"/>
  <c r="AH222" i="6"/>
  <c r="AG263" i="6"/>
  <c r="AG273" i="6"/>
  <c r="E111" i="6"/>
  <c r="F85" i="6"/>
  <c r="J17" i="14"/>
  <c r="J16" i="11"/>
  <c r="K15" i="2"/>
  <c r="AT272" i="6"/>
  <c r="AS270" i="6"/>
  <c r="E98" i="6"/>
  <c r="F98" i="6"/>
  <c r="H53" i="18"/>
  <c r="E44" i="5"/>
  <c r="E40" i="5" s="1"/>
  <c r="E39" i="5" s="1"/>
  <c r="I21" i="2"/>
  <c r="D12" i="2"/>
  <c r="C5" i="2"/>
  <c r="D15" i="2"/>
  <c r="D61" i="18"/>
  <c r="C35" i="11"/>
  <c r="C9" i="2"/>
  <c r="C38" i="14"/>
  <c r="C40" i="14" s="1"/>
  <c r="E61" i="18"/>
  <c r="E15" i="2"/>
  <c r="AV282" i="6"/>
  <c r="AV284" i="6"/>
  <c r="AV286" i="6"/>
  <c r="AV288" i="6"/>
  <c r="AV290" i="6"/>
  <c r="AV292" i="6"/>
  <c r="AU283" i="6"/>
  <c r="AU287" i="6"/>
  <c r="AU291" i="6"/>
  <c r="AU282" i="6"/>
  <c r="AU290" i="6"/>
  <c r="AU292" i="6"/>
  <c r="AV283" i="6"/>
  <c r="AV287" i="6"/>
  <c r="AV291" i="6"/>
  <c r="AU285" i="6"/>
  <c r="AV281" i="6"/>
  <c r="AU284" i="6"/>
  <c r="AV285" i="6"/>
  <c r="AV289" i="6"/>
  <c r="AU281" i="6"/>
  <c r="AU289" i="6"/>
  <c r="AU286" i="6"/>
  <c r="AU288" i="6"/>
  <c r="F150" i="6"/>
  <c r="F163" i="6"/>
  <c r="F176" i="6"/>
  <c r="E150" i="6"/>
  <c r="E163" i="6"/>
  <c r="E176" i="6"/>
  <c r="AE203" i="6"/>
  <c r="AE205" i="6"/>
  <c r="AE207" i="6"/>
  <c r="AE209" i="6"/>
  <c r="AE211" i="6"/>
  <c r="AE213" i="6"/>
  <c r="AE206" i="6"/>
  <c r="AE210" i="6"/>
  <c r="AE214" i="6"/>
  <c r="AF292" i="6"/>
  <c r="AF290" i="6"/>
  <c r="AF288" i="6"/>
  <c r="AF286" i="6"/>
  <c r="AF284" i="6"/>
  <c r="AF282" i="6"/>
  <c r="AF279" i="6"/>
  <c r="AF277" i="6"/>
  <c r="AF275" i="6"/>
  <c r="AF273" i="6"/>
  <c r="AF271" i="6"/>
  <c r="AF269" i="6"/>
  <c r="AF266" i="6"/>
  <c r="AF264" i="6"/>
  <c r="AF262" i="6"/>
  <c r="AF260" i="6"/>
  <c r="AF258" i="6"/>
  <c r="AF256" i="6"/>
  <c r="AF253" i="6"/>
  <c r="AF251" i="6"/>
  <c r="AF249" i="6"/>
  <c r="AF247" i="6"/>
  <c r="AF245" i="6"/>
  <c r="AF243" i="6"/>
  <c r="AF240" i="6"/>
  <c r="AF238" i="6"/>
  <c r="AF236" i="6"/>
  <c r="AF234" i="6"/>
  <c r="AF232" i="6"/>
  <c r="AF230" i="6"/>
  <c r="AF227" i="6"/>
  <c r="AF225" i="6"/>
  <c r="AF223" i="6"/>
  <c r="AF221" i="6"/>
  <c r="AF219" i="6"/>
  <c r="AF217" i="6"/>
  <c r="AF214" i="6"/>
  <c r="AF212" i="6"/>
  <c r="AF210" i="6"/>
  <c r="AF208" i="6"/>
  <c r="AF206" i="6"/>
  <c r="AF204" i="6"/>
  <c r="AE291" i="6"/>
  <c r="AE287" i="6"/>
  <c r="AE283" i="6"/>
  <c r="AE278" i="6"/>
  <c r="AE274" i="6"/>
  <c r="AE270" i="6"/>
  <c r="AE265" i="6"/>
  <c r="AE261" i="6"/>
  <c r="AE257" i="6"/>
  <c r="AE252" i="6"/>
  <c r="AE248" i="6"/>
  <c r="AE244" i="6"/>
  <c r="AE239" i="6"/>
  <c r="AE235" i="6"/>
  <c r="AE231" i="6"/>
  <c r="AE226" i="6"/>
  <c r="AE222" i="6"/>
  <c r="AE218" i="6"/>
  <c r="AE292" i="6"/>
  <c r="AE288" i="6"/>
  <c r="AE284" i="6"/>
  <c r="AE279" i="6"/>
  <c r="AE275" i="6"/>
  <c r="AE271" i="6"/>
  <c r="AE266" i="6"/>
  <c r="AE262" i="6"/>
  <c r="AE258" i="6"/>
  <c r="AE253" i="6"/>
  <c r="AE249" i="6"/>
  <c r="AE245" i="6"/>
  <c r="AE240" i="6"/>
  <c r="AE236" i="6"/>
  <c r="AE232" i="6"/>
  <c r="AE227" i="6"/>
  <c r="AE223" i="6"/>
  <c r="AE219" i="6"/>
  <c r="AE204" i="6"/>
  <c r="AE208" i="6"/>
  <c r="AE212" i="6"/>
  <c r="AF291" i="6"/>
  <c r="AF287" i="6"/>
  <c r="AF283" i="6"/>
  <c r="AF278" i="6"/>
  <c r="AF274" i="6"/>
  <c r="AF270" i="6"/>
  <c r="AF265" i="6"/>
  <c r="AF261" i="6"/>
  <c r="AF257" i="6"/>
  <c r="AF252" i="6"/>
  <c r="AF248" i="6"/>
  <c r="AF244" i="6"/>
  <c r="AF239" i="6"/>
  <c r="AF235" i="6"/>
  <c r="AF231" i="6"/>
  <c r="AF226" i="6"/>
  <c r="AF222" i="6"/>
  <c r="AF218" i="6"/>
  <c r="AF213" i="6"/>
  <c r="AF209" i="6"/>
  <c r="AF205" i="6"/>
  <c r="AE289" i="6"/>
  <c r="AE281" i="6"/>
  <c r="AE272" i="6"/>
  <c r="AE263" i="6"/>
  <c r="AE255" i="6"/>
  <c r="AE246" i="6"/>
  <c r="AE237" i="6"/>
  <c r="AE229" i="6"/>
  <c r="AE220" i="6"/>
  <c r="AE290" i="6"/>
  <c r="AE282" i="6"/>
  <c r="AE273" i="6"/>
  <c r="AE264" i="6"/>
  <c r="AE256" i="6"/>
  <c r="AE247" i="6"/>
  <c r="AE238" i="6"/>
  <c r="AE230" i="6"/>
  <c r="AE221" i="6"/>
  <c r="AF289" i="6"/>
  <c r="AF285" i="6"/>
  <c r="AF281" i="6"/>
  <c r="AF276" i="6"/>
  <c r="AF272" i="6"/>
  <c r="AF268" i="6"/>
  <c r="AF263" i="6"/>
  <c r="AF259" i="6"/>
  <c r="AF255" i="6"/>
  <c r="AF250" i="6"/>
  <c r="AF246" i="6"/>
  <c r="AF242" i="6"/>
  <c r="AF237" i="6"/>
  <c r="AF233" i="6"/>
  <c r="AF229" i="6"/>
  <c r="AF224" i="6"/>
  <c r="AF220" i="6"/>
  <c r="AF216" i="6"/>
  <c r="AF211" i="6"/>
  <c r="AF207" i="6"/>
  <c r="AF203" i="6"/>
  <c r="AE285" i="6"/>
  <c r="AE276" i="6"/>
  <c r="AE268" i="6"/>
  <c r="AE259" i="6"/>
  <c r="AE250" i="6"/>
  <c r="AE242" i="6"/>
  <c r="AE233" i="6"/>
  <c r="AE224" i="6"/>
  <c r="AE216" i="6"/>
  <c r="AE286" i="6"/>
  <c r="AE277" i="6"/>
  <c r="AE269" i="6"/>
  <c r="AE260" i="6"/>
  <c r="AE251" i="6"/>
  <c r="AE243" i="6"/>
  <c r="AE234" i="6"/>
  <c r="AE225" i="6"/>
  <c r="AE217" i="6"/>
  <c r="AI203" i="6"/>
  <c r="AI205" i="6"/>
  <c r="AI207" i="6"/>
  <c r="AI209" i="6"/>
  <c r="AI211" i="6"/>
  <c r="AI213" i="6"/>
  <c r="AI204" i="6"/>
  <c r="AI208" i="6"/>
  <c r="AI212" i="6"/>
  <c r="AJ292" i="6"/>
  <c r="AJ290" i="6"/>
  <c r="AJ288" i="6"/>
  <c r="AJ286" i="6"/>
  <c r="AJ284" i="6"/>
  <c r="AJ282" i="6"/>
  <c r="AJ279" i="6"/>
  <c r="AJ277" i="6"/>
  <c r="AJ275" i="6"/>
  <c r="AJ273" i="6"/>
  <c r="AJ271" i="6"/>
  <c r="AJ269" i="6"/>
  <c r="AJ266" i="6"/>
  <c r="AJ264" i="6"/>
  <c r="AJ262" i="6"/>
  <c r="AJ260" i="6"/>
  <c r="AJ258" i="6"/>
  <c r="AJ256" i="6"/>
  <c r="AJ253" i="6"/>
  <c r="AJ251" i="6"/>
  <c r="AJ249" i="6"/>
  <c r="AJ247" i="6"/>
  <c r="AJ245" i="6"/>
  <c r="AJ243" i="6"/>
  <c r="AJ240" i="6"/>
  <c r="AJ238" i="6"/>
  <c r="AJ236" i="6"/>
  <c r="AJ234" i="6"/>
  <c r="AI292" i="6"/>
  <c r="AI288" i="6"/>
  <c r="AI284" i="6"/>
  <c r="AI279" i="6"/>
  <c r="AI275" i="6"/>
  <c r="AI271" i="6"/>
  <c r="AI266" i="6"/>
  <c r="AI262" i="6"/>
  <c r="AI258" i="6"/>
  <c r="AI253" i="6"/>
  <c r="AI249" i="6"/>
  <c r="AI245" i="6"/>
  <c r="AI240" i="6"/>
  <c r="AI236" i="6"/>
  <c r="AJ232" i="6"/>
  <c r="AJ230" i="6"/>
  <c r="AJ227" i="6"/>
  <c r="AJ225" i="6"/>
  <c r="AJ223" i="6"/>
  <c r="AJ221" i="6"/>
  <c r="AJ219" i="6"/>
  <c r="AJ217" i="6"/>
  <c r="AI289" i="6"/>
  <c r="AI281" i="6"/>
  <c r="AI272" i="6"/>
  <c r="AI263" i="6"/>
  <c r="AI255" i="6"/>
  <c r="AI246" i="6"/>
  <c r="AI237" i="6"/>
  <c r="AI231" i="6"/>
  <c r="AI226" i="6"/>
  <c r="AI222" i="6"/>
  <c r="AI218" i="6"/>
  <c r="AJ205" i="6"/>
  <c r="AJ209" i="6"/>
  <c r="AJ213" i="6"/>
  <c r="AI291" i="6"/>
  <c r="AI283" i="6"/>
  <c r="AI274" i="6"/>
  <c r="AI265" i="6"/>
  <c r="AI257" i="6"/>
  <c r="AI248" i="6"/>
  <c r="AI239" i="6"/>
  <c r="AI232" i="6"/>
  <c r="AI227" i="6"/>
  <c r="AI223" i="6"/>
  <c r="AI219" i="6"/>
  <c r="AJ204" i="6"/>
  <c r="AJ208" i="6"/>
  <c r="AJ212" i="6"/>
  <c r="AI206" i="6"/>
  <c r="AI210" i="6"/>
  <c r="AI214" i="6"/>
  <c r="AJ291" i="6"/>
  <c r="AJ287" i="6"/>
  <c r="AJ283" i="6"/>
  <c r="AJ278" i="6"/>
  <c r="AJ274" i="6"/>
  <c r="AJ270" i="6"/>
  <c r="AJ265" i="6"/>
  <c r="AJ261" i="6"/>
  <c r="AJ257" i="6"/>
  <c r="AJ252" i="6"/>
  <c r="AJ248" i="6"/>
  <c r="AJ244" i="6"/>
  <c r="AJ239" i="6"/>
  <c r="AJ235" i="6"/>
  <c r="AI290" i="6"/>
  <c r="AI282" i="6"/>
  <c r="AI273" i="6"/>
  <c r="AI264" i="6"/>
  <c r="AI256" i="6"/>
  <c r="AI247" i="6"/>
  <c r="AI238" i="6"/>
  <c r="AJ231" i="6"/>
  <c r="AJ226" i="6"/>
  <c r="AJ222" i="6"/>
  <c r="AJ218" i="6"/>
  <c r="AI285" i="6"/>
  <c r="AI268" i="6"/>
  <c r="AI250" i="6"/>
  <c r="AI233" i="6"/>
  <c r="AI224" i="6"/>
  <c r="AI216" i="6"/>
  <c r="AJ211" i="6"/>
  <c r="AI287" i="6"/>
  <c r="AI270" i="6"/>
  <c r="AI252" i="6"/>
  <c r="AI235" i="6"/>
  <c r="AI225" i="6"/>
  <c r="AI217" i="6"/>
  <c r="AJ210" i="6"/>
  <c r="AJ289" i="6"/>
  <c r="AJ285" i="6"/>
  <c r="AJ281" i="6"/>
  <c r="AJ276" i="6"/>
  <c r="AJ272" i="6"/>
  <c r="AJ268" i="6"/>
  <c r="AJ263" i="6"/>
  <c r="AJ259" i="6"/>
  <c r="AJ255" i="6"/>
  <c r="AJ250" i="6"/>
  <c r="AJ246" i="6"/>
  <c r="AJ242" i="6"/>
  <c r="AJ237" i="6"/>
  <c r="AJ233" i="6"/>
  <c r="AI286" i="6"/>
  <c r="AI277" i="6"/>
  <c r="AI269" i="6"/>
  <c r="AI260" i="6"/>
  <c r="AI251" i="6"/>
  <c r="AI243" i="6"/>
  <c r="AI234" i="6"/>
  <c r="AJ229" i="6"/>
  <c r="AJ224" i="6"/>
  <c r="AJ220" i="6"/>
  <c r="AJ216" i="6"/>
  <c r="AI276" i="6"/>
  <c r="AI259" i="6"/>
  <c r="AI242" i="6"/>
  <c r="AI229" i="6"/>
  <c r="AI220" i="6"/>
  <c r="AJ207" i="6"/>
  <c r="AJ203" i="6"/>
  <c r="AI278" i="6"/>
  <c r="AI261" i="6"/>
  <c r="AI244" i="6"/>
  <c r="AI230" i="6"/>
  <c r="AI221" i="6"/>
  <c r="AJ206" i="6"/>
  <c r="AJ214" i="6"/>
  <c r="E137" i="6"/>
  <c r="V115" i="6"/>
  <c r="V123" i="6"/>
  <c r="U119" i="6"/>
  <c r="V128" i="6"/>
  <c r="V136" i="6"/>
  <c r="U132" i="6"/>
  <c r="U204" i="6"/>
  <c r="U206" i="6"/>
  <c r="U208" i="6"/>
  <c r="U210" i="6"/>
  <c r="U212" i="6"/>
  <c r="U214" i="6"/>
  <c r="V266" i="6"/>
  <c r="V264" i="6"/>
  <c r="V262" i="6"/>
  <c r="V260" i="6"/>
  <c r="V258" i="6"/>
  <c r="V256" i="6"/>
  <c r="V253" i="6"/>
  <c r="V251" i="6"/>
  <c r="V249" i="6"/>
  <c r="V247" i="6"/>
  <c r="V245" i="6"/>
  <c r="V243" i="6"/>
  <c r="V240" i="6"/>
  <c r="V238" i="6"/>
  <c r="V236" i="6"/>
  <c r="V234" i="6"/>
  <c r="V232" i="6"/>
  <c r="V230" i="6"/>
  <c r="V227" i="6"/>
  <c r="V225" i="6"/>
  <c r="V223" i="6"/>
  <c r="V221" i="6"/>
  <c r="V219" i="6"/>
  <c r="V217" i="6"/>
  <c r="V214" i="6"/>
  <c r="V212" i="6"/>
  <c r="V210" i="6"/>
  <c r="V208" i="6"/>
  <c r="V206" i="6"/>
  <c r="V204" i="6"/>
  <c r="V201" i="6"/>
  <c r="V199" i="6"/>
  <c r="V197" i="6"/>
  <c r="V195" i="6"/>
  <c r="V193" i="6"/>
  <c r="V191" i="6"/>
  <c r="U265" i="6"/>
  <c r="U261" i="6"/>
  <c r="U257" i="6"/>
  <c r="U252" i="6"/>
  <c r="U248" i="6"/>
  <c r="V120" i="6"/>
  <c r="V125" i="6"/>
  <c r="U131" i="6"/>
  <c r="U203" i="6"/>
  <c r="U207" i="6"/>
  <c r="U211" i="6"/>
  <c r="V263" i="6"/>
  <c r="V259" i="6"/>
  <c r="V255" i="6"/>
  <c r="V250" i="6"/>
  <c r="V246" i="6"/>
  <c r="V242" i="6"/>
  <c r="V237" i="6"/>
  <c r="V233" i="6"/>
  <c r="V229" i="6"/>
  <c r="V224" i="6"/>
  <c r="V220" i="6"/>
  <c r="V216" i="6"/>
  <c r="V211" i="6"/>
  <c r="V207" i="6"/>
  <c r="V203" i="6"/>
  <c r="V198" i="6"/>
  <c r="V194" i="6"/>
  <c r="V190" i="6"/>
  <c r="U259" i="6"/>
  <c r="U250" i="6"/>
  <c r="U244" i="6"/>
  <c r="U239" i="6"/>
  <c r="U235" i="6"/>
  <c r="U231" i="6"/>
  <c r="U226" i="6"/>
  <c r="U222" i="6"/>
  <c r="U218" i="6"/>
  <c r="U200" i="6"/>
  <c r="U196" i="6"/>
  <c r="U192" i="6"/>
  <c r="U266" i="6"/>
  <c r="U262" i="6"/>
  <c r="U258" i="6"/>
  <c r="U253" i="6"/>
  <c r="U249" i="6"/>
  <c r="U245" i="6"/>
  <c r="U240" i="6"/>
  <c r="U236" i="6"/>
  <c r="U232" i="6"/>
  <c r="U227" i="6"/>
  <c r="U223" i="6"/>
  <c r="U219" i="6"/>
  <c r="U201" i="6"/>
  <c r="U197" i="6"/>
  <c r="U193" i="6"/>
  <c r="V188" i="6"/>
  <c r="V184" i="6"/>
  <c r="V180" i="6"/>
  <c r="V175" i="6"/>
  <c r="V171" i="6"/>
  <c r="V167" i="6"/>
  <c r="V162" i="6"/>
  <c r="V158" i="6"/>
  <c r="V154" i="6"/>
  <c r="V149" i="6"/>
  <c r="V145" i="6"/>
  <c r="V141" i="6"/>
  <c r="U187" i="6"/>
  <c r="U179" i="6"/>
  <c r="U170" i="6"/>
  <c r="U161" i="6"/>
  <c r="U153" i="6"/>
  <c r="U144" i="6"/>
  <c r="U188" i="6"/>
  <c r="U180" i="6"/>
  <c r="U171" i="6"/>
  <c r="U162" i="6"/>
  <c r="U154" i="6"/>
  <c r="U145" i="6"/>
  <c r="V187" i="6"/>
  <c r="V183" i="6"/>
  <c r="V179" i="6"/>
  <c r="V174" i="6"/>
  <c r="V170" i="6"/>
  <c r="V166" i="6"/>
  <c r="V161" i="6"/>
  <c r="V155" i="6"/>
  <c r="V146" i="6"/>
  <c r="V138" i="6"/>
  <c r="U172" i="6"/>
  <c r="U155" i="6"/>
  <c r="U138" i="6"/>
  <c r="U178" i="6"/>
  <c r="U160" i="6"/>
  <c r="U143" i="6"/>
  <c r="V153" i="6"/>
  <c r="V144" i="6"/>
  <c r="U185" i="6"/>
  <c r="U168" i="6"/>
  <c r="U151" i="6"/>
  <c r="U182" i="6"/>
  <c r="U165" i="6"/>
  <c r="U147" i="6"/>
  <c r="V122" i="6"/>
  <c r="V127" i="6"/>
  <c r="U129" i="6"/>
  <c r="U205" i="6"/>
  <c r="U209" i="6"/>
  <c r="U213" i="6"/>
  <c r="V265" i="6"/>
  <c r="V261" i="6"/>
  <c r="V257" i="6"/>
  <c r="V252" i="6"/>
  <c r="V248" i="6"/>
  <c r="V244" i="6"/>
  <c r="V239" i="6"/>
  <c r="V235" i="6"/>
  <c r="V231" i="6"/>
  <c r="V226" i="6"/>
  <c r="V222" i="6"/>
  <c r="V218" i="6"/>
  <c r="V213" i="6"/>
  <c r="V209" i="6"/>
  <c r="V205" i="6"/>
  <c r="V200" i="6"/>
  <c r="V196" i="6"/>
  <c r="V192" i="6"/>
  <c r="U263" i="6"/>
  <c r="U255" i="6"/>
  <c r="U246" i="6"/>
  <c r="U242" i="6"/>
  <c r="U237" i="6"/>
  <c r="U233" i="6"/>
  <c r="U229" i="6"/>
  <c r="U224" i="6"/>
  <c r="U220" i="6"/>
  <c r="U216" i="6"/>
  <c r="U198" i="6"/>
  <c r="U194" i="6"/>
  <c r="U190" i="6"/>
  <c r="U264" i="6"/>
  <c r="U260" i="6"/>
  <c r="U256" i="6"/>
  <c r="U251" i="6"/>
  <c r="U247" i="6"/>
  <c r="U243" i="6"/>
  <c r="U238" i="6"/>
  <c r="U234" i="6"/>
  <c r="U230" i="6"/>
  <c r="U225" i="6"/>
  <c r="U221" i="6"/>
  <c r="U217" i="6"/>
  <c r="U199" i="6"/>
  <c r="U195" i="6"/>
  <c r="U191" i="6"/>
  <c r="V182" i="6"/>
  <c r="V173" i="6"/>
  <c r="V165" i="6"/>
  <c r="V156" i="6"/>
  <c r="V147" i="6"/>
  <c r="V139" i="6"/>
  <c r="U174" i="6"/>
  <c r="U157" i="6"/>
  <c r="U140" i="6"/>
  <c r="U175" i="6"/>
  <c r="U158" i="6"/>
  <c r="U141" i="6"/>
  <c r="V181" i="6"/>
  <c r="V172" i="6"/>
  <c r="V164" i="6"/>
  <c r="V151" i="6"/>
  <c r="U181" i="6"/>
  <c r="U146" i="6"/>
  <c r="U169" i="6"/>
  <c r="V157" i="6"/>
  <c r="V140" i="6"/>
  <c r="U159" i="6"/>
  <c r="U173" i="6"/>
  <c r="U139" i="6"/>
  <c r="V186" i="6"/>
  <c r="V178" i="6"/>
  <c r="V169" i="6"/>
  <c r="V160" i="6"/>
  <c r="V152" i="6"/>
  <c r="V143" i="6"/>
  <c r="U183" i="6"/>
  <c r="U166" i="6"/>
  <c r="U148" i="6"/>
  <c r="U184" i="6"/>
  <c r="U167" i="6"/>
  <c r="U149" i="6"/>
  <c r="V185" i="6"/>
  <c r="V177" i="6"/>
  <c r="V168" i="6"/>
  <c r="V159" i="6"/>
  <c r="V142" i="6"/>
  <c r="U164" i="6"/>
  <c r="U186" i="6"/>
  <c r="U152" i="6"/>
  <c r="V148" i="6"/>
  <c r="U177" i="6"/>
  <c r="U142" i="6"/>
  <c r="U156" i="6"/>
  <c r="F124" i="6"/>
  <c r="F111" i="6"/>
  <c r="R88" i="6"/>
  <c r="R96" i="6"/>
  <c r="Q93" i="6"/>
  <c r="R102" i="6"/>
  <c r="R110" i="6"/>
  <c r="Q106" i="6"/>
  <c r="R91" i="6"/>
  <c r="Q94" i="6"/>
  <c r="Q99" i="6"/>
  <c r="R112" i="6"/>
  <c r="R114" i="6"/>
  <c r="R116" i="6"/>
  <c r="R118" i="6"/>
  <c r="R120" i="6"/>
  <c r="R122" i="6"/>
  <c r="Q113" i="6"/>
  <c r="Q115" i="6"/>
  <c r="Q117" i="6"/>
  <c r="Q119" i="6"/>
  <c r="Q121" i="6"/>
  <c r="Q123" i="6"/>
  <c r="R126" i="6"/>
  <c r="R128" i="6"/>
  <c r="R130" i="6"/>
  <c r="R132" i="6"/>
  <c r="R134" i="6"/>
  <c r="R136" i="6"/>
  <c r="Q126" i="6"/>
  <c r="Q128" i="6"/>
  <c r="Q130" i="6"/>
  <c r="Q132" i="6"/>
  <c r="Q134" i="6"/>
  <c r="Q136" i="6"/>
  <c r="Q204" i="6"/>
  <c r="Q206" i="6"/>
  <c r="Q208" i="6"/>
  <c r="Q210" i="6"/>
  <c r="Q212" i="6"/>
  <c r="Q214" i="6"/>
  <c r="R103" i="6"/>
  <c r="R115" i="6"/>
  <c r="R119" i="6"/>
  <c r="R123" i="6"/>
  <c r="Q114" i="6"/>
  <c r="Q118" i="6"/>
  <c r="Q122" i="6"/>
  <c r="R127" i="6"/>
  <c r="R131" i="6"/>
  <c r="R135" i="6"/>
  <c r="Q125" i="6"/>
  <c r="Q129" i="6"/>
  <c r="Q133" i="6"/>
  <c r="Q205" i="6"/>
  <c r="Q209" i="6"/>
  <c r="Q213" i="6"/>
  <c r="R230" i="6"/>
  <c r="R232" i="6"/>
  <c r="R234" i="6"/>
  <c r="R236" i="6"/>
  <c r="R238" i="6"/>
  <c r="R240" i="6"/>
  <c r="R217" i="6"/>
  <c r="R219" i="6"/>
  <c r="R221" i="6"/>
  <c r="R223" i="6"/>
  <c r="R225" i="6"/>
  <c r="R227" i="6"/>
  <c r="R203" i="6"/>
  <c r="R192" i="6"/>
  <c r="R194" i="6"/>
  <c r="R196" i="6"/>
  <c r="R198" i="6"/>
  <c r="R200" i="6"/>
  <c r="Q190" i="6"/>
  <c r="R179" i="6"/>
  <c r="R181" i="6"/>
  <c r="R183" i="6"/>
  <c r="R185" i="6"/>
  <c r="R187" i="6"/>
  <c r="Q177" i="6"/>
  <c r="R166" i="6"/>
  <c r="R168" i="6"/>
  <c r="R170" i="6"/>
  <c r="R172" i="6"/>
  <c r="R174" i="6"/>
  <c r="Q164" i="6"/>
  <c r="Q231" i="6"/>
  <c r="Q233" i="6"/>
  <c r="Q235" i="6"/>
  <c r="Q237" i="6"/>
  <c r="Q239" i="6"/>
  <c r="R229" i="6"/>
  <c r="Q218" i="6"/>
  <c r="Q220" i="6"/>
  <c r="Q222" i="6"/>
  <c r="Q224" i="6"/>
  <c r="Q226" i="6"/>
  <c r="R216" i="6"/>
  <c r="R205" i="6"/>
  <c r="R207" i="6"/>
  <c r="R209" i="6"/>
  <c r="R211" i="6"/>
  <c r="R213" i="6"/>
  <c r="Q191" i="6"/>
  <c r="Q193" i="6"/>
  <c r="Q195" i="6"/>
  <c r="Q197" i="6"/>
  <c r="Q199" i="6"/>
  <c r="Q201" i="6"/>
  <c r="Q178" i="6"/>
  <c r="Q180" i="6"/>
  <c r="Q182" i="6"/>
  <c r="Q184" i="6"/>
  <c r="Q186" i="6"/>
  <c r="Q188" i="6"/>
  <c r="Q165" i="6"/>
  <c r="Q167" i="6"/>
  <c r="Q169" i="6"/>
  <c r="Q171" i="6"/>
  <c r="Q173" i="6"/>
  <c r="Q175" i="6"/>
  <c r="R153" i="6"/>
  <c r="R157" i="6"/>
  <c r="R161" i="6"/>
  <c r="R140" i="6"/>
  <c r="R144" i="6"/>
  <c r="R148" i="6"/>
  <c r="Q153" i="6"/>
  <c r="Q157" i="6"/>
  <c r="Q161" i="6"/>
  <c r="Q140" i="6"/>
  <c r="Q144" i="6"/>
  <c r="Q148" i="6"/>
  <c r="R152" i="6"/>
  <c r="R156" i="6"/>
  <c r="R160" i="6"/>
  <c r="R139" i="6"/>
  <c r="R143" i="6"/>
  <c r="R147" i="6"/>
  <c r="Q152" i="6"/>
  <c r="Q156" i="6"/>
  <c r="Q160" i="6"/>
  <c r="Q139" i="6"/>
  <c r="Q143" i="6"/>
  <c r="Q147" i="6"/>
  <c r="Q88" i="6"/>
  <c r="Q101" i="6"/>
  <c r="R113" i="6"/>
  <c r="R117" i="6"/>
  <c r="R121" i="6"/>
  <c r="Q112" i="6"/>
  <c r="Q116" i="6"/>
  <c r="Q120" i="6"/>
  <c r="R125" i="6"/>
  <c r="R129" i="6"/>
  <c r="R133" i="6"/>
  <c r="Q127" i="6"/>
  <c r="Q131" i="6"/>
  <c r="Q135" i="6"/>
  <c r="Q203" i="6"/>
  <c r="Q207" i="6"/>
  <c r="Q211" i="6"/>
  <c r="R231" i="6"/>
  <c r="R235" i="6"/>
  <c r="R239" i="6"/>
  <c r="R218" i="6"/>
  <c r="R222" i="6"/>
  <c r="R226" i="6"/>
  <c r="R191" i="6"/>
  <c r="R195" i="6"/>
  <c r="R199" i="6"/>
  <c r="R178" i="6"/>
  <c r="R182" i="6"/>
  <c r="R186" i="6"/>
  <c r="R165" i="6"/>
  <c r="R169" i="6"/>
  <c r="R173" i="6"/>
  <c r="Q230" i="6"/>
  <c r="Q234" i="6"/>
  <c r="Q238" i="6"/>
  <c r="Q217" i="6"/>
  <c r="Q221" i="6"/>
  <c r="Q225" i="6"/>
  <c r="R204" i="6"/>
  <c r="R208" i="6"/>
  <c r="R212" i="6"/>
  <c r="Q192" i="6"/>
  <c r="Q196" i="6"/>
  <c r="Q200" i="6"/>
  <c r="Q179" i="6"/>
  <c r="Q183" i="6"/>
  <c r="Q187" i="6"/>
  <c r="Q166" i="6"/>
  <c r="Q170" i="6"/>
  <c r="Q174" i="6"/>
  <c r="R155" i="6"/>
  <c r="Q151" i="6"/>
  <c r="R146" i="6"/>
  <c r="Q155" i="6"/>
  <c r="R151" i="6"/>
  <c r="Q146" i="6"/>
  <c r="R154" i="6"/>
  <c r="R162" i="6"/>
  <c r="R145" i="6"/>
  <c r="Q154" i="6"/>
  <c r="Q162" i="6"/>
  <c r="Q145" i="6"/>
  <c r="R233" i="6"/>
  <c r="R237" i="6"/>
  <c r="Q229" i="6"/>
  <c r="R220" i="6"/>
  <c r="R224" i="6"/>
  <c r="Q216" i="6"/>
  <c r="R193" i="6"/>
  <c r="R197" i="6"/>
  <c r="R201" i="6"/>
  <c r="R180" i="6"/>
  <c r="R184" i="6"/>
  <c r="R188" i="6"/>
  <c r="R167" i="6"/>
  <c r="R171" i="6"/>
  <c r="R175" i="6"/>
  <c r="Q232" i="6"/>
  <c r="Q236" i="6"/>
  <c r="Q240" i="6"/>
  <c r="Q219" i="6"/>
  <c r="Q223" i="6"/>
  <c r="Q227" i="6"/>
  <c r="R206" i="6"/>
  <c r="R210" i="6"/>
  <c r="R214" i="6"/>
  <c r="Q194" i="6"/>
  <c r="Q198" i="6"/>
  <c r="R190" i="6"/>
  <c r="Q181" i="6"/>
  <c r="Q185" i="6"/>
  <c r="R177" i="6"/>
  <c r="Q168" i="6"/>
  <c r="Q172" i="6"/>
  <c r="R164" i="6"/>
  <c r="R159" i="6"/>
  <c r="R142" i="6"/>
  <c r="Q138" i="6"/>
  <c r="Q159" i="6"/>
  <c r="Q142" i="6"/>
  <c r="R138" i="6"/>
  <c r="R158" i="6"/>
  <c r="R141" i="6"/>
  <c r="R149" i="6"/>
  <c r="Q158" i="6"/>
  <c r="Q141" i="6"/>
  <c r="Q149" i="6"/>
  <c r="E72" i="6"/>
  <c r="F72" i="6"/>
  <c r="P155" i="6"/>
  <c r="O224" i="6"/>
  <c r="P143" i="6"/>
  <c r="O136" i="6"/>
  <c r="P167" i="6"/>
  <c r="P190" i="6"/>
  <c r="P191" i="6"/>
  <c r="O186" i="6"/>
  <c r="O143" i="6"/>
  <c r="E59" i="6"/>
  <c r="F59" i="6"/>
  <c r="E46" i="6"/>
  <c r="G35" i="6"/>
  <c r="G43" i="6"/>
  <c r="H48" i="6"/>
  <c r="H50" i="6"/>
  <c r="H52" i="6"/>
  <c r="H54" i="6"/>
  <c r="H56" i="6"/>
  <c r="H58" i="6"/>
  <c r="G48" i="6"/>
  <c r="G50" i="6"/>
  <c r="G52" i="6"/>
  <c r="G54" i="6"/>
  <c r="G56" i="6"/>
  <c r="G58" i="6"/>
  <c r="H60" i="6"/>
  <c r="H62" i="6"/>
  <c r="H64" i="6"/>
  <c r="H66" i="6"/>
  <c r="H68" i="6"/>
  <c r="H70" i="6"/>
  <c r="G60" i="6"/>
  <c r="G62" i="6"/>
  <c r="G64" i="6"/>
  <c r="G66" i="6"/>
  <c r="G68" i="6"/>
  <c r="G70" i="6"/>
  <c r="H73" i="6"/>
  <c r="H75" i="6"/>
  <c r="H77" i="6"/>
  <c r="H79" i="6"/>
  <c r="H81" i="6"/>
  <c r="H83" i="6"/>
  <c r="G74" i="6"/>
  <c r="G76" i="6"/>
  <c r="G78" i="6"/>
  <c r="G80" i="6"/>
  <c r="G82" i="6"/>
  <c r="G84" i="6"/>
  <c r="H86" i="6"/>
  <c r="H88" i="6"/>
  <c r="H90" i="6"/>
  <c r="H92" i="6"/>
  <c r="H94" i="6"/>
  <c r="H96" i="6"/>
  <c r="G86" i="6"/>
  <c r="G88" i="6"/>
  <c r="G90" i="6"/>
  <c r="G92" i="6"/>
  <c r="G94" i="6"/>
  <c r="G96" i="6"/>
  <c r="H99" i="6"/>
  <c r="H101" i="6"/>
  <c r="H103" i="6"/>
  <c r="H105" i="6"/>
  <c r="H107" i="6"/>
  <c r="H109" i="6"/>
  <c r="G99" i="6"/>
  <c r="G101" i="6"/>
  <c r="G103" i="6"/>
  <c r="G105" i="6"/>
  <c r="G107" i="6"/>
  <c r="G109" i="6"/>
  <c r="H47" i="6"/>
  <c r="H51" i="6"/>
  <c r="H55" i="6"/>
  <c r="G49" i="6"/>
  <c r="G53" i="6"/>
  <c r="G57" i="6"/>
  <c r="H63" i="6"/>
  <c r="H67" i="6"/>
  <c r="H71" i="6"/>
  <c r="G63" i="6"/>
  <c r="G67" i="6"/>
  <c r="G71" i="6"/>
  <c r="H74" i="6"/>
  <c r="H78" i="6"/>
  <c r="H82" i="6"/>
  <c r="G73" i="6"/>
  <c r="G77" i="6"/>
  <c r="G81" i="6"/>
  <c r="H87" i="6"/>
  <c r="H91" i="6"/>
  <c r="H95" i="6"/>
  <c r="G87" i="6"/>
  <c r="G91" i="6"/>
  <c r="G95" i="6"/>
  <c r="H102" i="6"/>
  <c r="H106" i="6"/>
  <c r="H110" i="6"/>
  <c r="G100" i="6"/>
  <c r="G104" i="6"/>
  <c r="G108" i="6"/>
  <c r="H113" i="6"/>
  <c r="H115" i="6"/>
  <c r="H117" i="6"/>
  <c r="H119" i="6"/>
  <c r="H121" i="6"/>
  <c r="H123" i="6"/>
  <c r="G112" i="6"/>
  <c r="G114" i="6"/>
  <c r="G116" i="6"/>
  <c r="G118" i="6"/>
  <c r="G120" i="6"/>
  <c r="G122" i="6"/>
  <c r="H125" i="6"/>
  <c r="H127" i="6"/>
  <c r="H129" i="6"/>
  <c r="H131" i="6"/>
  <c r="H133" i="6"/>
  <c r="H135" i="6"/>
  <c r="G125" i="6"/>
  <c r="G127" i="6"/>
  <c r="G129" i="6"/>
  <c r="G131" i="6"/>
  <c r="G133" i="6"/>
  <c r="G135" i="6"/>
  <c r="H53" i="6"/>
  <c r="G51" i="6"/>
  <c r="H65" i="6"/>
  <c r="G61" i="6"/>
  <c r="G69" i="6"/>
  <c r="H80" i="6"/>
  <c r="G79" i="6"/>
  <c r="H93" i="6"/>
  <c r="G93" i="6"/>
  <c r="H104" i="6"/>
  <c r="G106" i="6"/>
  <c r="H112" i="6"/>
  <c r="H116" i="6"/>
  <c r="H120" i="6"/>
  <c r="G115" i="6"/>
  <c r="G119" i="6"/>
  <c r="G123" i="6"/>
  <c r="H128" i="6"/>
  <c r="H132" i="6"/>
  <c r="H136" i="6"/>
  <c r="G126" i="6"/>
  <c r="G130" i="6"/>
  <c r="G134" i="6"/>
  <c r="H165" i="6"/>
  <c r="H167" i="6"/>
  <c r="H169" i="6"/>
  <c r="H171" i="6"/>
  <c r="H173" i="6"/>
  <c r="H175" i="6"/>
  <c r="H152" i="6"/>
  <c r="H154" i="6"/>
  <c r="H156" i="6"/>
  <c r="H158" i="6"/>
  <c r="H160" i="6"/>
  <c r="H162" i="6"/>
  <c r="H139" i="6"/>
  <c r="H141" i="6"/>
  <c r="H143" i="6"/>
  <c r="H145" i="6"/>
  <c r="H147" i="6"/>
  <c r="H149" i="6"/>
  <c r="G165" i="6"/>
  <c r="G169" i="6"/>
  <c r="G173" i="6"/>
  <c r="G152" i="6"/>
  <c r="G156" i="6"/>
  <c r="G160" i="6"/>
  <c r="G139" i="6"/>
  <c r="G143" i="6"/>
  <c r="G147" i="6"/>
  <c r="G166" i="6"/>
  <c r="G170" i="6"/>
  <c r="G174" i="6"/>
  <c r="G153" i="6"/>
  <c r="G157" i="6"/>
  <c r="G161" i="6"/>
  <c r="G140" i="6"/>
  <c r="G144" i="6"/>
  <c r="G148" i="6"/>
  <c r="H49" i="6"/>
  <c r="H57" i="6"/>
  <c r="G47" i="6"/>
  <c r="G55" i="6"/>
  <c r="H61" i="6"/>
  <c r="H69" i="6"/>
  <c r="G65" i="6"/>
  <c r="H76" i="6"/>
  <c r="H84" i="6"/>
  <c r="G75" i="6"/>
  <c r="G83" i="6"/>
  <c r="H89" i="6"/>
  <c r="H97" i="6"/>
  <c r="G89" i="6"/>
  <c r="G97" i="6"/>
  <c r="H100" i="6"/>
  <c r="H108" i="6"/>
  <c r="G102" i="6"/>
  <c r="G110" i="6"/>
  <c r="H114" i="6"/>
  <c r="H118" i="6"/>
  <c r="H122" i="6"/>
  <c r="G113" i="6"/>
  <c r="G117" i="6"/>
  <c r="G121" i="6"/>
  <c r="H126" i="6"/>
  <c r="H130" i="6"/>
  <c r="H134" i="6"/>
  <c r="G128" i="6"/>
  <c r="G132" i="6"/>
  <c r="G136" i="6"/>
  <c r="H166" i="6"/>
  <c r="H170" i="6"/>
  <c r="H174" i="6"/>
  <c r="H153" i="6"/>
  <c r="H157" i="6"/>
  <c r="H161" i="6"/>
  <c r="H140" i="6"/>
  <c r="H144" i="6"/>
  <c r="H148" i="6"/>
  <c r="G167" i="6"/>
  <c r="G175" i="6"/>
  <c r="G158" i="6"/>
  <c r="G141" i="6"/>
  <c r="G149" i="6"/>
  <c r="G172" i="6"/>
  <c r="G155" i="6"/>
  <c r="H151" i="6"/>
  <c r="G146" i="6"/>
  <c r="H168" i="6"/>
  <c r="H172" i="6"/>
  <c r="G164" i="6"/>
  <c r="H155" i="6"/>
  <c r="H159" i="6"/>
  <c r="G151" i="6"/>
  <c r="H142" i="6"/>
  <c r="H146" i="6"/>
  <c r="G138" i="6"/>
  <c r="G171" i="6"/>
  <c r="G154" i="6"/>
  <c r="G162" i="6"/>
  <c r="G145" i="6"/>
  <c r="G168" i="6"/>
  <c r="H164" i="6"/>
  <c r="G159" i="6"/>
  <c r="G142" i="6"/>
  <c r="H138" i="6"/>
  <c r="AT270" i="6"/>
  <c r="AT274" i="6"/>
  <c r="AT278" i="6"/>
  <c r="AS275" i="6"/>
  <c r="AS278" i="6"/>
  <c r="L48" i="6"/>
  <c r="L56" i="6"/>
  <c r="K53" i="6"/>
  <c r="K51" i="6"/>
  <c r="L58" i="6"/>
  <c r="L50" i="6"/>
  <c r="K56" i="6"/>
  <c r="K52" i="6"/>
  <c r="K48" i="6"/>
  <c r="L55" i="6"/>
  <c r="L51" i="6"/>
  <c r="L47" i="6"/>
  <c r="AS272" i="6"/>
  <c r="AS277" i="6"/>
  <c r="AS269" i="6"/>
  <c r="AT279" i="6"/>
  <c r="AT275" i="6"/>
  <c r="AT271" i="6"/>
  <c r="H21" i="2"/>
  <c r="E41" i="18"/>
  <c r="D15" i="18"/>
  <c r="D10" i="18" s="1"/>
  <c r="E10" i="18" s="1"/>
  <c r="R55" i="5"/>
  <c r="P4" i="6"/>
  <c r="O219" i="6" s="1"/>
  <c r="H17" i="14"/>
  <c r="H16" i="11"/>
  <c r="L15" i="2"/>
  <c r="L61" i="18"/>
  <c r="L52" i="6"/>
  <c r="K57" i="6"/>
  <c r="AC204" i="6"/>
  <c r="AC206" i="6"/>
  <c r="AC208" i="6"/>
  <c r="AC210" i="6"/>
  <c r="AC212" i="6"/>
  <c r="AC214" i="6"/>
  <c r="AD292" i="6"/>
  <c r="AD290" i="6"/>
  <c r="AD288" i="6"/>
  <c r="AD286" i="6"/>
  <c r="AD284" i="6"/>
  <c r="AD282" i="6"/>
  <c r="AD279" i="6"/>
  <c r="AD277" i="6"/>
  <c r="AD275" i="6"/>
  <c r="AD273" i="6"/>
  <c r="AD271" i="6"/>
  <c r="AD269" i="6"/>
  <c r="AD266" i="6"/>
  <c r="AD264" i="6"/>
  <c r="AD262" i="6"/>
  <c r="AD260" i="6"/>
  <c r="AD258" i="6"/>
  <c r="AD256" i="6"/>
  <c r="AD253" i="6"/>
  <c r="AD251" i="6"/>
  <c r="AD249" i="6"/>
  <c r="AD247" i="6"/>
  <c r="AD245" i="6"/>
  <c r="AD243" i="6"/>
  <c r="AD240" i="6"/>
  <c r="AD238" i="6"/>
  <c r="AD236" i="6"/>
  <c r="AD234" i="6"/>
  <c r="AD232" i="6"/>
  <c r="AD230" i="6"/>
  <c r="AD227" i="6"/>
  <c r="AD225" i="6"/>
  <c r="AD223" i="6"/>
  <c r="AD221" i="6"/>
  <c r="AD219" i="6"/>
  <c r="AD217" i="6"/>
  <c r="AD214" i="6"/>
  <c r="AD212" i="6"/>
  <c r="AD210" i="6"/>
  <c r="AD208" i="6"/>
  <c r="AD206" i="6"/>
  <c r="AD204" i="6"/>
  <c r="AD201" i="6"/>
  <c r="AD199" i="6"/>
  <c r="AD197" i="6"/>
  <c r="AD195" i="6"/>
  <c r="AD193" i="6"/>
  <c r="AD191" i="6"/>
  <c r="AC291" i="6"/>
  <c r="AC287" i="6"/>
  <c r="AC283" i="6"/>
  <c r="AC278" i="6"/>
  <c r="AC274" i="6"/>
  <c r="AC270" i="6"/>
  <c r="AC265" i="6"/>
  <c r="AC261" i="6"/>
  <c r="AC257" i="6"/>
  <c r="AC252" i="6"/>
  <c r="AC248" i="6"/>
  <c r="AC244" i="6"/>
  <c r="AC239" i="6"/>
  <c r="AC235" i="6"/>
  <c r="AC231" i="6"/>
  <c r="AC226" i="6"/>
  <c r="AC222" i="6"/>
  <c r="AC218" i="6"/>
  <c r="AC200" i="6"/>
  <c r="AC196" i="6"/>
  <c r="AC192" i="6"/>
  <c r="AC292" i="6"/>
  <c r="AC288" i="6"/>
  <c r="AC284" i="6"/>
  <c r="AC279" i="6"/>
  <c r="AC275" i="6"/>
  <c r="AC271" i="6"/>
  <c r="AC266" i="6"/>
  <c r="AC262" i="6"/>
  <c r="AC258" i="6"/>
  <c r="AC253" i="6"/>
  <c r="AC249" i="6"/>
  <c r="AC245" i="6"/>
  <c r="AC240" i="6"/>
  <c r="AC236" i="6"/>
  <c r="AC232" i="6"/>
  <c r="AC227" i="6"/>
  <c r="AC223" i="6"/>
  <c r="AC219" i="6"/>
  <c r="AC201" i="6"/>
  <c r="AC197" i="6"/>
  <c r="AC193" i="6"/>
  <c r="AC205" i="6"/>
  <c r="AC209" i="6"/>
  <c r="AC213" i="6"/>
  <c r="AD289" i="6"/>
  <c r="AD285" i="6"/>
  <c r="AD281" i="6"/>
  <c r="AD276" i="6"/>
  <c r="AD272" i="6"/>
  <c r="AD268" i="6"/>
  <c r="AD263" i="6"/>
  <c r="AD259" i="6"/>
  <c r="AD255" i="6"/>
  <c r="AD250" i="6"/>
  <c r="AD246" i="6"/>
  <c r="AD242" i="6"/>
  <c r="AD237" i="6"/>
  <c r="AD233" i="6"/>
  <c r="AD229" i="6"/>
  <c r="AD224" i="6"/>
  <c r="AD220" i="6"/>
  <c r="AD216" i="6"/>
  <c r="AD211" i="6"/>
  <c r="AD207" i="6"/>
  <c r="AD203" i="6"/>
  <c r="AD198" i="6"/>
  <c r="AD194" i="6"/>
  <c r="AD190" i="6"/>
  <c r="AC285" i="6"/>
  <c r="AC276" i="6"/>
  <c r="AC268" i="6"/>
  <c r="AC259" i="6"/>
  <c r="AC250" i="6"/>
  <c r="AC242" i="6"/>
  <c r="AC233" i="6"/>
  <c r="AC224" i="6"/>
  <c r="AC216" i="6"/>
  <c r="AC194" i="6"/>
  <c r="AC290" i="6"/>
  <c r="AC282" i="6"/>
  <c r="AC273" i="6"/>
  <c r="AC264" i="6"/>
  <c r="AC256" i="6"/>
  <c r="AC247" i="6"/>
  <c r="AC238" i="6"/>
  <c r="AC230" i="6"/>
  <c r="AC221" i="6"/>
  <c r="AC199" i="6"/>
  <c r="AC191" i="6"/>
  <c r="AC203" i="6"/>
  <c r="AC207" i="6"/>
  <c r="AC211" i="6"/>
  <c r="AD291" i="6"/>
  <c r="AD287" i="6"/>
  <c r="AD283" i="6"/>
  <c r="AD278" i="6"/>
  <c r="AD274" i="6"/>
  <c r="AD270" i="6"/>
  <c r="AD265" i="6"/>
  <c r="AD261" i="6"/>
  <c r="AD257" i="6"/>
  <c r="AD252" i="6"/>
  <c r="AD248" i="6"/>
  <c r="AD244" i="6"/>
  <c r="AD239" i="6"/>
  <c r="AD235" i="6"/>
  <c r="AD231" i="6"/>
  <c r="AD226" i="6"/>
  <c r="AD222" i="6"/>
  <c r="AD218" i="6"/>
  <c r="AD213" i="6"/>
  <c r="AD209" i="6"/>
  <c r="AD205" i="6"/>
  <c r="AD200" i="6"/>
  <c r="AD196" i="6"/>
  <c r="AD192" i="6"/>
  <c r="AC289" i="6"/>
  <c r="AC281" i="6"/>
  <c r="AC272" i="6"/>
  <c r="AC263" i="6"/>
  <c r="AC255" i="6"/>
  <c r="AC246" i="6"/>
  <c r="AC237" i="6"/>
  <c r="AC229" i="6"/>
  <c r="AC220" i="6"/>
  <c r="AC198" i="6"/>
  <c r="AC190" i="6"/>
  <c r="AC286" i="6"/>
  <c r="AC277" i="6"/>
  <c r="AC269" i="6"/>
  <c r="AC260" i="6"/>
  <c r="AC251" i="6"/>
  <c r="AC243" i="6"/>
  <c r="AC234" i="6"/>
  <c r="AC225" i="6"/>
  <c r="AC217" i="6"/>
  <c r="AC195" i="6"/>
  <c r="AL292" i="6"/>
  <c r="AL290" i="6"/>
  <c r="AL288" i="6"/>
  <c r="AL286" i="6"/>
  <c r="AL284" i="6"/>
  <c r="AL282" i="6"/>
  <c r="AL279" i="6"/>
  <c r="AL277" i="6"/>
  <c r="AL275" i="6"/>
  <c r="AL273" i="6"/>
  <c r="AL271" i="6"/>
  <c r="AL269" i="6"/>
  <c r="AL266" i="6"/>
  <c r="AL264" i="6"/>
  <c r="AL262" i="6"/>
  <c r="AL260" i="6"/>
  <c r="AL258" i="6"/>
  <c r="AL256" i="6"/>
  <c r="AL253" i="6"/>
  <c r="AL251" i="6"/>
  <c r="AL249" i="6"/>
  <c r="AL247" i="6"/>
  <c r="AL245" i="6"/>
  <c r="AL243" i="6"/>
  <c r="AL240" i="6"/>
  <c r="AL238" i="6"/>
  <c r="AL236" i="6"/>
  <c r="AL234" i="6"/>
  <c r="AL232" i="6"/>
  <c r="AL230" i="6"/>
  <c r="AK217" i="6"/>
  <c r="AK219" i="6"/>
  <c r="AK221" i="6"/>
  <c r="AK223" i="6"/>
  <c r="AK225" i="6"/>
  <c r="AK227" i="6"/>
  <c r="AK292" i="6"/>
  <c r="AK288" i="6"/>
  <c r="AK284" i="6"/>
  <c r="AK279" i="6"/>
  <c r="AK275" i="6"/>
  <c r="AK271" i="6"/>
  <c r="AK266" i="6"/>
  <c r="AK262" i="6"/>
  <c r="AK258" i="6"/>
  <c r="AK253" i="6"/>
  <c r="AK249" i="6"/>
  <c r="AK245" i="6"/>
  <c r="AK240" i="6"/>
  <c r="AK236" i="6"/>
  <c r="AK232" i="6"/>
  <c r="AL217" i="6"/>
  <c r="AL221" i="6"/>
  <c r="AL225" i="6"/>
  <c r="AK289" i="6"/>
  <c r="AK281" i="6"/>
  <c r="AK272" i="6"/>
  <c r="AK263" i="6"/>
  <c r="AK255" i="6"/>
  <c r="AK246" i="6"/>
  <c r="AK237" i="6"/>
  <c r="AK229" i="6"/>
  <c r="AL224" i="6"/>
  <c r="AK291" i="6"/>
  <c r="AK283" i="6"/>
  <c r="AK274" i="6"/>
  <c r="AK265" i="6"/>
  <c r="AK257" i="6"/>
  <c r="AK248" i="6"/>
  <c r="AK239" i="6"/>
  <c r="AK231" i="6"/>
  <c r="AL222" i="6"/>
  <c r="AL289" i="6"/>
  <c r="AL285" i="6"/>
  <c r="AL281" i="6"/>
  <c r="AL276" i="6"/>
  <c r="AL272" i="6"/>
  <c r="AL268" i="6"/>
  <c r="AL263" i="6"/>
  <c r="AL259" i="6"/>
  <c r="AL255" i="6"/>
  <c r="AL250" i="6"/>
  <c r="AL246" i="6"/>
  <c r="AL242" i="6"/>
  <c r="AL237" i="6"/>
  <c r="AL233" i="6"/>
  <c r="AL229" i="6"/>
  <c r="AK220" i="6"/>
  <c r="AK224" i="6"/>
  <c r="AL216" i="6"/>
  <c r="AK286" i="6"/>
  <c r="AK277" i="6"/>
  <c r="AK269" i="6"/>
  <c r="AK260" i="6"/>
  <c r="AK251" i="6"/>
  <c r="AK243" i="6"/>
  <c r="AK234" i="6"/>
  <c r="AL219" i="6"/>
  <c r="AL227" i="6"/>
  <c r="AK276" i="6"/>
  <c r="AK259" i="6"/>
  <c r="AK242" i="6"/>
  <c r="AL220" i="6"/>
  <c r="AK287" i="6"/>
  <c r="AK270" i="6"/>
  <c r="AK252" i="6"/>
  <c r="AK235" i="6"/>
  <c r="AL226" i="6"/>
  <c r="AL291" i="6"/>
  <c r="AL287" i="6"/>
  <c r="AL283" i="6"/>
  <c r="AL278" i="6"/>
  <c r="AL274" i="6"/>
  <c r="AL270" i="6"/>
  <c r="AL265" i="6"/>
  <c r="AL261" i="6"/>
  <c r="AL257" i="6"/>
  <c r="AL252" i="6"/>
  <c r="AL248" i="6"/>
  <c r="AL244" i="6"/>
  <c r="AL239" i="6"/>
  <c r="AL235" i="6"/>
  <c r="AL231" i="6"/>
  <c r="AK218" i="6"/>
  <c r="AK222" i="6"/>
  <c r="AK226" i="6"/>
  <c r="AK290" i="6"/>
  <c r="AK282" i="6"/>
  <c r="AK273" i="6"/>
  <c r="AK264" i="6"/>
  <c r="AK256" i="6"/>
  <c r="AK247" i="6"/>
  <c r="AK238" i="6"/>
  <c r="AK230" i="6"/>
  <c r="AL223" i="6"/>
  <c r="AK285" i="6"/>
  <c r="AK268" i="6"/>
  <c r="AK250" i="6"/>
  <c r="AK233" i="6"/>
  <c r="AK216" i="6"/>
  <c r="AK278" i="6"/>
  <c r="AK261" i="6"/>
  <c r="AK244" i="6"/>
  <c r="AL218" i="6"/>
  <c r="AT276" i="6"/>
  <c r="AS279" i="6"/>
  <c r="D37" i="14"/>
  <c r="J4" i="6"/>
  <c r="J49" i="6" s="1"/>
  <c r="E17" i="14"/>
  <c r="E16" i="11"/>
  <c r="G61" i="18"/>
  <c r="G15" i="2"/>
  <c r="G17" i="14"/>
  <c r="N4" i="6"/>
  <c r="N66" i="6" s="1"/>
  <c r="G16" i="11"/>
  <c r="AP292" i="6"/>
  <c r="AP290" i="6"/>
  <c r="AP288" i="6"/>
  <c r="AP286" i="6"/>
  <c r="AP284" i="6"/>
  <c r="AP282" i="6"/>
  <c r="AP279" i="6"/>
  <c r="AP277" i="6"/>
  <c r="AP275" i="6"/>
  <c r="AP273" i="6"/>
  <c r="AP271" i="6"/>
  <c r="AP269" i="6"/>
  <c r="AP266" i="6"/>
  <c r="AP264" i="6"/>
  <c r="AP262" i="6"/>
  <c r="AP260" i="6"/>
  <c r="AP258" i="6"/>
  <c r="AP256" i="6"/>
  <c r="AO243" i="6"/>
  <c r="AO245" i="6"/>
  <c r="AO247" i="6"/>
  <c r="AO249" i="6"/>
  <c r="AO251" i="6"/>
  <c r="AO253" i="6"/>
  <c r="AO292" i="6"/>
  <c r="AO288" i="6"/>
  <c r="AO284" i="6"/>
  <c r="AO279" i="6"/>
  <c r="AO275" i="6"/>
  <c r="AO271" i="6"/>
  <c r="AO266" i="6"/>
  <c r="AO262" i="6"/>
  <c r="AO258" i="6"/>
  <c r="AP243" i="6"/>
  <c r="AP247" i="6"/>
  <c r="AP251" i="6"/>
  <c r="AO289" i="6"/>
  <c r="AO281" i="6"/>
  <c r="AO272" i="6"/>
  <c r="AO263" i="6"/>
  <c r="AO255" i="6"/>
  <c r="AP250" i="6"/>
  <c r="AO291" i="6"/>
  <c r="AO283" i="6"/>
  <c r="AO274" i="6"/>
  <c r="AO265" i="6"/>
  <c r="AO257" i="6"/>
  <c r="AP248" i="6"/>
  <c r="AP291" i="6"/>
  <c r="AP287" i="6"/>
  <c r="AP283" i="6"/>
  <c r="AP278" i="6"/>
  <c r="AP274" i="6"/>
  <c r="AP270" i="6"/>
  <c r="AP265" i="6"/>
  <c r="AP261" i="6"/>
  <c r="AP257" i="6"/>
  <c r="AO244" i="6"/>
  <c r="AO248" i="6"/>
  <c r="AO252" i="6"/>
  <c r="AO290" i="6"/>
  <c r="AO282" i="6"/>
  <c r="AO273" i="6"/>
  <c r="AO264" i="6"/>
  <c r="AO256" i="6"/>
  <c r="AP249" i="6"/>
  <c r="AO285" i="6"/>
  <c r="AO268" i="6"/>
  <c r="AP246" i="6"/>
  <c r="AO287" i="6"/>
  <c r="AO270" i="6"/>
  <c r="AP244" i="6"/>
  <c r="AP289" i="6"/>
  <c r="AP285" i="6"/>
  <c r="AP281" i="6"/>
  <c r="AP276" i="6"/>
  <c r="AP272" i="6"/>
  <c r="AP268" i="6"/>
  <c r="AP263" i="6"/>
  <c r="AP259" i="6"/>
  <c r="AP255" i="6"/>
  <c r="AO246" i="6"/>
  <c r="AO250" i="6"/>
  <c r="AP242" i="6"/>
  <c r="AO286" i="6"/>
  <c r="AO277" i="6"/>
  <c r="AO269" i="6"/>
  <c r="AO260" i="6"/>
  <c r="AP245" i="6"/>
  <c r="AP253" i="6"/>
  <c r="AO276" i="6"/>
  <c r="AO259" i="6"/>
  <c r="AO242" i="6"/>
  <c r="AO278" i="6"/>
  <c r="AO261" i="6"/>
  <c r="AP252" i="6"/>
  <c r="AN292" i="6"/>
  <c r="AN290" i="6"/>
  <c r="AN288" i="6"/>
  <c r="AN286" i="6"/>
  <c r="AN284" i="6"/>
  <c r="AN282" i="6"/>
  <c r="AN279" i="6"/>
  <c r="AN277" i="6"/>
  <c r="AN275" i="6"/>
  <c r="AN273" i="6"/>
  <c r="AN271" i="6"/>
  <c r="AN269" i="6"/>
  <c r="AN266" i="6"/>
  <c r="AN264" i="6"/>
  <c r="AN262" i="6"/>
  <c r="AN260" i="6"/>
  <c r="AN258" i="6"/>
  <c r="AN256" i="6"/>
  <c r="AN253" i="6"/>
  <c r="AN251" i="6"/>
  <c r="AN249" i="6"/>
  <c r="AN247" i="6"/>
  <c r="AN245" i="6"/>
  <c r="AN243" i="6"/>
  <c r="AM230" i="6"/>
  <c r="AM232" i="6"/>
  <c r="AM234" i="6"/>
  <c r="AM236" i="6"/>
  <c r="AM238" i="6"/>
  <c r="AM240" i="6"/>
  <c r="AM292" i="6"/>
  <c r="AM288" i="6"/>
  <c r="AM284" i="6"/>
  <c r="AM279" i="6"/>
  <c r="AM275" i="6"/>
  <c r="AM271" i="6"/>
  <c r="AM266" i="6"/>
  <c r="AM262" i="6"/>
  <c r="AM258" i="6"/>
  <c r="AM253" i="6"/>
  <c r="AM249" i="6"/>
  <c r="AM245" i="6"/>
  <c r="AN230" i="6"/>
  <c r="AN234" i="6"/>
  <c r="AN238" i="6"/>
  <c r="AM289" i="6"/>
  <c r="AM281" i="6"/>
  <c r="AM272" i="6"/>
  <c r="AM263" i="6"/>
  <c r="AM255" i="6"/>
  <c r="AM246" i="6"/>
  <c r="AN233" i="6"/>
  <c r="AM229" i="6"/>
  <c r="AM287" i="6"/>
  <c r="AM278" i="6"/>
  <c r="AM270" i="6"/>
  <c r="AM261" i="6"/>
  <c r="AM252" i="6"/>
  <c r="AM244" i="6"/>
  <c r="AN235" i="6"/>
  <c r="AN291" i="6"/>
  <c r="AN287" i="6"/>
  <c r="AN283" i="6"/>
  <c r="AN278" i="6"/>
  <c r="AN274" i="6"/>
  <c r="AN270" i="6"/>
  <c r="AN265" i="6"/>
  <c r="AN261" i="6"/>
  <c r="AN257" i="6"/>
  <c r="AN252" i="6"/>
  <c r="AN248" i="6"/>
  <c r="AN244" i="6"/>
  <c r="AM231" i="6"/>
  <c r="AM235" i="6"/>
  <c r="AM239" i="6"/>
  <c r="AM290" i="6"/>
  <c r="AM282" i="6"/>
  <c r="AM273" i="6"/>
  <c r="AM264" i="6"/>
  <c r="AM256" i="6"/>
  <c r="AM247" i="6"/>
  <c r="AN232" i="6"/>
  <c r="AN240" i="6"/>
  <c r="AM276" i="6"/>
  <c r="AM259" i="6"/>
  <c r="AM242" i="6"/>
  <c r="AM291" i="6"/>
  <c r="AM274" i="6"/>
  <c r="AM257" i="6"/>
  <c r="AN231" i="6"/>
  <c r="AN289" i="6"/>
  <c r="AN285" i="6"/>
  <c r="AN281" i="6"/>
  <c r="AN276" i="6"/>
  <c r="AN272" i="6"/>
  <c r="AN268" i="6"/>
  <c r="AN263" i="6"/>
  <c r="AN259" i="6"/>
  <c r="AN255" i="6"/>
  <c r="AN250" i="6"/>
  <c r="AN246" i="6"/>
  <c r="AN242" i="6"/>
  <c r="AM233" i="6"/>
  <c r="AM237" i="6"/>
  <c r="AN229" i="6"/>
  <c r="AM286" i="6"/>
  <c r="AM277" i="6"/>
  <c r="AM269" i="6"/>
  <c r="AM260" i="6"/>
  <c r="AM251" i="6"/>
  <c r="AM243" i="6"/>
  <c r="AN236" i="6"/>
  <c r="AM285" i="6"/>
  <c r="AM268" i="6"/>
  <c r="AM250" i="6"/>
  <c r="AN237" i="6"/>
  <c r="AM283" i="6"/>
  <c r="AM265" i="6"/>
  <c r="AM248" i="6"/>
  <c r="AN239" i="6"/>
  <c r="AA203" i="6"/>
  <c r="AA205" i="6"/>
  <c r="AA207" i="6"/>
  <c r="AA209" i="6"/>
  <c r="AA211" i="6"/>
  <c r="AA213" i="6"/>
  <c r="AA204" i="6"/>
  <c r="AA208" i="6"/>
  <c r="AA212" i="6"/>
  <c r="AB292" i="6"/>
  <c r="AB290" i="6"/>
  <c r="AB288" i="6"/>
  <c r="AB286" i="6"/>
  <c r="AB284" i="6"/>
  <c r="AB282" i="6"/>
  <c r="AB279" i="6"/>
  <c r="AB277" i="6"/>
  <c r="AB275" i="6"/>
  <c r="AB273" i="6"/>
  <c r="AB271" i="6"/>
  <c r="AB269" i="6"/>
  <c r="AB266" i="6"/>
  <c r="AB264" i="6"/>
  <c r="AB262" i="6"/>
  <c r="AB260" i="6"/>
  <c r="AB258" i="6"/>
  <c r="AB256" i="6"/>
  <c r="AB253" i="6"/>
  <c r="AB251" i="6"/>
  <c r="AB249" i="6"/>
  <c r="AB247" i="6"/>
  <c r="AB245" i="6"/>
  <c r="AB243" i="6"/>
  <c r="AB240" i="6"/>
  <c r="AB238" i="6"/>
  <c r="AB236" i="6"/>
  <c r="AB234" i="6"/>
  <c r="AB232" i="6"/>
  <c r="AB230" i="6"/>
  <c r="AB227" i="6"/>
  <c r="AB225" i="6"/>
  <c r="AB223" i="6"/>
  <c r="AB221" i="6"/>
  <c r="AB219" i="6"/>
  <c r="AB217" i="6"/>
  <c r="AB214" i="6"/>
  <c r="AB212" i="6"/>
  <c r="AB210" i="6"/>
  <c r="AB208" i="6"/>
  <c r="AB206" i="6"/>
  <c r="AB204" i="6"/>
  <c r="AB201" i="6"/>
  <c r="AB199" i="6"/>
  <c r="AB197" i="6"/>
  <c r="AB195" i="6"/>
  <c r="AB193" i="6"/>
  <c r="AB191" i="6"/>
  <c r="AB188" i="6"/>
  <c r="AB186" i="6"/>
  <c r="AB184" i="6"/>
  <c r="AB182" i="6"/>
  <c r="AB180" i="6"/>
  <c r="AB178" i="6"/>
  <c r="AA291" i="6"/>
  <c r="AA287" i="6"/>
  <c r="AA283" i="6"/>
  <c r="AA278" i="6"/>
  <c r="AA274" i="6"/>
  <c r="AA270" i="6"/>
  <c r="AA265" i="6"/>
  <c r="AA261" i="6"/>
  <c r="AA257" i="6"/>
  <c r="AA252" i="6"/>
  <c r="AA248" i="6"/>
  <c r="AA244" i="6"/>
  <c r="AA239" i="6"/>
  <c r="AA235" i="6"/>
  <c r="AA231" i="6"/>
  <c r="AA226" i="6"/>
  <c r="AA222" i="6"/>
  <c r="AA218" i="6"/>
  <c r="AA200" i="6"/>
  <c r="AA196" i="6"/>
  <c r="AA192" i="6"/>
  <c r="AA187" i="6"/>
  <c r="AA183" i="6"/>
  <c r="AA179" i="6"/>
  <c r="AA292" i="6"/>
  <c r="AA288" i="6"/>
  <c r="AA284" i="6"/>
  <c r="AA279" i="6"/>
  <c r="AA275" i="6"/>
  <c r="AA271" i="6"/>
  <c r="AA266" i="6"/>
  <c r="AA262" i="6"/>
  <c r="AA258" i="6"/>
  <c r="AA253" i="6"/>
  <c r="AA249" i="6"/>
  <c r="AA245" i="6"/>
  <c r="AA240" i="6"/>
  <c r="AA236" i="6"/>
  <c r="AA232" i="6"/>
  <c r="AA227" i="6"/>
  <c r="AA223" i="6"/>
  <c r="AA219" i="6"/>
  <c r="AA201" i="6"/>
  <c r="AA197" i="6"/>
  <c r="AA193" i="6"/>
  <c r="AA188" i="6"/>
  <c r="AA184" i="6"/>
  <c r="AA180" i="6"/>
  <c r="AA206" i="6"/>
  <c r="AA210" i="6"/>
  <c r="AA214" i="6"/>
  <c r="AB291" i="6"/>
  <c r="AB287" i="6"/>
  <c r="AB283" i="6"/>
  <c r="AB278" i="6"/>
  <c r="AB274" i="6"/>
  <c r="AB270" i="6"/>
  <c r="AB265" i="6"/>
  <c r="AB261" i="6"/>
  <c r="AB257" i="6"/>
  <c r="AB252" i="6"/>
  <c r="AB248" i="6"/>
  <c r="AB244" i="6"/>
  <c r="AB239" i="6"/>
  <c r="AB235" i="6"/>
  <c r="AB231" i="6"/>
  <c r="AB226" i="6"/>
  <c r="AB222" i="6"/>
  <c r="AB218" i="6"/>
  <c r="AB213" i="6"/>
  <c r="AB209" i="6"/>
  <c r="AB205" i="6"/>
  <c r="AB200" i="6"/>
  <c r="AB196" i="6"/>
  <c r="AB192" i="6"/>
  <c r="AB187" i="6"/>
  <c r="AB183" i="6"/>
  <c r="AB179" i="6"/>
  <c r="AA289" i="6"/>
  <c r="AA281" i="6"/>
  <c r="AA272" i="6"/>
  <c r="AA263" i="6"/>
  <c r="AA255" i="6"/>
  <c r="AA246" i="6"/>
  <c r="AA237" i="6"/>
  <c r="AA229" i="6"/>
  <c r="AA220" i="6"/>
  <c r="AA198" i="6"/>
  <c r="AA190" i="6"/>
  <c r="AA181" i="6"/>
  <c r="AA290" i="6"/>
  <c r="AA282" i="6"/>
  <c r="AA273" i="6"/>
  <c r="AA264" i="6"/>
  <c r="AA256" i="6"/>
  <c r="AA247" i="6"/>
  <c r="AA238" i="6"/>
  <c r="AA230" i="6"/>
  <c r="AA221" i="6"/>
  <c r="AA199" i="6"/>
  <c r="AA191" i="6"/>
  <c r="AA182" i="6"/>
  <c r="AB289" i="6"/>
  <c r="AB285" i="6"/>
  <c r="AB281" i="6"/>
  <c r="AB276" i="6"/>
  <c r="AB272" i="6"/>
  <c r="AB268" i="6"/>
  <c r="AB263" i="6"/>
  <c r="AB259" i="6"/>
  <c r="AB255" i="6"/>
  <c r="AB250" i="6"/>
  <c r="AB246" i="6"/>
  <c r="AB242" i="6"/>
  <c r="AB237" i="6"/>
  <c r="AB233" i="6"/>
  <c r="AB229" i="6"/>
  <c r="AB224" i="6"/>
  <c r="AB220" i="6"/>
  <c r="AB216" i="6"/>
  <c r="AB211" i="6"/>
  <c r="AB207" i="6"/>
  <c r="AB203" i="6"/>
  <c r="AB198" i="6"/>
  <c r="AB194" i="6"/>
  <c r="AB190" i="6"/>
  <c r="AB185" i="6"/>
  <c r="AB181" i="6"/>
  <c r="AB177" i="6"/>
  <c r="AA285" i="6"/>
  <c r="AA276" i="6"/>
  <c r="AA268" i="6"/>
  <c r="AA259" i="6"/>
  <c r="AA250" i="6"/>
  <c r="AA242" i="6"/>
  <c r="AA233" i="6"/>
  <c r="AA224" i="6"/>
  <c r="AA216" i="6"/>
  <c r="AA194" i="6"/>
  <c r="AA185" i="6"/>
  <c r="AA177" i="6"/>
  <c r="AA286" i="6"/>
  <c r="AA277" i="6"/>
  <c r="AA269" i="6"/>
  <c r="AA260" i="6"/>
  <c r="AA251" i="6"/>
  <c r="AA243" i="6"/>
  <c r="AA234" i="6"/>
  <c r="AA225" i="6"/>
  <c r="AA217" i="6"/>
  <c r="AA195" i="6"/>
  <c r="AA186" i="6"/>
  <c r="AA178" i="6"/>
  <c r="W203" i="6"/>
  <c r="W205" i="6"/>
  <c r="W207" i="6"/>
  <c r="W209" i="6"/>
  <c r="W211" i="6"/>
  <c r="W213" i="6"/>
  <c r="W206" i="6"/>
  <c r="W210" i="6"/>
  <c r="W214" i="6"/>
  <c r="W279" i="6"/>
  <c r="W277" i="6"/>
  <c r="W275" i="6"/>
  <c r="W273" i="6"/>
  <c r="W271" i="6"/>
  <c r="W269" i="6"/>
  <c r="W266" i="6"/>
  <c r="W264" i="6"/>
  <c r="W262" i="6"/>
  <c r="W260" i="6"/>
  <c r="W258" i="6"/>
  <c r="W256" i="6"/>
  <c r="W253" i="6"/>
  <c r="W251" i="6"/>
  <c r="W249" i="6"/>
  <c r="W247" i="6"/>
  <c r="W245" i="6"/>
  <c r="W243" i="6"/>
  <c r="W240" i="6"/>
  <c r="W238" i="6"/>
  <c r="W236" i="6"/>
  <c r="W234" i="6"/>
  <c r="W232" i="6"/>
  <c r="W230" i="6"/>
  <c r="W227" i="6"/>
  <c r="W225" i="6"/>
  <c r="W223" i="6"/>
  <c r="W221" i="6"/>
  <c r="W219" i="6"/>
  <c r="W217" i="6"/>
  <c r="X279" i="6"/>
  <c r="X275" i="6"/>
  <c r="X271" i="6"/>
  <c r="X266" i="6"/>
  <c r="X262" i="6"/>
  <c r="X258" i="6"/>
  <c r="X253" i="6"/>
  <c r="X249" i="6"/>
  <c r="X245" i="6"/>
  <c r="X240" i="6"/>
  <c r="X236" i="6"/>
  <c r="X232" i="6"/>
  <c r="X227" i="6"/>
  <c r="X223" i="6"/>
  <c r="X219" i="6"/>
  <c r="X214" i="6"/>
  <c r="X210" i="6"/>
  <c r="X206" i="6"/>
  <c r="X278" i="6"/>
  <c r="X274" i="6"/>
  <c r="X270" i="6"/>
  <c r="X265" i="6"/>
  <c r="X261" i="6"/>
  <c r="X257" i="6"/>
  <c r="X252" i="6"/>
  <c r="X248" i="6"/>
  <c r="X244" i="6"/>
  <c r="X239" i="6"/>
  <c r="X235" i="6"/>
  <c r="X231" i="6"/>
  <c r="X226" i="6"/>
  <c r="X222" i="6"/>
  <c r="X218" i="6"/>
  <c r="X213" i="6"/>
  <c r="X209" i="6"/>
  <c r="X205" i="6"/>
  <c r="W200" i="6"/>
  <c r="W196" i="6"/>
  <c r="W192" i="6"/>
  <c r="W187" i="6"/>
  <c r="W183" i="6"/>
  <c r="W179" i="6"/>
  <c r="W174" i="6"/>
  <c r="W170" i="6"/>
  <c r="W166" i="6"/>
  <c r="W161" i="6"/>
  <c r="W157" i="6"/>
  <c r="W153" i="6"/>
  <c r="X201" i="6"/>
  <c r="X193" i="6"/>
  <c r="X184" i="6"/>
  <c r="X175" i="6"/>
  <c r="X167" i="6"/>
  <c r="X158" i="6"/>
  <c r="X194" i="6"/>
  <c r="X185" i="6"/>
  <c r="X177" i="6"/>
  <c r="X168" i="6"/>
  <c r="X159" i="6"/>
  <c r="X151" i="6"/>
  <c r="W201" i="6"/>
  <c r="W197" i="6"/>
  <c r="W193" i="6"/>
  <c r="W188" i="6"/>
  <c r="W184" i="6"/>
  <c r="W180" i="6"/>
  <c r="W175" i="6"/>
  <c r="W171" i="6"/>
  <c r="W167" i="6"/>
  <c r="W162" i="6"/>
  <c r="W158" i="6"/>
  <c r="W154" i="6"/>
  <c r="X199" i="6"/>
  <c r="X191" i="6"/>
  <c r="X182" i="6"/>
  <c r="X173" i="6"/>
  <c r="X165" i="6"/>
  <c r="X156" i="6"/>
  <c r="X196" i="6"/>
  <c r="X187" i="6"/>
  <c r="X179" i="6"/>
  <c r="X170" i="6"/>
  <c r="X161" i="6"/>
  <c r="X153" i="6"/>
  <c r="W204" i="6"/>
  <c r="W208" i="6"/>
  <c r="W212" i="6"/>
  <c r="W278" i="6"/>
  <c r="W274" i="6"/>
  <c r="W270" i="6"/>
  <c r="W265" i="6"/>
  <c r="W261" i="6"/>
  <c r="W257" i="6"/>
  <c r="W252" i="6"/>
  <c r="W248" i="6"/>
  <c r="W244" i="6"/>
  <c r="W239" i="6"/>
  <c r="W235" i="6"/>
  <c r="W231" i="6"/>
  <c r="W226" i="6"/>
  <c r="W222" i="6"/>
  <c r="W218" i="6"/>
  <c r="X277" i="6"/>
  <c r="X269" i="6"/>
  <c r="X260" i="6"/>
  <c r="X251" i="6"/>
  <c r="X243" i="6"/>
  <c r="X234" i="6"/>
  <c r="X225" i="6"/>
  <c r="X217" i="6"/>
  <c r="X208" i="6"/>
  <c r="X276" i="6"/>
  <c r="X268" i="6"/>
  <c r="X259" i="6"/>
  <c r="X250" i="6"/>
  <c r="X242" i="6"/>
  <c r="X233" i="6"/>
  <c r="X224" i="6"/>
  <c r="X216" i="6"/>
  <c r="X207" i="6"/>
  <c r="W194" i="6"/>
  <c r="W185" i="6"/>
  <c r="W177" i="6"/>
  <c r="W168" i="6"/>
  <c r="W159" i="6"/>
  <c r="W151" i="6"/>
  <c r="X197" i="6"/>
  <c r="X180" i="6"/>
  <c r="X162" i="6"/>
  <c r="X190" i="6"/>
  <c r="X172" i="6"/>
  <c r="X155" i="6"/>
  <c r="W195" i="6"/>
  <c r="W186" i="6"/>
  <c r="W178" i="6"/>
  <c r="W169" i="6"/>
  <c r="W160" i="6"/>
  <c r="W152" i="6"/>
  <c r="X195" i="6"/>
  <c r="X178" i="6"/>
  <c r="X160" i="6"/>
  <c r="X192" i="6"/>
  <c r="X174" i="6"/>
  <c r="X157" i="6"/>
  <c r="W276" i="6"/>
  <c r="W272" i="6"/>
  <c r="W268" i="6"/>
  <c r="W263" i="6"/>
  <c r="W259" i="6"/>
  <c r="W255" i="6"/>
  <c r="W250" i="6"/>
  <c r="W246" i="6"/>
  <c r="W242" i="6"/>
  <c r="W237" i="6"/>
  <c r="W233" i="6"/>
  <c r="W229" i="6"/>
  <c r="W224" i="6"/>
  <c r="W220" i="6"/>
  <c r="W216" i="6"/>
  <c r="X273" i="6"/>
  <c r="X264" i="6"/>
  <c r="X256" i="6"/>
  <c r="X247" i="6"/>
  <c r="X238" i="6"/>
  <c r="X230" i="6"/>
  <c r="X221" i="6"/>
  <c r="X212" i="6"/>
  <c r="X204" i="6"/>
  <c r="X272" i="6"/>
  <c r="X263" i="6"/>
  <c r="X255" i="6"/>
  <c r="X246" i="6"/>
  <c r="X237" i="6"/>
  <c r="X229" i="6"/>
  <c r="X220" i="6"/>
  <c r="X211" i="6"/>
  <c r="X203" i="6"/>
  <c r="W198" i="6"/>
  <c r="W190" i="6"/>
  <c r="W181" i="6"/>
  <c r="W172" i="6"/>
  <c r="W164" i="6"/>
  <c r="W155" i="6"/>
  <c r="X188" i="6"/>
  <c r="X171" i="6"/>
  <c r="X154" i="6"/>
  <c r="X198" i="6"/>
  <c r="X181" i="6"/>
  <c r="X164" i="6"/>
  <c r="W199" i="6"/>
  <c r="W191" i="6"/>
  <c r="W182" i="6"/>
  <c r="W173" i="6"/>
  <c r="W165" i="6"/>
  <c r="W156" i="6"/>
  <c r="X186" i="6"/>
  <c r="X169" i="6"/>
  <c r="X152" i="6"/>
  <c r="X200" i="6"/>
  <c r="X183" i="6"/>
  <c r="X166" i="6"/>
  <c r="N87" i="6"/>
  <c r="N89" i="6"/>
  <c r="N91" i="6"/>
  <c r="N93" i="6"/>
  <c r="N95" i="6"/>
  <c r="N97" i="6"/>
  <c r="M87" i="6"/>
  <c r="M89" i="6"/>
  <c r="M91" i="6"/>
  <c r="M93" i="6"/>
  <c r="M95" i="6"/>
  <c r="M97" i="6"/>
  <c r="N100" i="6"/>
  <c r="N102" i="6"/>
  <c r="N104" i="6"/>
  <c r="N106" i="6"/>
  <c r="N108" i="6"/>
  <c r="N110" i="6"/>
  <c r="M100" i="6"/>
  <c r="M102" i="6"/>
  <c r="M104" i="6"/>
  <c r="M106" i="6"/>
  <c r="M108" i="6"/>
  <c r="M110" i="6"/>
  <c r="N88" i="6"/>
  <c r="N92" i="6"/>
  <c r="N96" i="6"/>
  <c r="M88" i="6"/>
  <c r="M92" i="6"/>
  <c r="M96" i="6"/>
  <c r="N99" i="6"/>
  <c r="N103" i="6"/>
  <c r="N107" i="6"/>
  <c r="M101" i="6"/>
  <c r="M105" i="6"/>
  <c r="M109" i="6"/>
  <c r="N112" i="6"/>
  <c r="N114" i="6"/>
  <c r="N116" i="6"/>
  <c r="N118" i="6"/>
  <c r="N120" i="6"/>
  <c r="N122" i="6"/>
  <c r="M113" i="6"/>
  <c r="M115" i="6"/>
  <c r="M117" i="6"/>
  <c r="M119" i="6"/>
  <c r="M121" i="6"/>
  <c r="M123" i="6"/>
  <c r="N126" i="6"/>
  <c r="N128" i="6"/>
  <c r="N130" i="6"/>
  <c r="N132" i="6"/>
  <c r="N134" i="6"/>
  <c r="N136" i="6"/>
  <c r="M126" i="6"/>
  <c r="M128" i="6"/>
  <c r="M130" i="6"/>
  <c r="M132" i="6"/>
  <c r="M134" i="6"/>
  <c r="M136" i="6"/>
  <c r="M204" i="6"/>
  <c r="M206" i="6"/>
  <c r="M208" i="6"/>
  <c r="M210" i="6"/>
  <c r="M212" i="6"/>
  <c r="M214" i="6"/>
  <c r="N86" i="6"/>
  <c r="N94" i="6"/>
  <c r="M86" i="6"/>
  <c r="M94" i="6"/>
  <c r="N105" i="6"/>
  <c r="M99" i="6"/>
  <c r="M107" i="6"/>
  <c r="N113" i="6"/>
  <c r="N117" i="6"/>
  <c r="N121" i="6"/>
  <c r="M112" i="6"/>
  <c r="M116" i="6"/>
  <c r="M120" i="6"/>
  <c r="N125" i="6"/>
  <c r="N129" i="6"/>
  <c r="N133" i="6"/>
  <c r="M127" i="6"/>
  <c r="M131" i="6"/>
  <c r="M135" i="6"/>
  <c r="M203" i="6"/>
  <c r="M207" i="6"/>
  <c r="M211" i="6"/>
  <c r="N204" i="6"/>
  <c r="N206" i="6"/>
  <c r="N208" i="6"/>
  <c r="N210" i="6"/>
  <c r="N212" i="6"/>
  <c r="N214" i="6"/>
  <c r="N192" i="6"/>
  <c r="N194" i="6"/>
  <c r="N196" i="6"/>
  <c r="N198" i="6"/>
  <c r="N200" i="6"/>
  <c r="M190" i="6"/>
  <c r="N179" i="6"/>
  <c r="N181" i="6"/>
  <c r="N183" i="6"/>
  <c r="N185" i="6"/>
  <c r="N187" i="6"/>
  <c r="M177" i="6"/>
  <c r="N166" i="6"/>
  <c r="N168" i="6"/>
  <c r="N170" i="6"/>
  <c r="N172" i="6"/>
  <c r="N174" i="6"/>
  <c r="M164" i="6"/>
  <c r="N153" i="6"/>
  <c r="N155" i="6"/>
  <c r="N157" i="6"/>
  <c r="N159" i="6"/>
  <c r="N161" i="6"/>
  <c r="M151" i="6"/>
  <c r="N140" i="6"/>
  <c r="N142" i="6"/>
  <c r="N144" i="6"/>
  <c r="N146" i="6"/>
  <c r="N148" i="6"/>
  <c r="M138" i="6"/>
  <c r="M193" i="6"/>
  <c r="M197" i="6"/>
  <c r="M201" i="6"/>
  <c r="M180" i="6"/>
  <c r="M184" i="6"/>
  <c r="M188" i="6"/>
  <c r="M167" i="6"/>
  <c r="M171" i="6"/>
  <c r="M175" i="6"/>
  <c r="M154" i="6"/>
  <c r="M158" i="6"/>
  <c r="M162" i="6"/>
  <c r="M141" i="6"/>
  <c r="M145" i="6"/>
  <c r="M149" i="6"/>
  <c r="M192" i="6"/>
  <c r="M196" i="6"/>
  <c r="M200" i="6"/>
  <c r="M179" i="6"/>
  <c r="M183" i="6"/>
  <c r="M187" i="6"/>
  <c r="M166" i="6"/>
  <c r="M170" i="6"/>
  <c r="M174" i="6"/>
  <c r="M153" i="6"/>
  <c r="M157" i="6"/>
  <c r="M161" i="6"/>
  <c r="M140" i="6"/>
  <c r="M144" i="6"/>
  <c r="M148" i="6"/>
  <c r="N90" i="6"/>
  <c r="M90" i="6"/>
  <c r="N101" i="6"/>
  <c r="N109" i="6"/>
  <c r="M103" i="6"/>
  <c r="N115" i="6"/>
  <c r="N119" i="6"/>
  <c r="N123" i="6"/>
  <c r="M114" i="6"/>
  <c r="M118" i="6"/>
  <c r="M122" i="6"/>
  <c r="N127" i="6"/>
  <c r="N131" i="6"/>
  <c r="N135" i="6"/>
  <c r="M125" i="6"/>
  <c r="M129" i="6"/>
  <c r="M133" i="6"/>
  <c r="M205" i="6"/>
  <c r="M209" i="6"/>
  <c r="M213" i="6"/>
  <c r="N205" i="6"/>
  <c r="N207" i="6"/>
  <c r="N209" i="6"/>
  <c r="N211" i="6"/>
  <c r="N213" i="6"/>
  <c r="N191" i="6"/>
  <c r="N193" i="6"/>
  <c r="N195" i="6"/>
  <c r="N197" i="6"/>
  <c r="N199" i="6"/>
  <c r="N201" i="6"/>
  <c r="N178" i="6"/>
  <c r="N180" i="6"/>
  <c r="N182" i="6"/>
  <c r="N184" i="6"/>
  <c r="N188" i="6"/>
  <c r="N167" i="6"/>
  <c r="N171" i="6"/>
  <c r="N175" i="6"/>
  <c r="N154" i="6"/>
  <c r="N158" i="6"/>
  <c r="N162" i="6"/>
  <c r="N141" i="6"/>
  <c r="N145" i="6"/>
  <c r="N149" i="6"/>
  <c r="M195" i="6"/>
  <c r="M178" i="6"/>
  <c r="M186" i="6"/>
  <c r="M169" i="6"/>
  <c r="M152" i="6"/>
  <c r="M160" i="6"/>
  <c r="M143" i="6"/>
  <c r="N203" i="6"/>
  <c r="M198" i="6"/>
  <c r="M181" i="6"/>
  <c r="N177" i="6"/>
  <c r="M172" i="6"/>
  <c r="M155" i="6"/>
  <c r="N151" i="6"/>
  <c r="M146" i="6"/>
  <c r="N186" i="6"/>
  <c r="N165" i="6"/>
  <c r="N169" i="6"/>
  <c r="N173" i="6"/>
  <c r="N152" i="6"/>
  <c r="N156" i="6"/>
  <c r="N160" i="6"/>
  <c r="N139" i="6"/>
  <c r="N143" i="6"/>
  <c r="N147" i="6"/>
  <c r="M191" i="6"/>
  <c r="M199" i="6"/>
  <c r="M182" i="6"/>
  <c r="M165" i="6"/>
  <c r="M173" i="6"/>
  <c r="M156" i="6"/>
  <c r="M139" i="6"/>
  <c r="M147" i="6"/>
  <c r="M194" i="6"/>
  <c r="N190" i="6"/>
  <c r="M185" i="6"/>
  <c r="M168" i="6"/>
  <c r="N164" i="6"/>
  <c r="M159" i="6"/>
  <c r="M142" i="6"/>
  <c r="N138" i="6"/>
  <c r="T100" i="6"/>
  <c r="T102" i="6"/>
  <c r="T104" i="6"/>
  <c r="T106" i="6"/>
  <c r="T108" i="6"/>
  <c r="T110" i="6"/>
  <c r="S99" i="6"/>
  <c r="S101" i="6"/>
  <c r="S103" i="6"/>
  <c r="S105" i="6"/>
  <c r="S107" i="6"/>
  <c r="S109" i="6"/>
  <c r="T101" i="6"/>
  <c r="T105" i="6"/>
  <c r="T109" i="6"/>
  <c r="S102" i="6"/>
  <c r="S106" i="6"/>
  <c r="S110" i="6"/>
  <c r="T113" i="6"/>
  <c r="T115" i="6"/>
  <c r="T117" i="6"/>
  <c r="T119" i="6"/>
  <c r="T121" i="6"/>
  <c r="T123" i="6"/>
  <c r="S112" i="6"/>
  <c r="S114" i="6"/>
  <c r="S116" i="6"/>
  <c r="S118" i="6"/>
  <c r="S120" i="6"/>
  <c r="S122" i="6"/>
  <c r="T125" i="6"/>
  <c r="T127" i="6"/>
  <c r="T129" i="6"/>
  <c r="T131" i="6"/>
  <c r="T133" i="6"/>
  <c r="T135" i="6"/>
  <c r="S125" i="6"/>
  <c r="S127" i="6"/>
  <c r="S129" i="6"/>
  <c r="S131" i="6"/>
  <c r="S133" i="6"/>
  <c r="S135" i="6"/>
  <c r="S203" i="6"/>
  <c r="S205" i="6"/>
  <c r="S207" i="6"/>
  <c r="S209" i="6"/>
  <c r="S211" i="6"/>
  <c r="S213" i="6"/>
  <c r="T103" i="6"/>
  <c r="S100" i="6"/>
  <c r="S108" i="6"/>
  <c r="T114" i="6"/>
  <c r="T118" i="6"/>
  <c r="T122" i="6"/>
  <c r="S113" i="6"/>
  <c r="S117" i="6"/>
  <c r="S121" i="6"/>
  <c r="T126" i="6"/>
  <c r="T130" i="6"/>
  <c r="T134" i="6"/>
  <c r="S128" i="6"/>
  <c r="S132" i="6"/>
  <c r="S136" i="6"/>
  <c r="S204" i="6"/>
  <c r="S208" i="6"/>
  <c r="S212" i="6"/>
  <c r="T253" i="6"/>
  <c r="T251" i="6"/>
  <c r="T249" i="6"/>
  <c r="T247" i="6"/>
  <c r="T245" i="6"/>
  <c r="T243" i="6"/>
  <c r="S240" i="6"/>
  <c r="S238" i="6"/>
  <c r="S236" i="6"/>
  <c r="S234" i="6"/>
  <c r="S232" i="6"/>
  <c r="S230" i="6"/>
  <c r="S227" i="6"/>
  <c r="S225" i="6"/>
  <c r="S223" i="6"/>
  <c r="S221" i="6"/>
  <c r="S219" i="6"/>
  <c r="S217" i="6"/>
  <c r="T191" i="6"/>
  <c r="T193" i="6"/>
  <c r="T195" i="6"/>
  <c r="T197" i="6"/>
  <c r="T199" i="6"/>
  <c r="T201" i="6"/>
  <c r="T178" i="6"/>
  <c r="T180" i="6"/>
  <c r="T182" i="6"/>
  <c r="T184" i="6"/>
  <c r="T186" i="6"/>
  <c r="T188" i="6"/>
  <c r="S242" i="6"/>
  <c r="S252" i="6"/>
  <c r="S250" i="6"/>
  <c r="S248" i="6"/>
  <c r="S246" i="6"/>
  <c r="S244" i="6"/>
  <c r="T240" i="6"/>
  <c r="T238" i="6"/>
  <c r="T236" i="6"/>
  <c r="T234" i="6"/>
  <c r="T232" i="6"/>
  <c r="T230" i="6"/>
  <c r="T227" i="6"/>
  <c r="T225" i="6"/>
  <c r="T223" i="6"/>
  <c r="T221" i="6"/>
  <c r="T219" i="6"/>
  <c r="T217" i="6"/>
  <c r="T214" i="6"/>
  <c r="T212" i="6"/>
  <c r="T210" i="6"/>
  <c r="T208" i="6"/>
  <c r="T206" i="6"/>
  <c r="T204" i="6"/>
  <c r="S191" i="6"/>
  <c r="S193" i="6"/>
  <c r="S195" i="6"/>
  <c r="S197" i="6"/>
  <c r="S199" i="6"/>
  <c r="S201" i="6"/>
  <c r="S178" i="6"/>
  <c r="S180" i="6"/>
  <c r="S182" i="6"/>
  <c r="S184" i="6"/>
  <c r="S186" i="6"/>
  <c r="S188" i="6"/>
  <c r="T166" i="6"/>
  <c r="T170" i="6"/>
  <c r="T174" i="6"/>
  <c r="T153" i="6"/>
  <c r="T157" i="6"/>
  <c r="T161" i="6"/>
  <c r="T140" i="6"/>
  <c r="T144" i="6"/>
  <c r="T148" i="6"/>
  <c r="S166" i="6"/>
  <c r="S170" i="6"/>
  <c r="S174" i="6"/>
  <c r="S153" i="6"/>
  <c r="S157" i="6"/>
  <c r="S161" i="6"/>
  <c r="S140" i="6"/>
  <c r="S144" i="6"/>
  <c r="S148" i="6"/>
  <c r="T165" i="6"/>
  <c r="T169" i="6"/>
  <c r="T173" i="6"/>
  <c r="T152" i="6"/>
  <c r="T156" i="6"/>
  <c r="T160" i="6"/>
  <c r="T139" i="6"/>
  <c r="T143" i="6"/>
  <c r="T147" i="6"/>
  <c r="S165" i="6"/>
  <c r="S169" i="6"/>
  <c r="S173" i="6"/>
  <c r="S152" i="6"/>
  <c r="S156" i="6"/>
  <c r="S160" i="6"/>
  <c r="S139" i="6"/>
  <c r="S143" i="6"/>
  <c r="S147" i="6"/>
  <c r="T99" i="6"/>
  <c r="T107" i="6"/>
  <c r="S104" i="6"/>
  <c r="T112" i="6"/>
  <c r="T116" i="6"/>
  <c r="T120" i="6"/>
  <c r="S115" i="6"/>
  <c r="S119" i="6"/>
  <c r="S123" i="6"/>
  <c r="T128" i="6"/>
  <c r="T132" i="6"/>
  <c r="T136" i="6"/>
  <c r="S126" i="6"/>
  <c r="S130" i="6"/>
  <c r="S134" i="6"/>
  <c r="S206" i="6"/>
  <c r="S210" i="6"/>
  <c r="S214" i="6"/>
  <c r="T252" i="6"/>
  <c r="T248" i="6"/>
  <c r="T244" i="6"/>
  <c r="S239" i="6"/>
  <c r="S235" i="6"/>
  <c r="S231" i="6"/>
  <c r="S226" i="6"/>
  <c r="S222" i="6"/>
  <c r="S218" i="6"/>
  <c r="T192" i="6"/>
  <c r="T196" i="6"/>
  <c r="T200" i="6"/>
  <c r="T179" i="6"/>
  <c r="T183" i="6"/>
  <c r="T187" i="6"/>
  <c r="S253" i="6"/>
  <c r="S249" i="6"/>
  <c r="S245" i="6"/>
  <c r="T239" i="6"/>
  <c r="T235" i="6"/>
  <c r="T231" i="6"/>
  <c r="T226" i="6"/>
  <c r="T222" i="6"/>
  <c r="T218" i="6"/>
  <c r="T213" i="6"/>
  <c r="T209" i="6"/>
  <c r="T205" i="6"/>
  <c r="S192" i="6"/>
  <c r="S196" i="6"/>
  <c r="S200" i="6"/>
  <c r="S179" i="6"/>
  <c r="S183" i="6"/>
  <c r="S187" i="6"/>
  <c r="T168" i="6"/>
  <c r="S164" i="6"/>
  <c r="T159" i="6"/>
  <c r="T142" i="6"/>
  <c r="S138" i="6"/>
  <c r="S172" i="6"/>
  <c r="S155" i="6"/>
  <c r="T151" i="6"/>
  <c r="S146" i="6"/>
  <c r="T167" i="6"/>
  <c r="T175" i="6"/>
  <c r="T158" i="6"/>
  <c r="T141" i="6"/>
  <c r="T149" i="6"/>
  <c r="S171" i="6"/>
  <c r="S154" i="6"/>
  <c r="S162" i="6"/>
  <c r="S145" i="6"/>
  <c r="T250" i="6"/>
  <c r="T246" i="6"/>
  <c r="T242" i="6"/>
  <c r="S237" i="6"/>
  <c r="S233" i="6"/>
  <c r="S229" i="6"/>
  <c r="S224" i="6"/>
  <c r="S220" i="6"/>
  <c r="S216" i="6"/>
  <c r="T194" i="6"/>
  <c r="T198" i="6"/>
  <c r="S190" i="6"/>
  <c r="T181" i="6"/>
  <c r="T185" i="6"/>
  <c r="S177" i="6"/>
  <c r="S251" i="6"/>
  <c r="S247" i="6"/>
  <c r="S243" i="6"/>
  <c r="T237" i="6"/>
  <c r="T233" i="6"/>
  <c r="T229" i="6"/>
  <c r="T224" i="6"/>
  <c r="T220" i="6"/>
  <c r="T216" i="6"/>
  <c r="T211" i="6"/>
  <c r="T207" i="6"/>
  <c r="T203" i="6"/>
  <c r="S194" i="6"/>
  <c r="S198" i="6"/>
  <c r="T190" i="6"/>
  <c r="S181" i="6"/>
  <c r="S185" i="6"/>
  <c r="T177" i="6"/>
  <c r="T172" i="6"/>
  <c r="T155" i="6"/>
  <c r="S151" i="6"/>
  <c r="T146" i="6"/>
  <c r="S168" i="6"/>
  <c r="T164" i="6"/>
  <c r="S159" i="6"/>
  <c r="S142" i="6"/>
  <c r="T138" i="6"/>
  <c r="T171" i="6"/>
  <c r="T154" i="6"/>
  <c r="T162" i="6"/>
  <c r="T145" i="6"/>
  <c r="S167" i="6"/>
  <c r="S175" i="6"/>
  <c r="S158" i="6"/>
  <c r="S141" i="6"/>
  <c r="S149" i="6"/>
  <c r="E85" i="6"/>
  <c r="J61" i="6"/>
  <c r="J63" i="6"/>
  <c r="J65" i="6"/>
  <c r="J67" i="6"/>
  <c r="J69" i="6"/>
  <c r="J71" i="6"/>
  <c r="I61" i="6"/>
  <c r="I63" i="6"/>
  <c r="I65" i="6"/>
  <c r="I67" i="6"/>
  <c r="I69" i="6"/>
  <c r="I71" i="6"/>
  <c r="J74" i="6"/>
  <c r="J76" i="6"/>
  <c r="J78" i="6"/>
  <c r="J80" i="6"/>
  <c r="J82" i="6"/>
  <c r="J84" i="6"/>
  <c r="I73" i="6"/>
  <c r="I75" i="6"/>
  <c r="I77" i="6"/>
  <c r="I79" i="6"/>
  <c r="I81" i="6"/>
  <c r="I83" i="6"/>
  <c r="J87" i="6"/>
  <c r="J89" i="6"/>
  <c r="J91" i="6"/>
  <c r="J93" i="6"/>
  <c r="J95" i="6"/>
  <c r="J97" i="6"/>
  <c r="I87" i="6"/>
  <c r="I89" i="6"/>
  <c r="I91" i="6"/>
  <c r="I93" i="6"/>
  <c r="I95" i="6"/>
  <c r="I97" i="6"/>
  <c r="J100" i="6"/>
  <c r="J102" i="6"/>
  <c r="J104" i="6"/>
  <c r="J106" i="6"/>
  <c r="J108" i="6"/>
  <c r="J110" i="6"/>
  <c r="I100" i="6"/>
  <c r="I102" i="6"/>
  <c r="I104" i="6"/>
  <c r="I106" i="6"/>
  <c r="I108" i="6"/>
  <c r="I110" i="6"/>
  <c r="J62" i="6"/>
  <c r="J66" i="6"/>
  <c r="J70" i="6"/>
  <c r="I62" i="6"/>
  <c r="I66" i="6"/>
  <c r="I70" i="6"/>
  <c r="J73" i="6"/>
  <c r="J77" i="6"/>
  <c r="J81" i="6"/>
  <c r="I76" i="6"/>
  <c r="I80" i="6"/>
  <c r="I84" i="6"/>
  <c r="J86" i="6"/>
  <c r="J90" i="6"/>
  <c r="J94" i="6"/>
  <c r="I86" i="6"/>
  <c r="I90" i="6"/>
  <c r="I94" i="6"/>
  <c r="J101" i="6"/>
  <c r="J105" i="6"/>
  <c r="J109" i="6"/>
  <c r="I99" i="6"/>
  <c r="I103" i="6"/>
  <c r="I107" i="6"/>
  <c r="J112" i="6"/>
  <c r="J114" i="6"/>
  <c r="J116" i="6"/>
  <c r="J118" i="6"/>
  <c r="J120" i="6"/>
  <c r="J122" i="6"/>
  <c r="I113" i="6"/>
  <c r="I115" i="6"/>
  <c r="I117" i="6"/>
  <c r="I119" i="6"/>
  <c r="I121" i="6"/>
  <c r="I123" i="6"/>
  <c r="J126" i="6"/>
  <c r="J128" i="6"/>
  <c r="J130" i="6"/>
  <c r="J132" i="6"/>
  <c r="J134" i="6"/>
  <c r="J136" i="6"/>
  <c r="I126" i="6"/>
  <c r="I128" i="6"/>
  <c r="I130" i="6"/>
  <c r="I132" i="6"/>
  <c r="I134" i="6"/>
  <c r="I136" i="6"/>
  <c r="J179" i="6"/>
  <c r="J181" i="6"/>
  <c r="J183" i="6"/>
  <c r="J185" i="6"/>
  <c r="J187" i="6"/>
  <c r="I177" i="6"/>
  <c r="J166" i="6"/>
  <c r="J168" i="6"/>
  <c r="J170" i="6"/>
  <c r="J172" i="6"/>
  <c r="J174" i="6"/>
  <c r="I164" i="6"/>
  <c r="J153" i="6"/>
  <c r="J155" i="6"/>
  <c r="J157" i="6"/>
  <c r="J159" i="6"/>
  <c r="J161" i="6"/>
  <c r="I151" i="6"/>
  <c r="J140" i="6"/>
  <c r="J142" i="6"/>
  <c r="J144" i="6"/>
  <c r="J146" i="6"/>
  <c r="J148" i="6"/>
  <c r="I138" i="6"/>
  <c r="I180" i="6"/>
  <c r="I184" i="6"/>
  <c r="I188" i="6"/>
  <c r="I167" i="6"/>
  <c r="I171" i="6"/>
  <c r="I175" i="6"/>
  <c r="I154" i="6"/>
  <c r="I158" i="6"/>
  <c r="I162" i="6"/>
  <c r="I141" i="6"/>
  <c r="I145" i="6"/>
  <c r="I149" i="6"/>
  <c r="I181" i="6"/>
  <c r="I185" i="6"/>
  <c r="J177" i="6"/>
  <c r="I168" i="6"/>
  <c r="I172" i="6"/>
  <c r="J164" i="6"/>
  <c r="I155" i="6"/>
  <c r="I159" i="6"/>
  <c r="J151" i="6"/>
  <c r="I142" i="6"/>
  <c r="I146" i="6"/>
  <c r="J138" i="6"/>
  <c r="J60" i="6"/>
  <c r="J68" i="6"/>
  <c r="I64" i="6"/>
  <c r="J75" i="6"/>
  <c r="J83" i="6"/>
  <c r="I74" i="6"/>
  <c r="I82" i="6"/>
  <c r="J88" i="6"/>
  <c r="J96" i="6"/>
  <c r="I88" i="6"/>
  <c r="I96" i="6"/>
  <c r="J99" i="6"/>
  <c r="J107" i="6"/>
  <c r="I101" i="6"/>
  <c r="I109" i="6"/>
  <c r="J115" i="6"/>
  <c r="J119" i="6"/>
  <c r="J123" i="6"/>
  <c r="I114" i="6"/>
  <c r="I118" i="6"/>
  <c r="I122" i="6"/>
  <c r="J127" i="6"/>
  <c r="J131" i="6"/>
  <c r="J135" i="6"/>
  <c r="I125" i="6"/>
  <c r="I129" i="6"/>
  <c r="I133" i="6"/>
  <c r="J178" i="6"/>
  <c r="J182" i="6"/>
  <c r="J186" i="6"/>
  <c r="J165" i="6"/>
  <c r="J169" i="6"/>
  <c r="J173" i="6"/>
  <c r="J152" i="6"/>
  <c r="J156" i="6"/>
  <c r="J160" i="6"/>
  <c r="J139" i="6"/>
  <c r="J143" i="6"/>
  <c r="J147" i="6"/>
  <c r="I178" i="6"/>
  <c r="I186" i="6"/>
  <c r="I169" i="6"/>
  <c r="I152" i="6"/>
  <c r="I160" i="6"/>
  <c r="I143" i="6"/>
  <c r="I179" i="6"/>
  <c r="I187" i="6"/>
  <c r="I170" i="6"/>
  <c r="I153" i="6"/>
  <c r="I161" i="6"/>
  <c r="I144" i="6"/>
  <c r="J64" i="6"/>
  <c r="I60" i="6"/>
  <c r="I68" i="6"/>
  <c r="J79" i="6"/>
  <c r="I78" i="6"/>
  <c r="J92" i="6"/>
  <c r="I92" i="6"/>
  <c r="J103" i="6"/>
  <c r="I105" i="6"/>
  <c r="J113" i="6"/>
  <c r="J117" i="6"/>
  <c r="J121" i="6"/>
  <c r="I112" i="6"/>
  <c r="I116" i="6"/>
  <c r="I120" i="6"/>
  <c r="J125" i="6"/>
  <c r="J129" i="6"/>
  <c r="J133" i="6"/>
  <c r="I127" i="6"/>
  <c r="I131" i="6"/>
  <c r="I135" i="6"/>
  <c r="J180" i="6"/>
  <c r="J184" i="6"/>
  <c r="J188" i="6"/>
  <c r="J167" i="6"/>
  <c r="J171" i="6"/>
  <c r="J175" i="6"/>
  <c r="J154" i="6"/>
  <c r="J158" i="6"/>
  <c r="J162" i="6"/>
  <c r="J141" i="6"/>
  <c r="J145" i="6"/>
  <c r="J149" i="6"/>
  <c r="I182" i="6"/>
  <c r="I165" i="6"/>
  <c r="I173" i="6"/>
  <c r="I156" i="6"/>
  <c r="I139" i="6"/>
  <c r="I147" i="6"/>
  <c r="I183" i="6"/>
  <c r="I166" i="6"/>
  <c r="I174" i="6"/>
  <c r="I157" i="6"/>
  <c r="I140" i="6"/>
  <c r="I148" i="6"/>
  <c r="F46" i="6"/>
  <c r="K55" i="6"/>
  <c r="K47" i="6"/>
  <c r="L54" i="6"/>
  <c r="K58" i="6"/>
  <c r="K54" i="6"/>
  <c r="K50" i="6"/>
  <c r="L57" i="6"/>
  <c r="L53" i="6"/>
  <c r="L49" i="6"/>
  <c r="A216" i="6"/>
  <c r="A228" i="6" s="1"/>
  <c r="AM3" i="6"/>
  <c r="AS276" i="6"/>
  <c r="AS274" i="6"/>
  <c r="AS273" i="6"/>
  <c r="AT277" i="6"/>
  <c r="AT273" i="6"/>
  <c r="AT269" i="6"/>
  <c r="J36" i="11"/>
  <c r="Y44" i="5"/>
  <c r="Y40" i="5" s="1"/>
  <c r="X40" i="5"/>
  <c r="L42" i="5"/>
  <c r="X44" i="18"/>
  <c r="W40" i="18"/>
  <c r="J42" i="18"/>
  <c r="U127" i="6" l="1"/>
  <c r="U120" i="6"/>
  <c r="V116" i="6"/>
  <c r="U130" i="6"/>
  <c r="V134" i="6"/>
  <c r="V126" i="6"/>
  <c r="U117" i="6"/>
  <c r="V121" i="6"/>
  <c r="V113" i="6"/>
  <c r="J21" i="11"/>
  <c r="J22" i="11" s="1"/>
  <c r="J22" i="14"/>
  <c r="J23" i="14" s="1"/>
  <c r="E21" i="11"/>
  <c r="E22" i="11" s="1"/>
  <c r="E22" i="14"/>
  <c r="E23" i="14" s="1"/>
  <c r="U125" i="6"/>
  <c r="U122" i="6"/>
  <c r="V118" i="6"/>
  <c r="V135" i="6"/>
  <c r="U118" i="6"/>
  <c r="V114" i="6"/>
  <c r="V133" i="6"/>
  <c r="U116" i="6"/>
  <c r="V112" i="6"/>
  <c r="U136" i="6"/>
  <c r="U128" i="6"/>
  <c r="V132" i="6"/>
  <c r="U123" i="6"/>
  <c r="U115" i="6"/>
  <c r="V119" i="6"/>
  <c r="J21" i="2"/>
  <c r="I21" i="11"/>
  <c r="I22" i="11" s="1"/>
  <c r="I22" i="14"/>
  <c r="I23" i="14" s="1"/>
  <c r="F21" i="11"/>
  <c r="F22" i="11" s="1"/>
  <c r="F22" i="14"/>
  <c r="F23" i="14" s="1"/>
  <c r="K21" i="11"/>
  <c r="K22" i="11" s="1"/>
  <c r="K22" i="14"/>
  <c r="K23" i="14" s="1"/>
  <c r="U133" i="6"/>
  <c r="V131" i="6"/>
  <c r="U114" i="6"/>
  <c r="U135" i="6"/>
  <c r="V129" i="6"/>
  <c r="U112" i="6"/>
  <c r="U134" i="6"/>
  <c r="U126" i="6"/>
  <c r="V130" i="6"/>
  <c r="U121" i="6"/>
  <c r="U113" i="6"/>
  <c r="D21" i="11"/>
  <c r="D22" i="11" s="1"/>
  <c r="D22" i="14"/>
  <c r="D23" i="14" s="1"/>
  <c r="C21" i="11"/>
  <c r="C22" i="11" s="1"/>
  <c r="C22" i="14"/>
  <c r="C23" i="14" s="1"/>
  <c r="G21" i="11"/>
  <c r="G22" i="11" s="1"/>
  <c r="G22" i="14"/>
  <c r="G23" i="14" s="1"/>
  <c r="E8" i="6"/>
  <c r="E21" i="6"/>
  <c r="F11" i="6"/>
  <c r="F19" i="6"/>
  <c r="E16" i="6"/>
  <c r="F14" i="6"/>
  <c r="E19" i="6"/>
  <c r="F12" i="6"/>
  <c r="F25" i="6"/>
  <c r="F22" i="6"/>
  <c r="E22" i="6"/>
  <c r="E30" i="6"/>
  <c r="E31" i="6"/>
  <c r="F16" i="6"/>
  <c r="F8" i="6"/>
  <c r="E12" i="6"/>
  <c r="F21" i="6"/>
  <c r="F30" i="6"/>
  <c r="F24" i="6"/>
  <c r="F9" i="6"/>
  <c r="F17" i="6"/>
  <c r="F10" i="6"/>
  <c r="F31" i="6"/>
  <c r="E28" i="6"/>
  <c r="E27" i="6"/>
  <c r="E17" i="6"/>
  <c r="E9" i="6"/>
  <c r="F13" i="6"/>
  <c r="E10" i="6"/>
  <c r="E18" i="6"/>
  <c r="F18" i="6"/>
  <c r="E13" i="6"/>
  <c r="F27" i="6"/>
  <c r="F26" i="6"/>
  <c r="E24" i="6"/>
  <c r="E32" i="6"/>
  <c r="F28" i="6"/>
  <c r="E25" i="6"/>
  <c r="E29" i="6"/>
  <c r="F15" i="6"/>
  <c r="E11" i="6"/>
  <c r="F29" i="6"/>
  <c r="E26" i="6"/>
  <c r="E23" i="6"/>
  <c r="F32" i="6"/>
  <c r="E14" i="6"/>
  <c r="E15" i="6"/>
  <c r="F23" i="6"/>
  <c r="D4" i="16"/>
  <c r="D4" i="19"/>
  <c r="G21" i="6"/>
  <c r="H31" i="6"/>
  <c r="R107" i="6"/>
  <c r="R93" i="6"/>
  <c r="Q92" i="6"/>
  <c r="R109" i="6"/>
  <c r="Q90" i="6"/>
  <c r="R87" i="6"/>
  <c r="Q104" i="6"/>
  <c r="R108" i="6"/>
  <c r="R100" i="6"/>
  <c r="Q91" i="6"/>
  <c r="R94" i="6"/>
  <c r="R86" i="6"/>
  <c r="R99" i="6"/>
  <c r="R97" i="6"/>
  <c r="Q107" i="6"/>
  <c r="R105" i="6"/>
  <c r="Q86" i="6"/>
  <c r="Q110" i="6"/>
  <c r="Q102" i="6"/>
  <c r="R106" i="6"/>
  <c r="Q97" i="6"/>
  <c r="Q89" i="6"/>
  <c r="R92" i="6"/>
  <c r="Q109" i="6"/>
  <c r="Q96" i="6"/>
  <c r="Q105" i="6"/>
  <c r="R89" i="6"/>
  <c r="Q103" i="6"/>
  <c r="R101" i="6"/>
  <c r="R95" i="6"/>
  <c r="Q108" i="6"/>
  <c r="Q100" i="6"/>
  <c r="R104" i="6"/>
  <c r="Q95" i="6"/>
  <c r="Q87" i="6"/>
  <c r="H36" i="6"/>
  <c r="H40" i="6"/>
  <c r="G26" i="6"/>
  <c r="G29" i="6"/>
  <c r="H42" i="6"/>
  <c r="H39" i="6"/>
  <c r="H23" i="6"/>
  <c r="C43" i="14"/>
  <c r="C48" i="14" s="1"/>
  <c r="C45" i="14"/>
  <c r="C50" i="14" s="1"/>
  <c r="M69" i="6"/>
  <c r="N69" i="6"/>
  <c r="G4" i="19"/>
  <c r="G4" i="16"/>
  <c r="J11" i="16" s="1"/>
  <c r="I4" i="16"/>
  <c r="I4" i="19"/>
  <c r="M13" i="19" s="1"/>
  <c r="I61" i="21"/>
  <c r="H4" i="8"/>
  <c r="K4" i="16"/>
  <c r="K4" i="19"/>
  <c r="J61" i="21"/>
  <c r="I4" i="8"/>
  <c r="F4" i="19"/>
  <c r="F4" i="16"/>
  <c r="H61" i="21"/>
  <c r="G4" i="8"/>
  <c r="J4" i="19"/>
  <c r="J4" i="16"/>
  <c r="N14" i="16" s="1"/>
  <c r="F21" i="2"/>
  <c r="E4" i="16"/>
  <c r="I9" i="16" s="1"/>
  <c r="E4" i="19"/>
  <c r="C12" i="2"/>
  <c r="I51" i="6"/>
  <c r="J47" i="6"/>
  <c r="M66" i="6"/>
  <c r="M81" i="6"/>
  <c r="M61" i="6"/>
  <c r="G44" i="6"/>
  <c r="G32" i="6"/>
  <c r="G28" i="6"/>
  <c r="G42" i="6"/>
  <c r="H38" i="6"/>
  <c r="G22" i="6"/>
  <c r="G41" i="6"/>
  <c r="H45" i="6"/>
  <c r="H37" i="6"/>
  <c r="G27" i="6"/>
  <c r="H30" i="6"/>
  <c r="H29" i="6"/>
  <c r="H21" i="6"/>
  <c r="N73" i="6"/>
  <c r="M78" i="6"/>
  <c r="M73" i="6"/>
  <c r="N64" i="6"/>
  <c r="G36" i="6"/>
  <c r="G24" i="6"/>
  <c r="H32" i="6"/>
  <c r="G38" i="6"/>
  <c r="H34" i="6"/>
  <c r="H28" i="6"/>
  <c r="G39" i="6"/>
  <c r="H43" i="6"/>
  <c r="H35" i="6"/>
  <c r="G25" i="6"/>
  <c r="H26" i="6"/>
  <c r="H27" i="6"/>
  <c r="I58" i="6"/>
  <c r="J58" i="6"/>
  <c r="N63" i="6"/>
  <c r="N75" i="6"/>
  <c r="N78" i="6"/>
  <c r="H44" i="6"/>
  <c r="H24" i="6"/>
  <c r="G40" i="6"/>
  <c r="G34" i="6"/>
  <c r="G30" i="6"/>
  <c r="G45" i="6"/>
  <c r="G37" i="6"/>
  <c r="H41" i="6"/>
  <c r="G31" i="6"/>
  <c r="G23" i="6"/>
  <c r="H22" i="6"/>
  <c r="I50" i="6"/>
  <c r="J48" i="6"/>
  <c r="I41" i="6"/>
  <c r="J57" i="6"/>
  <c r="J35" i="6"/>
  <c r="M84" i="6"/>
  <c r="N67" i="6"/>
  <c r="M70" i="6"/>
  <c r="M74" i="6"/>
  <c r="M68" i="6"/>
  <c r="N65" i="6"/>
  <c r="M79" i="6"/>
  <c r="N84" i="6"/>
  <c r="N76" i="6"/>
  <c r="M67" i="6"/>
  <c r="N70" i="6"/>
  <c r="N62" i="6"/>
  <c r="I43" i="6"/>
  <c r="J34" i="6"/>
  <c r="J55" i="6"/>
  <c r="M76" i="6"/>
  <c r="M80" i="6"/>
  <c r="M62" i="6"/>
  <c r="N83" i="6"/>
  <c r="M64" i="6"/>
  <c r="N61" i="6"/>
  <c r="M77" i="6"/>
  <c r="N82" i="6"/>
  <c r="N74" i="6"/>
  <c r="M65" i="6"/>
  <c r="N68" i="6"/>
  <c r="N60" i="6"/>
  <c r="I48" i="6"/>
  <c r="I53" i="6"/>
  <c r="N77" i="6"/>
  <c r="N81" i="6"/>
  <c r="N71" i="6"/>
  <c r="M82" i="6"/>
  <c r="N79" i="6"/>
  <c r="M60" i="6"/>
  <c r="M83" i="6"/>
  <c r="M75" i="6"/>
  <c r="N80" i="6"/>
  <c r="M71" i="6"/>
  <c r="M63" i="6"/>
  <c r="M61" i="18"/>
  <c r="M15" i="2"/>
  <c r="J37" i="6"/>
  <c r="J43" i="6"/>
  <c r="J51" i="6"/>
  <c r="I47" i="6"/>
  <c r="I55" i="6"/>
  <c r="J50" i="6"/>
  <c r="I52" i="6"/>
  <c r="J56" i="6"/>
  <c r="J53" i="6"/>
  <c r="I49" i="6"/>
  <c r="I56" i="6"/>
  <c r="J52" i="6"/>
  <c r="I38" i="6"/>
  <c r="I57" i="6"/>
  <c r="J54" i="6"/>
  <c r="I54" i="6"/>
  <c r="L16" i="11"/>
  <c r="X4" i="6"/>
  <c r="L17" i="14"/>
  <c r="N4" i="3"/>
  <c r="N20" i="2"/>
  <c r="C20" i="2" s="1"/>
  <c r="N19" i="2"/>
  <c r="C19" i="2" s="1"/>
  <c r="N16" i="2"/>
  <c r="N18" i="2"/>
  <c r="N17" i="2"/>
  <c r="AT293" i="6"/>
  <c r="E38" i="5"/>
  <c r="E10" i="5"/>
  <c r="F38" i="21" s="1"/>
  <c r="G10" i="21" s="1"/>
  <c r="E38" i="18"/>
  <c r="D9" i="5"/>
  <c r="D9" i="18"/>
  <c r="L85" i="6"/>
  <c r="Y267" i="6"/>
  <c r="Z267" i="6"/>
  <c r="L163" i="6"/>
  <c r="P146" i="6"/>
  <c r="O217" i="6"/>
  <c r="P224" i="6"/>
  <c r="O156" i="6"/>
  <c r="P201" i="6"/>
  <c r="P130" i="6"/>
  <c r="P148" i="6"/>
  <c r="O175" i="6"/>
  <c r="P168" i="6"/>
  <c r="AG221" i="6"/>
  <c r="AG290" i="6"/>
  <c r="AG281" i="6"/>
  <c r="AG225" i="6"/>
  <c r="AG216" i="6"/>
  <c r="AG285" i="6"/>
  <c r="AH235" i="6"/>
  <c r="AH270" i="6"/>
  <c r="AH224" i="6"/>
  <c r="AH259" i="6"/>
  <c r="P177" i="6"/>
  <c r="P173" i="6"/>
  <c r="P141" i="6"/>
  <c r="O199" i="6"/>
  <c r="P209" i="6"/>
  <c r="P122" i="6"/>
  <c r="O153" i="6"/>
  <c r="O201" i="6"/>
  <c r="AG238" i="6"/>
  <c r="AG229" i="6"/>
  <c r="AG243" i="6"/>
  <c r="AG233" i="6"/>
  <c r="AH244" i="6"/>
  <c r="AH278" i="6"/>
  <c r="AH233" i="6"/>
  <c r="AH268" i="6"/>
  <c r="Y254" i="6"/>
  <c r="Y189" i="6"/>
  <c r="O222" i="6"/>
  <c r="P182" i="6"/>
  <c r="O159" i="6"/>
  <c r="P158" i="6"/>
  <c r="P218" i="6"/>
  <c r="O93" i="6"/>
  <c r="O179" i="6"/>
  <c r="AG256" i="6"/>
  <c r="AG246" i="6"/>
  <c r="AG260" i="6"/>
  <c r="AG250" i="6"/>
  <c r="AH216" i="6"/>
  <c r="AH252" i="6"/>
  <c r="AH287" i="6"/>
  <c r="AH242" i="6"/>
  <c r="AH276" i="6"/>
  <c r="P76" i="6"/>
  <c r="P92" i="6"/>
  <c r="O88" i="6"/>
  <c r="O96" i="6"/>
  <c r="P105" i="6"/>
  <c r="O101" i="6"/>
  <c r="O109" i="6"/>
  <c r="O87" i="6"/>
  <c r="P106" i="6"/>
  <c r="O108" i="6"/>
  <c r="P119" i="6"/>
  <c r="O114" i="6"/>
  <c r="O122" i="6"/>
  <c r="P131" i="6"/>
  <c r="O127" i="6"/>
  <c r="O135" i="6"/>
  <c r="O209" i="6"/>
  <c r="P97" i="6"/>
  <c r="P108" i="6"/>
  <c r="P116" i="6"/>
  <c r="O123" i="6"/>
  <c r="O126" i="6"/>
  <c r="O210" i="6"/>
  <c r="P221" i="6"/>
  <c r="P204" i="6"/>
  <c r="P212" i="6"/>
  <c r="P196" i="6"/>
  <c r="P179" i="6"/>
  <c r="P187" i="6"/>
  <c r="P170" i="6"/>
  <c r="P153" i="6"/>
  <c r="P161" i="6"/>
  <c r="O227" i="6"/>
  <c r="O180" i="6"/>
  <c r="O171" i="6"/>
  <c r="O162" i="6"/>
  <c r="O192" i="6"/>
  <c r="O183" i="6"/>
  <c r="O174" i="6"/>
  <c r="P140" i="6"/>
  <c r="O149" i="6"/>
  <c r="P147" i="6"/>
  <c r="P93" i="6"/>
  <c r="P114" i="6"/>
  <c r="O117" i="6"/>
  <c r="P145" i="6"/>
  <c r="P151" i="6"/>
  <c r="O181" i="6"/>
  <c r="O160" i="6"/>
  <c r="O178" i="6"/>
  <c r="P160" i="6"/>
  <c r="P169" i="6"/>
  <c r="P178" i="6"/>
  <c r="P211" i="6"/>
  <c r="P220" i="6"/>
  <c r="O142" i="6"/>
  <c r="P164" i="6"/>
  <c r="O194" i="6"/>
  <c r="O173" i="6"/>
  <c r="O191" i="6"/>
  <c r="P154" i="6"/>
  <c r="P188" i="6"/>
  <c r="P197" i="6"/>
  <c r="P205" i="6"/>
  <c r="O212" i="6"/>
  <c r="O132" i="6"/>
  <c r="P126" i="6"/>
  <c r="P118" i="6"/>
  <c r="O144" i="6"/>
  <c r="P139" i="6"/>
  <c r="P144" i="6"/>
  <c r="O170" i="6"/>
  <c r="O200" i="6"/>
  <c r="O220" i="6"/>
  <c r="O167" i="6"/>
  <c r="O197" i="6"/>
  <c r="O151" i="6"/>
  <c r="O164" i="6"/>
  <c r="P166" i="6"/>
  <c r="P181" i="6"/>
  <c r="P194" i="6"/>
  <c r="P208" i="6"/>
  <c r="P223" i="6"/>
  <c r="O206" i="6"/>
  <c r="P132" i="6"/>
  <c r="P120" i="6"/>
  <c r="P100" i="6"/>
  <c r="O213" i="6"/>
  <c r="O203" i="6"/>
  <c r="O125" i="6"/>
  <c r="P127" i="6"/>
  <c r="O116" i="6"/>
  <c r="P117" i="6"/>
  <c r="O100" i="6"/>
  <c r="O91" i="6"/>
  <c r="O107" i="6"/>
  <c r="P109" i="6"/>
  <c r="P99" i="6"/>
  <c r="O86" i="6"/>
  <c r="P88" i="6"/>
  <c r="P138" i="6"/>
  <c r="O155" i="6"/>
  <c r="O198" i="6"/>
  <c r="O152" i="6"/>
  <c r="O195" i="6"/>
  <c r="P156" i="6"/>
  <c r="P165" i="6"/>
  <c r="P199" i="6"/>
  <c r="P207" i="6"/>
  <c r="O140" i="6"/>
  <c r="O138" i="6"/>
  <c r="O168" i="6"/>
  <c r="O226" i="6"/>
  <c r="O165" i="6"/>
  <c r="O221" i="6"/>
  <c r="P175" i="6"/>
  <c r="P184" i="6"/>
  <c r="P193" i="6"/>
  <c r="P226" i="6"/>
  <c r="O208" i="6"/>
  <c r="O128" i="6"/>
  <c r="O121" i="6"/>
  <c r="O106" i="6"/>
  <c r="O147" i="6"/>
  <c r="O146" i="6"/>
  <c r="O161" i="6"/>
  <c r="O166" i="6"/>
  <c r="O196" i="6"/>
  <c r="O158" i="6"/>
  <c r="O188" i="6"/>
  <c r="O193" i="6"/>
  <c r="P159" i="6"/>
  <c r="P174" i="6"/>
  <c r="O177" i="6"/>
  <c r="O190" i="6"/>
  <c r="P192" i="6"/>
  <c r="P206" i="6"/>
  <c r="P219" i="6"/>
  <c r="O134" i="6"/>
  <c r="P128" i="6"/>
  <c r="P112" i="6"/>
  <c r="O97" i="6"/>
  <c r="O211" i="6"/>
  <c r="O133" i="6"/>
  <c r="P135" i="6"/>
  <c r="P125" i="6"/>
  <c r="O112" i="6"/>
  <c r="P115" i="6"/>
  <c r="P110" i="6"/>
  <c r="P95" i="6"/>
  <c r="O105" i="6"/>
  <c r="P107" i="6"/>
  <c r="O94" i="6"/>
  <c r="P96" i="6"/>
  <c r="P86" i="6"/>
  <c r="O148" i="6"/>
  <c r="O145" i="6"/>
  <c r="O172" i="6"/>
  <c r="P203" i="6"/>
  <c r="O169" i="6"/>
  <c r="O225" i="6"/>
  <c r="P152" i="6"/>
  <c r="P186" i="6"/>
  <c r="P195" i="6"/>
  <c r="O216" i="6"/>
  <c r="P149" i="6"/>
  <c r="P142" i="6"/>
  <c r="O185" i="6"/>
  <c r="O218" i="6"/>
  <c r="O182" i="6"/>
  <c r="P162" i="6"/>
  <c r="P171" i="6"/>
  <c r="P180" i="6"/>
  <c r="P213" i="6"/>
  <c r="P222" i="6"/>
  <c r="O204" i="6"/>
  <c r="P134" i="6"/>
  <c r="O113" i="6"/>
  <c r="P104" i="6"/>
  <c r="O139" i="6"/>
  <c r="O141" i="6"/>
  <c r="O157" i="6"/>
  <c r="O187" i="6"/>
  <c r="P216" i="6"/>
  <c r="O154" i="6"/>
  <c r="O184" i="6"/>
  <c r="O223" i="6"/>
  <c r="P157" i="6"/>
  <c r="P172" i="6"/>
  <c r="P185" i="6"/>
  <c r="P200" i="6"/>
  <c r="P214" i="6"/>
  <c r="P227" i="6"/>
  <c r="P217" i="6"/>
  <c r="O130" i="6"/>
  <c r="O119" i="6"/>
  <c r="O110" i="6"/>
  <c r="O89" i="6"/>
  <c r="O207" i="6"/>
  <c r="O131" i="6"/>
  <c r="P133" i="6"/>
  <c r="O120" i="6"/>
  <c r="P123" i="6"/>
  <c r="P113" i="6"/>
  <c r="P102" i="6"/>
  <c r="P91" i="6"/>
  <c r="O103" i="6"/>
  <c r="P103" i="6"/>
  <c r="O92" i="6"/>
  <c r="P94" i="6"/>
  <c r="P183" i="6"/>
  <c r="P198" i="6"/>
  <c r="P210" i="6"/>
  <c r="P225" i="6"/>
  <c r="O214" i="6"/>
  <c r="P136" i="6"/>
  <c r="O115" i="6"/>
  <c r="O102" i="6"/>
  <c r="P89" i="6"/>
  <c r="O205" i="6"/>
  <c r="O129" i="6"/>
  <c r="P129" i="6"/>
  <c r="O118" i="6"/>
  <c r="P121" i="6"/>
  <c r="O104" i="6"/>
  <c r="O95" i="6"/>
  <c r="P87" i="6"/>
  <c r="O99" i="6"/>
  <c r="P101" i="6"/>
  <c r="O90" i="6"/>
  <c r="P90" i="6"/>
  <c r="AG245" i="6"/>
  <c r="AG279" i="6"/>
  <c r="AG235" i="6"/>
  <c r="AG270" i="6"/>
  <c r="AH225" i="6"/>
  <c r="AH243" i="6"/>
  <c r="AH260" i="6"/>
  <c r="AH277" i="6"/>
  <c r="AG275" i="6"/>
  <c r="AG265" i="6"/>
  <c r="AH223" i="6"/>
  <c r="AH258" i="6"/>
  <c r="AH292" i="6"/>
  <c r="AG257" i="6"/>
  <c r="AH253" i="6"/>
  <c r="AG223" i="6"/>
  <c r="AG230" i="6"/>
  <c r="AG264" i="6"/>
  <c r="AG220" i="6"/>
  <c r="AG255" i="6"/>
  <c r="AG289" i="6"/>
  <c r="AH218" i="6"/>
  <c r="AG234" i="6"/>
  <c r="AG269" i="6"/>
  <c r="AG224" i="6"/>
  <c r="AG259" i="6"/>
  <c r="AH220" i="6"/>
  <c r="AH239" i="6"/>
  <c r="AH257" i="6"/>
  <c r="AH274" i="6"/>
  <c r="AH291" i="6"/>
  <c r="AH229" i="6"/>
  <c r="AH246" i="6"/>
  <c r="AH263" i="6"/>
  <c r="AH281" i="6"/>
  <c r="AG219" i="6"/>
  <c r="AG253" i="6"/>
  <c r="AG288" i="6"/>
  <c r="AG244" i="6"/>
  <c r="AG278" i="6"/>
  <c r="AH230" i="6"/>
  <c r="AH247" i="6"/>
  <c r="AH264" i="6"/>
  <c r="AH282" i="6"/>
  <c r="AG292" i="6"/>
  <c r="AG283" i="6"/>
  <c r="AH232" i="6"/>
  <c r="AH266" i="6"/>
  <c r="AG232" i="6"/>
  <c r="AG291" i="6"/>
  <c r="AH271" i="6"/>
  <c r="AG227" i="6"/>
  <c r="AG262" i="6"/>
  <c r="AG218" i="6"/>
  <c r="AG252" i="6"/>
  <c r="AG287" i="6"/>
  <c r="AH217" i="6"/>
  <c r="AH234" i="6"/>
  <c r="AH251" i="6"/>
  <c r="AH269" i="6"/>
  <c r="AH286" i="6"/>
  <c r="AG240" i="6"/>
  <c r="AG231" i="6"/>
  <c r="AH240" i="6"/>
  <c r="AH275" i="6"/>
  <c r="AG266" i="6"/>
  <c r="AH219" i="6"/>
  <c r="AH288" i="6"/>
  <c r="AH279" i="6"/>
  <c r="AG284" i="6"/>
  <c r="AH227" i="6"/>
  <c r="AG274" i="6"/>
  <c r="AH262" i="6"/>
  <c r="AG239" i="6"/>
  <c r="AH245" i="6"/>
  <c r="AG249" i="6"/>
  <c r="AG247" i="6"/>
  <c r="AG282" i="6"/>
  <c r="AG237" i="6"/>
  <c r="AG272" i="6"/>
  <c r="AG217" i="6"/>
  <c r="AG251" i="6"/>
  <c r="AG286" i="6"/>
  <c r="AG242" i="6"/>
  <c r="AG276" i="6"/>
  <c r="AH231" i="6"/>
  <c r="AH248" i="6"/>
  <c r="AH265" i="6"/>
  <c r="AH283" i="6"/>
  <c r="AH237" i="6"/>
  <c r="AH255" i="6"/>
  <c r="AH272" i="6"/>
  <c r="AH289" i="6"/>
  <c r="AG236" i="6"/>
  <c r="AG271" i="6"/>
  <c r="AG226" i="6"/>
  <c r="AG261" i="6"/>
  <c r="AH221" i="6"/>
  <c r="AH238" i="6"/>
  <c r="AH256" i="6"/>
  <c r="AH273" i="6"/>
  <c r="AH290" i="6"/>
  <c r="AG258" i="6"/>
  <c r="AG248" i="6"/>
  <c r="AH249" i="6"/>
  <c r="AH284" i="6"/>
  <c r="AG222" i="6"/>
  <c r="AH236" i="6"/>
  <c r="K111" i="6"/>
  <c r="Y176" i="6"/>
  <c r="Z215" i="6"/>
  <c r="K150" i="6"/>
  <c r="L124" i="6"/>
  <c r="K163" i="6"/>
  <c r="AR280" i="6"/>
  <c r="AQ267" i="6"/>
  <c r="AQ293" i="6"/>
  <c r="AR293" i="6"/>
  <c r="Z280" i="6"/>
  <c r="L72" i="6"/>
  <c r="Y215" i="6"/>
  <c r="L137" i="6"/>
  <c r="Z228" i="6"/>
  <c r="Z202" i="6"/>
  <c r="K202" i="6"/>
  <c r="K98" i="6"/>
  <c r="L189" i="6"/>
  <c r="AQ280" i="6"/>
  <c r="AR267" i="6"/>
  <c r="Y228" i="6"/>
  <c r="Z254" i="6"/>
  <c r="L202" i="6"/>
  <c r="L150" i="6"/>
  <c r="AS293" i="6"/>
  <c r="L176" i="6"/>
  <c r="L111" i="6"/>
  <c r="Z293" i="6"/>
  <c r="Y280" i="6"/>
  <c r="Z176" i="6"/>
  <c r="Y202" i="6"/>
  <c r="Y293" i="6"/>
  <c r="Z241" i="6"/>
  <c r="L98" i="6"/>
  <c r="K124" i="6"/>
  <c r="K176" i="6"/>
  <c r="K85" i="6"/>
  <c r="K72" i="6"/>
  <c r="Y241" i="6"/>
  <c r="K137" i="6"/>
  <c r="Z189" i="6"/>
  <c r="K189" i="6"/>
  <c r="I72" i="6"/>
  <c r="T189" i="6"/>
  <c r="T215" i="6"/>
  <c r="T241" i="6"/>
  <c r="S228" i="6"/>
  <c r="T254" i="6"/>
  <c r="N150" i="6"/>
  <c r="N202" i="6"/>
  <c r="N189" i="6"/>
  <c r="N98" i="6"/>
  <c r="X176" i="6"/>
  <c r="X215" i="6"/>
  <c r="X267" i="6"/>
  <c r="W228" i="6"/>
  <c r="W254" i="6"/>
  <c r="W280" i="6"/>
  <c r="AB189" i="6"/>
  <c r="AB215" i="6"/>
  <c r="AB241" i="6"/>
  <c r="AB267" i="6"/>
  <c r="AB293" i="6"/>
  <c r="AM280" i="6"/>
  <c r="AN254" i="6"/>
  <c r="AN280" i="6"/>
  <c r="AP280" i="6"/>
  <c r="R189" i="6"/>
  <c r="Q52" i="21"/>
  <c r="J44" i="21"/>
  <c r="J40" i="21" s="1"/>
  <c r="J39" i="21" s="1"/>
  <c r="K41" i="21"/>
  <c r="M42" i="21"/>
  <c r="J72" i="6"/>
  <c r="H150" i="6"/>
  <c r="G59" i="6"/>
  <c r="AI241" i="6"/>
  <c r="AJ228" i="6"/>
  <c r="AJ267" i="6"/>
  <c r="AJ293" i="6"/>
  <c r="AF215" i="6"/>
  <c r="AF241" i="6"/>
  <c r="AF267" i="6"/>
  <c r="AF293" i="6"/>
  <c r="AT280" i="6"/>
  <c r="I53" i="18"/>
  <c r="J44" i="6"/>
  <c r="J40" i="6"/>
  <c r="J42" i="6"/>
  <c r="I42" i="6"/>
  <c r="I34" i="6"/>
  <c r="J39" i="6"/>
  <c r="AC202" i="6"/>
  <c r="AC267" i="6"/>
  <c r="K21" i="2"/>
  <c r="AS280" i="6"/>
  <c r="K59" i="6"/>
  <c r="J137" i="6"/>
  <c r="I137" i="6"/>
  <c r="J163" i="6"/>
  <c r="J189" i="6"/>
  <c r="J124" i="6"/>
  <c r="J98" i="6"/>
  <c r="J85" i="6"/>
  <c r="I85" i="6"/>
  <c r="T176" i="6"/>
  <c r="S189" i="6"/>
  <c r="S150" i="6"/>
  <c r="T124" i="6"/>
  <c r="M124" i="6"/>
  <c r="M98" i="6"/>
  <c r="W202" i="6"/>
  <c r="W189" i="6"/>
  <c r="X228" i="6"/>
  <c r="X280" i="6"/>
  <c r="X163" i="6"/>
  <c r="AA189" i="6"/>
  <c r="AA254" i="6"/>
  <c r="AA202" i="6"/>
  <c r="AA267" i="6"/>
  <c r="AM254" i="6"/>
  <c r="AM267" i="6"/>
  <c r="AP254" i="6"/>
  <c r="AO280" i="6"/>
  <c r="AO293" i="6"/>
  <c r="G21" i="2"/>
  <c r="AK280" i="6"/>
  <c r="AL241" i="6"/>
  <c r="AL267" i="6"/>
  <c r="AL293" i="6"/>
  <c r="AK267" i="6"/>
  <c r="AC228" i="6"/>
  <c r="AC280" i="6"/>
  <c r="AD215" i="6"/>
  <c r="AD241" i="6"/>
  <c r="AD267" i="6"/>
  <c r="AD293" i="6"/>
  <c r="L21" i="2"/>
  <c r="L14" i="16"/>
  <c r="P14" i="16"/>
  <c r="L13" i="19"/>
  <c r="Q13" i="19"/>
  <c r="J13" i="16"/>
  <c r="L13" i="16"/>
  <c r="M13" i="16"/>
  <c r="N13" i="16"/>
  <c r="O13" i="16"/>
  <c r="P13" i="16"/>
  <c r="K13" i="16"/>
  <c r="Q13" i="16"/>
  <c r="R13" i="16"/>
  <c r="L59" i="6"/>
  <c r="G163" i="6"/>
  <c r="G137" i="6"/>
  <c r="H137" i="6"/>
  <c r="G124" i="6"/>
  <c r="H59" i="6"/>
  <c r="G111" i="6"/>
  <c r="H111" i="6"/>
  <c r="G98" i="6"/>
  <c r="H98" i="6"/>
  <c r="H85" i="6"/>
  <c r="G72" i="6"/>
  <c r="H72" i="6"/>
  <c r="O79" i="6"/>
  <c r="O75" i="6"/>
  <c r="P73" i="6"/>
  <c r="O77" i="6"/>
  <c r="P83" i="6"/>
  <c r="P75" i="6"/>
  <c r="O82" i="6"/>
  <c r="O78" i="6"/>
  <c r="O74" i="6"/>
  <c r="P82" i="6"/>
  <c r="P78" i="6"/>
  <c r="P74" i="6"/>
  <c r="Q150" i="6"/>
  <c r="Q228" i="6"/>
  <c r="Q163" i="6"/>
  <c r="Q124" i="6"/>
  <c r="R228" i="6"/>
  <c r="R241" i="6"/>
  <c r="Q176" i="6"/>
  <c r="Q189" i="6"/>
  <c r="Q202" i="6"/>
  <c r="R215" i="6"/>
  <c r="Q137" i="6"/>
  <c r="R124" i="6"/>
  <c r="V176" i="6"/>
  <c r="U202" i="6"/>
  <c r="U241" i="6"/>
  <c r="U137" i="6"/>
  <c r="V150" i="6"/>
  <c r="V215" i="6"/>
  <c r="V241" i="6"/>
  <c r="V267" i="6"/>
  <c r="U124" i="6"/>
  <c r="AI267" i="6"/>
  <c r="AE254" i="6"/>
  <c r="AE267" i="6"/>
  <c r="G37" i="11"/>
  <c r="D21" i="2"/>
  <c r="G39" i="14"/>
  <c r="I12" i="19"/>
  <c r="J12" i="19"/>
  <c r="K12" i="19"/>
  <c r="N12" i="19"/>
  <c r="M12" i="19"/>
  <c r="P12" i="19"/>
  <c r="L12" i="19"/>
  <c r="Q12" i="19"/>
  <c r="R12" i="19"/>
  <c r="O12" i="19"/>
  <c r="I12" i="16"/>
  <c r="K12" i="16"/>
  <c r="M12" i="16"/>
  <c r="P12" i="16"/>
  <c r="J12" i="16"/>
  <c r="R12" i="16"/>
  <c r="L12" i="16"/>
  <c r="O12" i="16"/>
  <c r="Q12" i="16"/>
  <c r="N12" i="16"/>
  <c r="F44" i="5"/>
  <c r="F40" i="5" s="1"/>
  <c r="F39" i="5" s="1"/>
  <c r="G41" i="5"/>
  <c r="AO3" i="6"/>
  <c r="A229" i="6"/>
  <c r="A241" i="6" s="1"/>
  <c r="I124" i="6"/>
  <c r="I39" i="6"/>
  <c r="J36" i="6"/>
  <c r="J111" i="6"/>
  <c r="I35" i="6"/>
  <c r="J150" i="6"/>
  <c r="J176" i="6"/>
  <c r="I150" i="6"/>
  <c r="I163" i="6"/>
  <c r="I176" i="6"/>
  <c r="I189" i="6"/>
  <c r="I111" i="6"/>
  <c r="I98" i="6"/>
  <c r="I45" i="6"/>
  <c r="I37" i="6"/>
  <c r="J38" i="6"/>
  <c r="I44" i="6"/>
  <c r="I40" i="6"/>
  <c r="I36" i="6"/>
  <c r="J45" i="6"/>
  <c r="J41" i="6"/>
  <c r="T150" i="6"/>
  <c r="S163" i="6"/>
  <c r="T202" i="6"/>
  <c r="T228" i="6"/>
  <c r="S202" i="6"/>
  <c r="S241" i="6"/>
  <c r="T163" i="6"/>
  <c r="S176" i="6"/>
  <c r="T111" i="6"/>
  <c r="S254" i="6"/>
  <c r="S215" i="6"/>
  <c r="S137" i="6"/>
  <c r="T137" i="6"/>
  <c r="S124" i="6"/>
  <c r="S111" i="6"/>
  <c r="N176" i="6"/>
  <c r="N163" i="6"/>
  <c r="N215" i="6"/>
  <c r="M137" i="6"/>
  <c r="M150" i="6"/>
  <c r="M163" i="6"/>
  <c r="M176" i="6"/>
  <c r="M189" i="6"/>
  <c r="M202" i="6"/>
  <c r="M215" i="6"/>
  <c r="N137" i="6"/>
  <c r="M111" i="6"/>
  <c r="N124" i="6"/>
  <c r="N111" i="6"/>
  <c r="W176" i="6"/>
  <c r="X241" i="6"/>
  <c r="W241" i="6"/>
  <c r="W267" i="6"/>
  <c r="X202" i="6"/>
  <c r="W163" i="6"/>
  <c r="X254" i="6"/>
  <c r="X189" i="6"/>
  <c r="W215" i="6"/>
  <c r="AA228" i="6"/>
  <c r="AA280" i="6"/>
  <c r="AB202" i="6"/>
  <c r="AB228" i="6"/>
  <c r="AB254" i="6"/>
  <c r="AB280" i="6"/>
  <c r="AA241" i="6"/>
  <c r="AA293" i="6"/>
  <c r="AA215" i="6"/>
  <c r="AN241" i="6"/>
  <c r="AN267" i="6"/>
  <c r="AN293" i="6"/>
  <c r="AM241" i="6"/>
  <c r="AM293" i="6"/>
  <c r="AO254" i="6"/>
  <c r="AP267" i="6"/>
  <c r="AP293" i="6"/>
  <c r="AO267" i="6"/>
  <c r="E37" i="14"/>
  <c r="AK228" i="6"/>
  <c r="AK254" i="6"/>
  <c r="AL228" i="6"/>
  <c r="AL254" i="6"/>
  <c r="AL280" i="6"/>
  <c r="AK241" i="6"/>
  <c r="AK293" i="6"/>
  <c r="AC241" i="6"/>
  <c r="AC293" i="6"/>
  <c r="AC215" i="6"/>
  <c r="AC254" i="6"/>
  <c r="AD202" i="6"/>
  <c r="AD228" i="6"/>
  <c r="AD254" i="6"/>
  <c r="AD280" i="6"/>
  <c r="E44" i="18"/>
  <c r="E40" i="18" s="1"/>
  <c r="E39" i="18" s="1"/>
  <c r="N14" i="19"/>
  <c r="L14" i="19"/>
  <c r="O14" i="19"/>
  <c r="Q14" i="19"/>
  <c r="P14" i="19"/>
  <c r="K14" i="19"/>
  <c r="M14" i="19"/>
  <c r="R14" i="19"/>
  <c r="H11" i="19"/>
  <c r="I11" i="19"/>
  <c r="L11" i="19"/>
  <c r="M11" i="19"/>
  <c r="O11" i="19"/>
  <c r="P11" i="19"/>
  <c r="Q11" i="19"/>
  <c r="K11" i="19"/>
  <c r="N11" i="19"/>
  <c r="J11" i="19"/>
  <c r="R11" i="19"/>
  <c r="N11" i="16"/>
  <c r="I11" i="16"/>
  <c r="H176" i="6"/>
  <c r="G150" i="6"/>
  <c r="G176" i="6"/>
  <c r="H163" i="6"/>
  <c r="H124" i="6"/>
  <c r="G85" i="6"/>
  <c r="P77" i="6"/>
  <c r="O83" i="6"/>
  <c r="P81" i="6"/>
  <c r="O81" i="6"/>
  <c r="O73" i="6"/>
  <c r="P79" i="6"/>
  <c r="O84" i="6"/>
  <c r="O80" i="6"/>
  <c r="O76" i="6"/>
  <c r="P84" i="6"/>
  <c r="P80" i="6"/>
  <c r="R150" i="6"/>
  <c r="R176" i="6"/>
  <c r="R202" i="6"/>
  <c r="Q241" i="6"/>
  <c r="R163" i="6"/>
  <c r="Q215" i="6"/>
  <c r="R137" i="6"/>
  <c r="U189" i="6"/>
  <c r="U176" i="6"/>
  <c r="V189" i="6"/>
  <c r="V163" i="6"/>
  <c r="U228" i="6"/>
  <c r="U254" i="6"/>
  <c r="U267" i="6"/>
  <c r="U163" i="6"/>
  <c r="U150" i="6"/>
  <c r="V202" i="6"/>
  <c r="V228" i="6"/>
  <c r="V254" i="6"/>
  <c r="U215" i="6"/>
  <c r="AJ215" i="6"/>
  <c r="AI254" i="6"/>
  <c r="AJ241" i="6"/>
  <c r="AJ254" i="6"/>
  <c r="AJ280" i="6"/>
  <c r="AI228" i="6"/>
  <c r="AI280" i="6"/>
  <c r="AI293" i="6"/>
  <c r="AI215" i="6"/>
  <c r="AE228" i="6"/>
  <c r="AE280" i="6"/>
  <c r="AF228" i="6"/>
  <c r="AF254" i="6"/>
  <c r="AF280" i="6"/>
  <c r="AE241" i="6"/>
  <c r="AE293" i="6"/>
  <c r="AE215" i="6"/>
  <c r="AU293" i="6"/>
  <c r="AV293" i="6"/>
  <c r="E21" i="2"/>
  <c r="D38" i="14"/>
  <c r="C44" i="14"/>
  <c r="C38" i="11"/>
  <c r="C43" i="11" s="1"/>
  <c r="C48" i="11" s="1"/>
  <c r="D35" i="11"/>
  <c r="G9" i="19"/>
  <c r="I9" i="19"/>
  <c r="L9" i="19"/>
  <c r="M9" i="19"/>
  <c r="O9" i="19"/>
  <c r="P9" i="19"/>
  <c r="Q9" i="19"/>
  <c r="H9" i="19"/>
  <c r="J9" i="19"/>
  <c r="K9" i="19"/>
  <c r="R9" i="19"/>
  <c r="N9" i="19"/>
  <c r="F9" i="19"/>
  <c r="H9" i="16"/>
  <c r="M9" i="16"/>
  <c r="K9" i="16"/>
  <c r="G9" i="16"/>
  <c r="K36" i="11"/>
  <c r="M42" i="5"/>
  <c r="K42" i="18"/>
  <c r="Y44" i="18"/>
  <c r="Y40" i="18" s="1"/>
  <c r="X40" i="18"/>
  <c r="V137" i="6" l="1"/>
  <c r="V124" i="6"/>
  <c r="K11" i="16"/>
  <c r="P9" i="16"/>
  <c r="M11" i="16"/>
  <c r="R9" i="16"/>
  <c r="O9" i="16"/>
  <c r="J9" i="16"/>
  <c r="R11" i="16"/>
  <c r="P11" i="16"/>
  <c r="L11" i="16"/>
  <c r="G26" i="2"/>
  <c r="G29" i="2"/>
  <c r="F9" i="16"/>
  <c r="L9" i="16"/>
  <c r="H11" i="16"/>
  <c r="Q9" i="16"/>
  <c r="N9" i="16"/>
  <c r="Q11" i="16"/>
  <c r="O11" i="16"/>
  <c r="L21" i="11"/>
  <c r="L22" i="11" s="1"/>
  <c r="L22" i="14"/>
  <c r="L23" i="14" s="1"/>
  <c r="R111" i="6"/>
  <c r="Q98" i="6"/>
  <c r="R98" i="6"/>
  <c r="N85" i="6"/>
  <c r="Q111" i="6"/>
  <c r="F20" i="6"/>
  <c r="D20" i="6" s="1"/>
  <c r="E33" i="6"/>
  <c r="F33" i="6"/>
  <c r="E20" i="6"/>
  <c r="C20" i="6" s="1"/>
  <c r="D61" i="21"/>
  <c r="D60" i="21" s="1"/>
  <c r="D7" i="21" s="1"/>
  <c r="D63" i="21" s="1"/>
  <c r="D4" i="8"/>
  <c r="E8" i="8" s="1"/>
  <c r="N72" i="6"/>
  <c r="D72" i="6" s="1"/>
  <c r="G18" i="11" s="1"/>
  <c r="K13" i="19"/>
  <c r="P13" i="19"/>
  <c r="J13" i="19"/>
  <c r="M14" i="16"/>
  <c r="K14" i="16"/>
  <c r="R13" i="19"/>
  <c r="O13" i="19"/>
  <c r="R14" i="16"/>
  <c r="O14" i="16"/>
  <c r="L61" i="21"/>
  <c r="K4" i="8"/>
  <c r="G61" i="21"/>
  <c r="F4" i="8"/>
  <c r="H33" i="6"/>
  <c r="N13" i="19"/>
  <c r="Q14" i="16"/>
  <c r="K61" i="21"/>
  <c r="J4" i="8"/>
  <c r="L4" i="19"/>
  <c r="L4" i="16"/>
  <c r="F61" i="21"/>
  <c r="E4" i="8"/>
  <c r="G46" i="6"/>
  <c r="H46" i="6"/>
  <c r="G33" i="6"/>
  <c r="G30" i="2"/>
  <c r="E61" i="21"/>
  <c r="G25" i="2"/>
  <c r="I59" i="6"/>
  <c r="C59" i="6" s="1"/>
  <c r="F18" i="14" s="1"/>
  <c r="J59" i="6"/>
  <c r="D59" i="6" s="1"/>
  <c r="F18" i="11" s="1"/>
  <c r="M72" i="6"/>
  <c r="C72" i="6" s="1"/>
  <c r="G17" i="11" s="1"/>
  <c r="M85" i="6"/>
  <c r="P98" i="6"/>
  <c r="D98" i="6" s="1"/>
  <c r="X130" i="6"/>
  <c r="W125" i="6"/>
  <c r="W133" i="6"/>
  <c r="X127" i="6"/>
  <c r="W130" i="6"/>
  <c r="W144" i="6"/>
  <c r="X149" i="6"/>
  <c r="X142" i="6"/>
  <c r="X129" i="6"/>
  <c r="W136" i="6"/>
  <c r="X132" i="6"/>
  <c r="W127" i="6"/>
  <c r="W135" i="6"/>
  <c r="X131" i="6"/>
  <c r="W134" i="6"/>
  <c r="W140" i="6"/>
  <c r="X141" i="6"/>
  <c r="W149" i="6"/>
  <c r="X133" i="6"/>
  <c r="W147" i="6"/>
  <c r="X148" i="6"/>
  <c r="X128" i="6"/>
  <c r="W131" i="6"/>
  <c r="W126" i="6"/>
  <c r="W141" i="6"/>
  <c r="X139" i="6"/>
  <c r="X125" i="6"/>
  <c r="W143" i="6"/>
  <c r="X143" i="6"/>
  <c r="X140" i="6"/>
  <c r="W146" i="6"/>
  <c r="X146" i="6"/>
  <c r="W128" i="6"/>
  <c r="W142" i="6"/>
  <c r="X138" i="6"/>
  <c r="W138" i="6"/>
  <c r="W148" i="6"/>
  <c r="W132" i="6"/>
  <c r="X135" i="6"/>
  <c r="W139" i="6"/>
  <c r="X134" i="6"/>
  <c r="X145" i="6"/>
  <c r="X136" i="6"/>
  <c r="W129" i="6"/>
  <c r="X147" i="6"/>
  <c r="X126" i="6"/>
  <c r="W145" i="6"/>
  <c r="X144" i="6"/>
  <c r="N61" i="21"/>
  <c r="N61" i="18"/>
  <c r="N15" i="2"/>
  <c r="L14" i="8"/>
  <c r="O215" i="6"/>
  <c r="M16" i="11"/>
  <c r="M17" i="14"/>
  <c r="Z4" i="6"/>
  <c r="C17" i="2"/>
  <c r="P163" i="6"/>
  <c r="C18" i="2"/>
  <c r="O4" i="3"/>
  <c r="O17" i="2"/>
  <c r="O20" i="2"/>
  <c r="O19" i="2"/>
  <c r="O18" i="2"/>
  <c r="O16" i="2"/>
  <c r="M21" i="2"/>
  <c r="L4" i="8" s="1"/>
  <c r="C16" i="2"/>
  <c r="D60" i="5"/>
  <c r="D61" i="5"/>
  <c r="O176" i="6"/>
  <c r="AH280" i="6"/>
  <c r="D280" i="6" s="1"/>
  <c r="AG280" i="6"/>
  <c r="C280" i="6" s="1"/>
  <c r="AH228" i="6"/>
  <c r="O189" i="6"/>
  <c r="O228" i="6"/>
  <c r="O202" i="6"/>
  <c r="P111" i="6"/>
  <c r="D111" i="6" s="1"/>
  <c r="J19" i="14" s="1"/>
  <c r="P202" i="6"/>
  <c r="P137" i="6"/>
  <c r="P228" i="6"/>
  <c r="P189" i="6"/>
  <c r="AH267" i="6"/>
  <c r="D267" i="6" s="1"/>
  <c r="O111" i="6"/>
  <c r="P215" i="6"/>
  <c r="O124" i="6"/>
  <c r="C124" i="6" s="1"/>
  <c r="P124" i="6"/>
  <c r="D124" i="6" s="1"/>
  <c r="K18" i="11" s="1"/>
  <c r="O150" i="6"/>
  <c r="P150" i="6"/>
  <c r="O98" i="6"/>
  <c r="C98" i="6" s="1"/>
  <c r="O163" i="6"/>
  <c r="P176" i="6"/>
  <c r="O137" i="6"/>
  <c r="AG293" i="6"/>
  <c r="C293" i="6" s="1"/>
  <c r="F38" i="5"/>
  <c r="F38" i="18"/>
  <c r="F10" i="5"/>
  <c r="G38" i="21" s="1"/>
  <c r="H10" i="21" s="1"/>
  <c r="F10" i="18"/>
  <c r="D63" i="18"/>
  <c r="D7" i="18" s="1"/>
  <c r="C8" i="14" s="1"/>
  <c r="AH293" i="6"/>
  <c r="D293" i="6" s="1"/>
  <c r="AG267" i="6"/>
  <c r="C267" i="6" s="1"/>
  <c r="AH254" i="6"/>
  <c r="D254" i="6" s="1"/>
  <c r="AG254" i="6"/>
  <c r="C254" i="6" s="1"/>
  <c r="C49" i="14"/>
  <c r="C51" i="14" s="1"/>
  <c r="C52" i="14" s="1"/>
  <c r="C53" i="14" s="1"/>
  <c r="C58" i="14" s="1"/>
  <c r="AH241" i="6"/>
  <c r="D241" i="6" s="1"/>
  <c r="AG228" i="6"/>
  <c r="AG241" i="6"/>
  <c r="C241" i="6" s="1"/>
  <c r="K44" i="21"/>
  <c r="K40" i="21" s="1"/>
  <c r="K39" i="21" s="1"/>
  <c r="L41" i="21"/>
  <c r="N42" i="21"/>
  <c r="R52" i="21"/>
  <c r="I46" i="6"/>
  <c r="J46" i="6"/>
  <c r="J53" i="18"/>
  <c r="I12" i="8"/>
  <c r="M12" i="8"/>
  <c r="O12" i="8"/>
  <c r="J12" i="8"/>
  <c r="N12" i="8"/>
  <c r="P12" i="8"/>
  <c r="Q12" i="8"/>
  <c r="K12" i="8"/>
  <c r="L12" i="8"/>
  <c r="R12" i="8"/>
  <c r="C41" i="11"/>
  <c r="C46" i="11" s="1"/>
  <c r="C42" i="11"/>
  <c r="C47" i="11" s="1"/>
  <c r="E38" i="14"/>
  <c r="E40" i="14" s="1"/>
  <c r="O14" i="8"/>
  <c r="K14" i="8"/>
  <c r="N14" i="8"/>
  <c r="P14" i="8"/>
  <c r="G41" i="18"/>
  <c r="F44" i="18"/>
  <c r="F40" i="18" s="1"/>
  <c r="F39" i="18" s="1"/>
  <c r="F37" i="14"/>
  <c r="H41" i="5"/>
  <c r="G44" i="5"/>
  <c r="G40" i="5" s="1"/>
  <c r="G39" i="5" s="1"/>
  <c r="F9" i="8"/>
  <c r="I9" i="8"/>
  <c r="J9" i="8"/>
  <c r="K9" i="8"/>
  <c r="L9" i="8"/>
  <c r="N9" i="8"/>
  <c r="P9" i="8"/>
  <c r="G9" i="8"/>
  <c r="H9" i="8"/>
  <c r="Q9" i="8"/>
  <c r="M9" i="8"/>
  <c r="O9" i="8"/>
  <c r="R9" i="8"/>
  <c r="H7" i="16"/>
  <c r="J7" i="16"/>
  <c r="L7" i="16"/>
  <c r="M7" i="16"/>
  <c r="N7" i="16"/>
  <c r="O7" i="16"/>
  <c r="P7" i="16"/>
  <c r="Q7" i="16"/>
  <c r="R7" i="16"/>
  <c r="D7" i="16"/>
  <c r="D23" i="16" s="1"/>
  <c r="D29" i="16" s="1"/>
  <c r="K7" i="16"/>
  <c r="F7" i="16"/>
  <c r="G7" i="16"/>
  <c r="I7" i="16"/>
  <c r="E7" i="16"/>
  <c r="D28" i="16"/>
  <c r="P85" i="6"/>
  <c r="M15" i="19"/>
  <c r="O15" i="19"/>
  <c r="P15" i="19"/>
  <c r="Q15" i="19"/>
  <c r="L15" i="19"/>
  <c r="N15" i="19"/>
  <c r="R15" i="19"/>
  <c r="G10" i="19"/>
  <c r="H10" i="19"/>
  <c r="J10" i="19"/>
  <c r="K10" i="19"/>
  <c r="N10" i="19"/>
  <c r="I10" i="19"/>
  <c r="L10" i="19"/>
  <c r="O10" i="19"/>
  <c r="Q10" i="19"/>
  <c r="M10" i="19"/>
  <c r="P10" i="19"/>
  <c r="R10" i="19"/>
  <c r="D38" i="11"/>
  <c r="D43" i="11" s="1"/>
  <c r="D48" i="11" s="1"/>
  <c r="E35" i="11"/>
  <c r="G8" i="19"/>
  <c r="H8" i="19"/>
  <c r="J8" i="19"/>
  <c r="K8" i="19"/>
  <c r="N8" i="19"/>
  <c r="M8" i="19"/>
  <c r="P8" i="19"/>
  <c r="I8" i="19"/>
  <c r="O8" i="19"/>
  <c r="F8" i="19"/>
  <c r="E8" i="19"/>
  <c r="R8" i="19"/>
  <c r="L8" i="19"/>
  <c r="Q8" i="19"/>
  <c r="H8" i="16"/>
  <c r="I8" i="16"/>
  <c r="K8" i="16"/>
  <c r="M8" i="16"/>
  <c r="P8" i="16"/>
  <c r="L8" i="16"/>
  <c r="N8" i="16"/>
  <c r="O8" i="16"/>
  <c r="R8" i="16"/>
  <c r="E8" i="16"/>
  <c r="J8" i="16"/>
  <c r="F8" i="16"/>
  <c r="Q8" i="16"/>
  <c r="G8" i="16"/>
  <c r="O85" i="6"/>
  <c r="J13" i="8"/>
  <c r="K13" i="8"/>
  <c r="L13" i="8"/>
  <c r="N13" i="8"/>
  <c r="P13" i="8"/>
  <c r="M13" i="8"/>
  <c r="O13" i="8"/>
  <c r="Q13" i="8"/>
  <c r="R13" i="8"/>
  <c r="D40" i="14"/>
  <c r="A242" i="6"/>
  <c r="A254" i="6" s="1"/>
  <c r="AQ3" i="6"/>
  <c r="H39" i="14"/>
  <c r="G7" i="19"/>
  <c r="I7" i="19"/>
  <c r="L7" i="19"/>
  <c r="M7" i="19"/>
  <c r="O7" i="19"/>
  <c r="P7" i="19"/>
  <c r="Q7" i="19"/>
  <c r="K7" i="19"/>
  <c r="N7" i="19"/>
  <c r="E7" i="19"/>
  <c r="R7" i="19"/>
  <c r="H7" i="19"/>
  <c r="J7" i="19"/>
  <c r="F7" i="19"/>
  <c r="D7" i="19"/>
  <c r="D23" i="19" s="1"/>
  <c r="D29" i="19" s="1"/>
  <c r="D28" i="19"/>
  <c r="H37" i="11"/>
  <c r="I11" i="8"/>
  <c r="H11" i="8"/>
  <c r="J11" i="8"/>
  <c r="K11" i="8"/>
  <c r="L11" i="8"/>
  <c r="N11" i="8"/>
  <c r="P11" i="8"/>
  <c r="M11" i="8"/>
  <c r="O11" i="8"/>
  <c r="R11" i="8"/>
  <c r="Q11" i="8"/>
  <c r="L15" i="16"/>
  <c r="M15" i="16"/>
  <c r="N15" i="16"/>
  <c r="O15" i="16"/>
  <c r="P15" i="16"/>
  <c r="Q15" i="16"/>
  <c r="R15" i="16"/>
  <c r="H10" i="16"/>
  <c r="I10" i="16"/>
  <c r="K10" i="16"/>
  <c r="J10" i="16"/>
  <c r="L10" i="16"/>
  <c r="N10" i="16"/>
  <c r="O10" i="16"/>
  <c r="Q10" i="16"/>
  <c r="M10" i="16"/>
  <c r="G10" i="16"/>
  <c r="P10" i="16"/>
  <c r="R10" i="16"/>
  <c r="L36" i="11"/>
  <c r="N42" i="5"/>
  <c r="L42" i="18"/>
  <c r="M21" i="11" l="1"/>
  <c r="M22" i="11" s="1"/>
  <c r="M22" i="14"/>
  <c r="M23" i="14" s="1"/>
  <c r="C85" i="6"/>
  <c r="D85" i="6"/>
  <c r="C111" i="6"/>
  <c r="D66" i="21"/>
  <c r="E65" i="21" s="1"/>
  <c r="C33" i="6"/>
  <c r="C18" i="14"/>
  <c r="C17" i="11"/>
  <c r="D33" i="6"/>
  <c r="D19" i="14" s="1"/>
  <c r="C19" i="14"/>
  <c r="C18" i="11"/>
  <c r="F17" i="11"/>
  <c r="F19" i="11" s="1"/>
  <c r="G31" i="2"/>
  <c r="C46" i="6"/>
  <c r="E18" i="14" s="1"/>
  <c r="M4" i="16"/>
  <c r="M4" i="19"/>
  <c r="D46" i="6"/>
  <c r="E19" i="14" s="1"/>
  <c r="D43" i="14"/>
  <c r="D48" i="14" s="1"/>
  <c r="D45" i="14"/>
  <c r="D50" i="14" s="1"/>
  <c r="E43" i="14"/>
  <c r="E48" i="14" s="1"/>
  <c r="E45" i="14"/>
  <c r="E50" i="14" s="1"/>
  <c r="H23" i="19"/>
  <c r="G19" i="14"/>
  <c r="X150" i="6"/>
  <c r="C228" i="6"/>
  <c r="Q14" i="8"/>
  <c r="M14" i="8"/>
  <c r="R14" i="8"/>
  <c r="F19" i="14"/>
  <c r="F20" i="14" s="1"/>
  <c r="X137" i="6"/>
  <c r="D137" i="6" s="1"/>
  <c r="R16" i="16"/>
  <c r="N16" i="16"/>
  <c r="P16" i="16"/>
  <c r="M16" i="16"/>
  <c r="M23" i="16" s="1"/>
  <c r="M29" i="16" s="1"/>
  <c r="Q16" i="16"/>
  <c r="O16" i="16"/>
  <c r="Z161" i="6"/>
  <c r="Z157" i="6"/>
  <c r="Z154" i="6"/>
  <c r="Z139" i="6"/>
  <c r="Y151" i="6"/>
  <c r="Z144" i="6"/>
  <c r="Y148" i="6"/>
  <c r="Z143" i="6"/>
  <c r="Y139" i="6"/>
  <c r="Z148" i="6"/>
  <c r="Y147" i="6"/>
  <c r="Y157" i="6"/>
  <c r="Y162" i="6"/>
  <c r="Y145" i="6"/>
  <c r="Z141" i="6"/>
  <c r="Z155" i="6"/>
  <c r="Y153" i="6"/>
  <c r="Y158" i="6"/>
  <c r="Y160" i="6"/>
  <c r="Y142" i="6"/>
  <c r="Z159" i="6"/>
  <c r="Y156" i="6"/>
  <c r="Z152" i="6"/>
  <c r="Z149" i="6"/>
  <c r="Y144" i="6"/>
  <c r="Y161" i="6"/>
  <c r="Z153" i="6"/>
  <c r="Y159" i="6"/>
  <c r="Y146" i="6"/>
  <c r="Y138" i="6"/>
  <c r="Z140" i="6"/>
  <c r="Z151" i="6"/>
  <c r="Z158" i="6"/>
  <c r="Z147" i="6"/>
  <c r="Z146" i="6"/>
  <c r="Z160" i="6"/>
  <c r="Y154" i="6"/>
  <c r="Z156" i="6"/>
  <c r="Z162" i="6"/>
  <c r="Y141" i="6"/>
  <c r="Y155" i="6"/>
  <c r="Z142" i="6"/>
  <c r="Y152" i="6"/>
  <c r="Y149" i="6"/>
  <c r="Y140" i="6"/>
  <c r="Y143" i="6"/>
  <c r="Z145" i="6"/>
  <c r="Z138" i="6"/>
  <c r="W137" i="6"/>
  <c r="C137" i="6" s="1"/>
  <c r="M61" i="21"/>
  <c r="O61" i="21"/>
  <c r="O61" i="18"/>
  <c r="O15" i="2"/>
  <c r="AB4" i="6"/>
  <c r="N17" i="14"/>
  <c r="N16" i="11"/>
  <c r="N21" i="2"/>
  <c r="M4" i="8" s="1"/>
  <c r="C15" i="2"/>
  <c r="K19" i="14"/>
  <c r="D228" i="6"/>
  <c r="N16" i="19"/>
  <c r="R16" i="19"/>
  <c r="Q16" i="19"/>
  <c r="P16" i="19"/>
  <c r="M16" i="19"/>
  <c r="M23" i="19" s="1"/>
  <c r="O16" i="19"/>
  <c r="P17" i="2"/>
  <c r="P4" i="3"/>
  <c r="P16" i="2"/>
  <c r="P18" i="2"/>
  <c r="P20" i="2"/>
  <c r="P19" i="2"/>
  <c r="W150" i="6"/>
  <c r="D7" i="5"/>
  <c r="C8" i="11" s="1"/>
  <c r="G10" i="18"/>
  <c r="F23" i="19"/>
  <c r="K23" i="19"/>
  <c r="I23" i="19"/>
  <c r="G18" i="14"/>
  <c r="E23" i="19"/>
  <c r="G38" i="18"/>
  <c r="G38" i="5"/>
  <c r="G10" i="5"/>
  <c r="H38" i="21" s="1"/>
  <c r="I10" i="21" s="1"/>
  <c r="D64" i="18"/>
  <c r="J18" i="11"/>
  <c r="G19" i="11"/>
  <c r="C49" i="11"/>
  <c r="C50" i="11" s="1"/>
  <c r="C51" i="11" s="1"/>
  <c r="C56" i="11" s="1"/>
  <c r="O42" i="21"/>
  <c r="L44" i="21"/>
  <c r="L40" i="21" s="1"/>
  <c r="L39" i="21" s="1"/>
  <c r="M41" i="21"/>
  <c r="K53" i="18"/>
  <c r="D44" i="14"/>
  <c r="H17" i="11"/>
  <c r="H18" i="14"/>
  <c r="H19" i="14"/>
  <c r="H18" i="11"/>
  <c r="I19" i="14"/>
  <c r="I18" i="11"/>
  <c r="D30" i="19"/>
  <c r="E28" i="19" s="1"/>
  <c r="I39" i="14"/>
  <c r="AS3" i="6"/>
  <c r="A255" i="6"/>
  <c r="A267" i="6" s="1"/>
  <c r="E38" i="11"/>
  <c r="E43" i="11" s="1"/>
  <c r="E48" i="11" s="1"/>
  <c r="F35" i="11"/>
  <c r="C59" i="14"/>
  <c r="C26" i="14" s="1"/>
  <c r="I17" i="11"/>
  <c r="I18" i="14"/>
  <c r="E23" i="16"/>
  <c r="E29" i="16" s="1"/>
  <c r="G23" i="16"/>
  <c r="G29" i="16" s="1"/>
  <c r="K23" i="16"/>
  <c r="K29" i="16" s="1"/>
  <c r="L23" i="16"/>
  <c r="L29" i="16" s="1"/>
  <c r="H23" i="16"/>
  <c r="H29" i="16" s="1"/>
  <c r="G37" i="14"/>
  <c r="H41" i="18"/>
  <c r="G44" i="18"/>
  <c r="G40" i="18" s="1"/>
  <c r="G39" i="18" s="1"/>
  <c r="K17" i="11"/>
  <c r="K19" i="11" s="1"/>
  <c r="K18" i="14"/>
  <c r="I37" i="11"/>
  <c r="D23" i="8"/>
  <c r="D29" i="8" s="1"/>
  <c r="E58" i="21" s="1"/>
  <c r="E23" i="8"/>
  <c r="D28" i="8"/>
  <c r="D11" i="11"/>
  <c r="J23" i="19"/>
  <c r="L23" i="19"/>
  <c r="G23" i="19"/>
  <c r="D41" i="11"/>
  <c r="D46" i="11" s="1"/>
  <c r="D42" i="11"/>
  <c r="D47" i="11" s="1"/>
  <c r="G10" i="8"/>
  <c r="H10" i="8"/>
  <c r="M10" i="8"/>
  <c r="O10" i="8"/>
  <c r="K10" i="8"/>
  <c r="L10" i="8"/>
  <c r="Q10" i="8"/>
  <c r="P10" i="8"/>
  <c r="J10" i="8"/>
  <c r="I10" i="8"/>
  <c r="R10" i="8"/>
  <c r="N10" i="8"/>
  <c r="L15" i="8"/>
  <c r="N15" i="8"/>
  <c r="P15" i="8"/>
  <c r="M15" i="8"/>
  <c r="O15" i="8"/>
  <c r="Q15" i="8"/>
  <c r="R15" i="8"/>
  <c r="J18" i="14"/>
  <c r="J20" i="14" s="1"/>
  <c r="J17" i="11"/>
  <c r="D30" i="16"/>
  <c r="E28" i="16" s="1"/>
  <c r="I23" i="16"/>
  <c r="I29" i="16" s="1"/>
  <c r="F23" i="16"/>
  <c r="F29" i="16" s="1"/>
  <c r="E57" i="5"/>
  <c r="D11" i="14"/>
  <c r="J23" i="16"/>
  <c r="J29" i="16" s="1"/>
  <c r="I41" i="5"/>
  <c r="H44" i="5"/>
  <c r="H40" i="5" s="1"/>
  <c r="H39" i="5" s="1"/>
  <c r="G8" i="8"/>
  <c r="H8" i="8"/>
  <c r="I8" i="8"/>
  <c r="M8" i="8"/>
  <c r="O8" i="8"/>
  <c r="J8" i="8"/>
  <c r="N8" i="8"/>
  <c r="P8" i="8"/>
  <c r="Q8" i="8"/>
  <c r="K8" i="8"/>
  <c r="L8" i="8"/>
  <c r="F8" i="8"/>
  <c r="R8" i="8"/>
  <c r="F38" i="14"/>
  <c r="F40" i="14" s="1"/>
  <c r="E44" i="14"/>
  <c r="M36" i="11"/>
  <c r="D67" i="18"/>
  <c r="O42" i="5"/>
  <c r="M42" i="18"/>
  <c r="N21" i="11" l="1"/>
  <c r="N22" i="11" s="1"/>
  <c r="N22" i="14"/>
  <c r="N23" i="14" s="1"/>
  <c r="J29" i="19"/>
  <c r="K58" i="5"/>
  <c r="I29" i="19"/>
  <c r="J58" i="5"/>
  <c r="G29" i="19"/>
  <c r="H58" i="5"/>
  <c r="K29" i="19"/>
  <c r="K11" i="11" s="1"/>
  <c r="L58" i="5"/>
  <c r="M29" i="19"/>
  <c r="N58" i="5"/>
  <c r="L29" i="19"/>
  <c r="M58" i="5"/>
  <c r="E29" i="19"/>
  <c r="F58" i="5"/>
  <c r="F29" i="19"/>
  <c r="G58" i="5"/>
  <c r="H29" i="19"/>
  <c r="H11" i="11" s="1"/>
  <c r="I58" i="5"/>
  <c r="C12" i="14"/>
  <c r="D18" i="11"/>
  <c r="E17" i="11"/>
  <c r="D17" i="11"/>
  <c r="D19" i="11" s="1"/>
  <c r="D18" i="14"/>
  <c r="D20" i="14" s="1"/>
  <c r="C19" i="11"/>
  <c r="C20" i="14"/>
  <c r="G20" i="14"/>
  <c r="E20" i="14"/>
  <c r="E18" i="11"/>
  <c r="N4" i="19"/>
  <c r="N4" i="16"/>
  <c r="F43" i="14"/>
  <c r="F48" i="14" s="1"/>
  <c r="F45" i="14"/>
  <c r="F50" i="14" s="1"/>
  <c r="M11" i="11"/>
  <c r="F11" i="11"/>
  <c r="D65" i="5"/>
  <c r="I11" i="11"/>
  <c r="M19" i="14"/>
  <c r="Q19" i="14"/>
  <c r="O18" i="11"/>
  <c r="N19" i="14"/>
  <c r="O19" i="14"/>
  <c r="M18" i="11"/>
  <c r="Q18" i="11"/>
  <c r="P18" i="11"/>
  <c r="P19" i="14"/>
  <c r="N18" i="11"/>
  <c r="L19" i="14"/>
  <c r="L18" i="11"/>
  <c r="D62" i="5"/>
  <c r="K20" i="14"/>
  <c r="L18" i="14"/>
  <c r="O17" i="11"/>
  <c r="Q17" i="11"/>
  <c r="N17" i="11"/>
  <c r="N19" i="11" s="1"/>
  <c r="N18" i="14"/>
  <c r="P18" i="14"/>
  <c r="O18" i="14"/>
  <c r="Q18" i="14"/>
  <c r="P17" i="11"/>
  <c r="M18" i="14"/>
  <c r="L17" i="11"/>
  <c r="M17" i="11"/>
  <c r="M19" i="11" s="1"/>
  <c r="L20" i="14"/>
  <c r="Q4" i="3"/>
  <c r="Q18" i="2"/>
  <c r="Q19" i="2"/>
  <c r="Q16" i="2"/>
  <c r="Q17" i="2"/>
  <c r="Q20" i="2"/>
  <c r="C21" i="2"/>
  <c r="Y150" i="6"/>
  <c r="C150" i="6" s="1"/>
  <c r="P61" i="21"/>
  <c r="P15" i="2"/>
  <c r="P61" i="18"/>
  <c r="O17" i="14"/>
  <c r="AD4" i="6"/>
  <c r="O16" i="11"/>
  <c r="N17" i="16"/>
  <c r="N23" i="16" s="1"/>
  <c r="N29" i="16" s="1"/>
  <c r="R17" i="16"/>
  <c r="P17" i="16"/>
  <c r="O17" i="16"/>
  <c r="Q17" i="16"/>
  <c r="AB169" i="6"/>
  <c r="AA154" i="6"/>
  <c r="AA162" i="6"/>
  <c r="AB153" i="6"/>
  <c r="AA171" i="6"/>
  <c r="AB160" i="6"/>
  <c r="AB170" i="6"/>
  <c r="AA161" i="6"/>
  <c r="AA173" i="6"/>
  <c r="AB164" i="6"/>
  <c r="AA168" i="6"/>
  <c r="AB154" i="6"/>
  <c r="AB175" i="6"/>
  <c r="AB167" i="6"/>
  <c r="AA156" i="6"/>
  <c r="AA174" i="6"/>
  <c r="AB157" i="6"/>
  <c r="AA167" i="6"/>
  <c r="AB166" i="6"/>
  <c r="AA172" i="6"/>
  <c r="AA165" i="6"/>
  <c r="AA155" i="6"/>
  <c r="AB155" i="6"/>
  <c r="AB162" i="6"/>
  <c r="AB165" i="6"/>
  <c r="AA170" i="6"/>
  <c r="AB152" i="6"/>
  <c r="AB174" i="6"/>
  <c r="AB159" i="6"/>
  <c r="AB151" i="6"/>
  <c r="AA158" i="6"/>
  <c r="AA157" i="6"/>
  <c r="AA169" i="6"/>
  <c r="AB171" i="6"/>
  <c r="AA175" i="6"/>
  <c r="AA159" i="6"/>
  <c r="AA152" i="6"/>
  <c r="AA166" i="6"/>
  <c r="AB156" i="6"/>
  <c r="AA153" i="6"/>
  <c r="AB158" i="6"/>
  <c r="AB172" i="6"/>
  <c r="AA151" i="6"/>
  <c r="AB173" i="6"/>
  <c r="AB161" i="6"/>
  <c r="AB168" i="6"/>
  <c r="AA160" i="6"/>
  <c r="AA164" i="6"/>
  <c r="Y163" i="6"/>
  <c r="O16" i="8"/>
  <c r="R16" i="8"/>
  <c r="N16" i="8"/>
  <c r="P16" i="8"/>
  <c r="M16" i="8"/>
  <c r="Q16" i="8"/>
  <c r="O17" i="19"/>
  <c r="Q17" i="19"/>
  <c r="P17" i="19"/>
  <c r="N17" i="19"/>
  <c r="N23" i="19" s="1"/>
  <c r="R17" i="19"/>
  <c r="O21" i="2"/>
  <c r="N4" i="8" s="1"/>
  <c r="Z150" i="6"/>
  <c r="D150" i="6" s="1"/>
  <c r="Z163" i="6"/>
  <c r="E11" i="11"/>
  <c r="J19" i="11"/>
  <c r="I19" i="11"/>
  <c r="H10" i="18"/>
  <c r="H10" i="5"/>
  <c r="I38" i="21" s="1"/>
  <c r="J10" i="21" s="1"/>
  <c r="H38" i="5"/>
  <c r="H38" i="18"/>
  <c r="E49" i="14"/>
  <c r="E51" i="14" s="1"/>
  <c r="E52" i="14" s="1"/>
  <c r="E53" i="14" s="1"/>
  <c r="E58" i="14" s="1"/>
  <c r="D49" i="14"/>
  <c r="D51" i="14" s="1"/>
  <c r="D52" i="14" s="1"/>
  <c r="D53" i="14" s="1"/>
  <c r="D58" i="14" s="1"/>
  <c r="E60" i="21"/>
  <c r="E57" i="21"/>
  <c r="I20" i="14"/>
  <c r="E66" i="18"/>
  <c r="M44" i="21"/>
  <c r="M40" i="21" s="1"/>
  <c r="M39" i="21" s="1"/>
  <c r="N41" i="21"/>
  <c r="P42" i="21"/>
  <c r="H20" i="14"/>
  <c r="L53" i="18"/>
  <c r="D31" i="16"/>
  <c r="D32" i="16" s="1"/>
  <c r="D49" i="11"/>
  <c r="D50" i="11" s="1"/>
  <c r="D51" i="11" s="1"/>
  <c r="D56" i="11" s="1"/>
  <c r="D57" i="11" s="1"/>
  <c r="D25" i="11" s="1"/>
  <c r="K23" i="8"/>
  <c r="K29" i="8" s="1"/>
  <c r="L58" i="21" s="1"/>
  <c r="F23" i="8"/>
  <c r="F29" i="8" s="1"/>
  <c r="G58" i="21" s="1"/>
  <c r="K57" i="5"/>
  <c r="J11" i="14"/>
  <c r="G57" i="5"/>
  <c r="F11" i="14"/>
  <c r="L11" i="11"/>
  <c r="J11" i="11"/>
  <c r="M23" i="8"/>
  <c r="M29" i="8" s="1"/>
  <c r="N58" i="21" s="1"/>
  <c r="H23" i="8"/>
  <c r="H29" i="8" s="1"/>
  <c r="I58" i="21" s="1"/>
  <c r="D30" i="8"/>
  <c r="E28" i="8" s="1"/>
  <c r="I41" i="18"/>
  <c r="H44" i="18"/>
  <c r="H40" i="18" s="1"/>
  <c r="H39" i="18" s="1"/>
  <c r="I57" i="5"/>
  <c r="H11" i="14"/>
  <c r="H57" i="5"/>
  <c r="G11" i="14"/>
  <c r="E41" i="11"/>
  <c r="E46" i="11" s="1"/>
  <c r="E42" i="11"/>
  <c r="E47" i="11" s="1"/>
  <c r="A268" i="6"/>
  <c r="A280" i="6" s="1"/>
  <c r="AU3" i="6"/>
  <c r="A281" i="6" s="1"/>
  <c r="A293" i="6" s="1"/>
  <c r="E30" i="19"/>
  <c r="F28" i="19" s="1"/>
  <c r="F44" i="14"/>
  <c r="G38" i="14"/>
  <c r="J41" i="5"/>
  <c r="I44" i="5"/>
  <c r="I40" i="5" s="1"/>
  <c r="I39" i="5" s="1"/>
  <c r="N57" i="5"/>
  <c r="M11" i="14"/>
  <c r="J57" i="5"/>
  <c r="I11" i="14"/>
  <c r="E30" i="16"/>
  <c r="F28" i="16" s="1"/>
  <c r="G11" i="11"/>
  <c r="L23" i="8"/>
  <c r="L29" i="8" s="1"/>
  <c r="M58" i="21" s="1"/>
  <c r="J23" i="8"/>
  <c r="J29" i="8" s="1"/>
  <c r="K58" i="21" s="1"/>
  <c r="G23" i="8"/>
  <c r="G29" i="8" s="1"/>
  <c r="H58" i="21" s="1"/>
  <c r="I23" i="8"/>
  <c r="I29" i="8" s="1"/>
  <c r="J58" i="21" s="1"/>
  <c r="E29" i="8"/>
  <c r="F58" i="21" s="1"/>
  <c r="J37" i="11"/>
  <c r="C57" i="11"/>
  <c r="C25" i="11" s="1"/>
  <c r="H37" i="14"/>
  <c r="M57" i="5"/>
  <c r="L11" i="14"/>
  <c r="L57" i="5"/>
  <c r="K11" i="14"/>
  <c r="F57" i="5"/>
  <c r="E11" i="14"/>
  <c r="F38" i="11"/>
  <c r="F43" i="11" s="1"/>
  <c r="F48" i="11" s="1"/>
  <c r="G35" i="11"/>
  <c r="J39" i="14"/>
  <c r="D31" i="19"/>
  <c r="D32" i="19" s="1"/>
  <c r="H19" i="11"/>
  <c r="N36" i="11"/>
  <c r="P42" i="5"/>
  <c r="N42" i="18"/>
  <c r="O21" i="11" l="1"/>
  <c r="O22" i="11" s="1"/>
  <c r="O22" i="14"/>
  <c r="O23" i="14" s="1"/>
  <c r="N29" i="19"/>
  <c r="O58" i="5"/>
  <c r="E19" i="11"/>
  <c r="O4" i="16"/>
  <c r="O4" i="19"/>
  <c r="L19" i="11"/>
  <c r="O20" i="14"/>
  <c r="M20" i="14"/>
  <c r="E64" i="5"/>
  <c r="N20" i="14"/>
  <c r="N11" i="11"/>
  <c r="O19" i="11"/>
  <c r="I38" i="18"/>
  <c r="O57" i="5"/>
  <c r="N11" i="14"/>
  <c r="AB163" i="6"/>
  <c r="D163" i="6" s="1"/>
  <c r="AB176" i="6"/>
  <c r="AD182" i="6"/>
  <c r="AC167" i="6"/>
  <c r="AC175" i="6"/>
  <c r="AC179" i="6"/>
  <c r="AD165" i="6"/>
  <c r="AD177" i="6"/>
  <c r="AD172" i="6"/>
  <c r="AC182" i="6"/>
  <c r="AD179" i="6"/>
  <c r="AD168" i="6"/>
  <c r="AC186" i="6"/>
  <c r="AD188" i="6"/>
  <c r="AD180" i="6"/>
  <c r="AC169" i="6"/>
  <c r="AD166" i="6"/>
  <c r="AC188" i="6"/>
  <c r="AD169" i="6"/>
  <c r="AC168" i="6"/>
  <c r="AD167" i="6"/>
  <c r="AC166" i="6"/>
  <c r="AC164" i="6"/>
  <c r="AC178" i="6"/>
  <c r="AD186" i="6"/>
  <c r="AC171" i="6"/>
  <c r="AC183" i="6"/>
  <c r="AC184" i="6"/>
  <c r="AC172" i="6"/>
  <c r="AC185" i="6"/>
  <c r="AC174" i="6"/>
  <c r="AC181" i="6"/>
  <c r="AD178" i="6"/>
  <c r="AD185" i="6"/>
  <c r="AD171" i="6"/>
  <c r="AD184" i="6"/>
  <c r="AC173" i="6"/>
  <c r="AD170" i="6"/>
  <c r="AC180" i="6"/>
  <c r="AD164" i="6"/>
  <c r="AC177" i="6"/>
  <c r="AD175" i="6"/>
  <c r="AD187" i="6"/>
  <c r="AD174" i="6"/>
  <c r="AD173" i="6"/>
  <c r="AD183" i="6"/>
  <c r="AD181" i="6"/>
  <c r="AC170" i="6"/>
  <c r="AC165" i="6"/>
  <c r="AC187" i="6"/>
  <c r="P21" i="2"/>
  <c r="O4" i="8" s="1"/>
  <c r="AA163" i="6"/>
  <c r="C163" i="6" s="1"/>
  <c r="AF4" i="6"/>
  <c r="P17" i="14"/>
  <c r="P20" i="14" s="1"/>
  <c r="P16" i="11"/>
  <c r="P19" i="11" s="1"/>
  <c r="R20" i="2"/>
  <c r="R4" i="3"/>
  <c r="S4" i="3" s="1"/>
  <c r="T4" i="3" s="1"/>
  <c r="R19" i="2"/>
  <c r="R16" i="2"/>
  <c r="R18" i="2"/>
  <c r="R17" i="2"/>
  <c r="P18" i="19"/>
  <c r="R18" i="19"/>
  <c r="Q18" i="19"/>
  <c r="O18" i="19"/>
  <c r="O23" i="19" s="1"/>
  <c r="R18" i="16"/>
  <c r="Q18" i="16"/>
  <c r="P18" i="16"/>
  <c r="O18" i="16"/>
  <c r="O23" i="16" s="1"/>
  <c r="O29" i="16" s="1"/>
  <c r="AA176" i="6"/>
  <c r="N17" i="8"/>
  <c r="N23" i="8" s="1"/>
  <c r="N29" i="8" s="1"/>
  <c r="O58" i="21" s="1"/>
  <c r="O57" i="21" s="1"/>
  <c r="O17" i="8"/>
  <c r="P17" i="8"/>
  <c r="R17" i="8"/>
  <c r="Q17" i="8"/>
  <c r="Q61" i="21"/>
  <c r="Q61" i="18"/>
  <c r="Q15" i="2"/>
  <c r="C12" i="11"/>
  <c r="C13" i="11" s="1"/>
  <c r="C24" i="11" s="1"/>
  <c r="C26" i="11" s="1"/>
  <c r="I10" i="18"/>
  <c r="I38" i="5"/>
  <c r="I10" i="5"/>
  <c r="J38" i="21" s="1"/>
  <c r="K10" i="21" s="1"/>
  <c r="F49" i="14"/>
  <c r="F51" i="14" s="1"/>
  <c r="F52" i="14" s="1"/>
  <c r="F53" i="14" s="1"/>
  <c r="F58" i="14" s="1"/>
  <c r="F59" i="14" s="1"/>
  <c r="F26" i="14" s="1"/>
  <c r="I57" i="21"/>
  <c r="I60" i="21"/>
  <c r="F60" i="21"/>
  <c r="F57" i="21"/>
  <c r="J60" i="21"/>
  <c r="J57" i="21"/>
  <c r="H60" i="21"/>
  <c r="H57" i="21"/>
  <c r="G57" i="21"/>
  <c r="G60" i="21"/>
  <c r="M57" i="21"/>
  <c r="M60" i="21"/>
  <c r="K57" i="21"/>
  <c r="K60" i="21"/>
  <c r="N60" i="21"/>
  <c r="N57" i="21"/>
  <c r="L60" i="21"/>
  <c r="L57" i="21"/>
  <c r="N44" i="21"/>
  <c r="N40" i="21" s="1"/>
  <c r="N39" i="21" s="1"/>
  <c r="O41" i="21"/>
  <c r="Q42" i="21"/>
  <c r="E31" i="16"/>
  <c r="E32" i="16" s="1"/>
  <c r="M53" i="18"/>
  <c r="F41" i="11"/>
  <c r="F46" i="11" s="1"/>
  <c r="F42" i="11"/>
  <c r="F47" i="11" s="1"/>
  <c r="I37" i="14"/>
  <c r="K37" i="11"/>
  <c r="H38" i="14"/>
  <c r="H40" i="14" s="1"/>
  <c r="F30" i="19"/>
  <c r="G28" i="19" s="1"/>
  <c r="J41" i="18"/>
  <c r="I44" i="18"/>
  <c r="I40" i="18" s="1"/>
  <c r="I39" i="18" s="1"/>
  <c r="E30" i="8"/>
  <c r="F28" i="8" s="1"/>
  <c r="K39" i="14"/>
  <c r="G38" i="11"/>
  <c r="G43" i="11" s="1"/>
  <c r="G48" i="11" s="1"/>
  <c r="H35" i="11"/>
  <c r="G40" i="14"/>
  <c r="F30" i="16"/>
  <c r="G28" i="16" s="1"/>
  <c r="J44" i="5"/>
  <c r="J40" i="5" s="1"/>
  <c r="J39" i="5" s="1"/>
  <c r="K41" i="5"/>
  <c r="E31" i="19"/>
  <c r="E32" i="19" s="1"/>
  <c r="E49" i="11"/>
  <c r="E50" i="11" s="1"/>
  <c r="D31" i="8"/>
  <c r="D32" i="8" s="1"/>
  <c r="D59" i="14"/>
  <c r="D26" i="14" s="1"/>
  <c r="E59" i="14"/>
  <c r="E26" i="14" s="1"/>
  <c r="O36" i="11"/>
  <c r="Q42" i="5"/>
  <c r="O42" i="18"/>
  <c r="P21" i="11" l="1"/>
  <c r="P22" i="11" s="1"/>
  <c r="P22" i="14"/>
  <c r="P23" i="14" s="1"/>
  <c r="O29" i="19"/>
  <c r="P58" i="5"/>
  <c r="P57" i="5" s="1"/>
  <c r="J10" i="18"/>
  <c r="P4" i="19"/>
  <c r="P4" i="16"/>
  <c r="H43" i="14"/>
  <c r="H48" i="14" s="1"/>
  <c r="H45" i="14"/>
  <c r="H50" i="14" s="1"/>
  <c r="G43" i="14"/>
  <c r="G48" i="14" s="1"/>
  <c r="G45" i="14"/>
  <c r="G50" i="14" s="1"/>
  <c r="O60" i="21"/>
  <c r="O11" i="11"/>
  <c r="O11" i="14"/>
  <c r="Q16" i="11"/>
  <c r="Q19" i="11" s="1"/>
  <c r="AH4" i="6"/>
  <c r="Q17" i="14"/>
  <c r="Q20" i="14" s="1"/>
  <c r="AF201" i="6"/>
  <c r="AF193" i="6"/>
  <c r="AE182" i="6"/>
  <c r="AE192" i="6"/>
  <c r="AE193" i="6"/>
  <c r="AF200" i="6"/>
  <c r="AE183" i="6"/>
  <c r="AE190" i="6"/>
  <c r="AE191" i="6"/>
  <c r="AF194" i="6"/>
  <c r="AF177" i="6"/>
  <c r="AE177" i="6"/>
  <c r="AF188" i="6"/>
  <c r="AF199" i="6"/>
  <c r="AF191" i="6"/>
  <c r="AE184" i="6"/>
  <c r="AF179" i="6"/>
  <c r="AF178" i="6"/>
  <c r="AF196" i="6"/>
  <c r="AE187" i="6"/>
  <c r="AF185" i="6"/>
  <c r="AF184" i="6"/>
  <c r="AF190" i="6"/>
  <c r="AE180" i="6"/>
  <c r="AF187" i="6"/>
  <c r="AE197" i="6"/>
  <c r="AE179" i="6"/>
  <c r="AE199" i="6"/>
  <c r="AE185" i="6"/>
  <c r="AE188" i="6"/>
  <c r="AE196" i="6"/>
  <c r="AF186" i="6"/>
  <c r="AF198" i="6"/>
  <c r="AE178" i="6"/>
  <c r="AE201" i="6"/>
  <c r="AF192" i="6"/>
  <c r="AF181" i="6"/>
  <c r="AF197" i="6"/>
  <c r="AE186" i="6"/>
  <c r="AE200" i="6"/>
  <c r="AF182" i="6"/>
  <c r="AE195" i="6"/>
  <c r="AF195" i="6"/>
  <c r="AE198" i="6"/>
  <c r="AE194" i="6"/>
  <c r="AF180" i="6"/>
  <c r="AF183" i="6"/>
  <c r="AE181" i="6"/>
  <c r="Q21" i="2"/>
  <c r="P4" i="8" s="1"/>
  <c r="P19" i="16"/>
  <c r="P23" i="16" s="1"/>
  <c r="P29" i="16" s="1"/>
  <c r="Q19" i="16"/>
  <c r="R19" i="16"/>
  <c r="AC176" i="6"/>
  <c r="C176" i="6" s="1"/>
  <c r="R61" i="18"/>
  <c r="R61" i="21"/>
  <c r="R15" i="2"/>
  <c r="Q19" i="19"/>
  <c r="R19" i="19"/>
  <c r="P19" i="19"/>
  <c r="P23" i="19" s="1"/>
  <c r="AC189" i="6"/>
  <c r="AD176" i="6"/>
  <c r="D176" i="6" s="1"/>
  <c r="AD189" i="6"/>
  <c r="P18" i="8"/>
  <c r="R18" i="8"/>
  <c r="O18" i="8"/>
  <c r="O23" i="8" s="1"/>
  <c r="O29" i="8" s="1"/>
  <c r="P58" i="21" s="1"/>
  <c r="Q18" i="8"/>
  <c r="E50" i="21"/>
  <c r="E49" i="21" s="1"/>
  <c r="E48" i="21" s="1"/>
  <c r="E47" i="21" s="1"/>
  <c r="E9" i="21" s="1"/>
  <c r="E62" i="21" s="1"/>
  <c r="E7" i="21" s="1"/>
  <c r="E50" i="5"/>
  <c r="E49" i="5" s="1"/>
  <c r="E48" i="5" s="1"/>
  <c r="E47" i="5" s="1"/>
  <c r="E9" i="5" s="1"/>
  <c r="J10" i="5"/>
  <c r="K38" i="21" s="1"/>
  <c r="L10" i="21" s="1"/>
  <c r="J38" i="5"/>
  <c r="J38" i="18"/>
  <c r="O44" i="21"/>
  <c r="O40" i="21" s="1"/>
  <c r="O39" i="21" s="1"/>
  <c r="P41" i="21"/>
  <c r="R42" i="21"/>
  <c r="C27" i="11"/>
  <c r="N53" i="18"/>
  <c r="F31" i="16"/>
  <c r="F32" i="16" s="1"/>
  <c r="F49" i="11"/>
  <c r="F50" i="11" s="1"/>
  <c r="F51" i="11" s="1"/>
  <c r="F56" i="11" s="1"/>
  <c r="E51" i="11"/>
  <c r="E56" i="11" s="1"/>
  <c r="K44" i="5"/>
  <c r="K40" i="5" s="1"/>
  <c r="K39" i="5" s="1"/>
  <c r="L41" i="5"/>
  <c r="G41" i="11"/>
  <c r="G46" i="11" s="1"/>
  <c r="G42" i="11"/>
  <c r="G47" i="11" s="1"/>
  <c r="L39" i="14"/>
  <c r="F30" i="8"/>
  <c r="G28" i="8" s="1"/>
  <c r="J44" i="18"/>
  <c r="J40" i="18" s="1"/>
  <c r="J39" i="18" s="1"/>
  <c r="K41" i="18"/>
  <c r="G30" i="19"/>
  <c r="H28" i="19" s="1"/>
  <c r="G44" i="14"/>
  <c r="E50" i="18"/>
  <c r="E49" i="18" s="1"/>
  <c r="G30" i="16"/>
  <c r="H28" i="16" s="1"/>
  <c r="I35" i="11"/>
  <c r="H38" i="11"/>
  <c r="E31" i="8"/>
  <c r="E32" i="8" s="1"/>
  <c r="F31" i="19"/>
  <c r="F32" i="19" s="1"/>
  <c r="H44" i="14"/>
  <c r="I38" i="14"/>
  <c r="I40" i="14" s="1"/>
  <c r="L37" i="11"/>
  <c r="J37" i="14"/>
  <c r="P36" i="11"/>
  <c r="R42" i="5"/>
  <c r="P42" i="18"/>
  <c r="C13" i="14"/>
  <c r="C25" i="14" s="1"/>
  <c r="Q21" i="11" l="1"/>
  <c r="Q22" i="11" s="1"/>
  <c r="Q22" i="14"/>
  <c r="Q23" i="14" s="1"/>
  <c r="P29" i="19"/>
  <c r="P11" i="11" s="1"/>
  <c r="Q58" i="5"/>
  <c r="Q57" i="5" s="1"/>
  <c r="Q4" i="16"/>
  <c r="Q4" i="19"/>
  <c r="I43" i="14"/>
  <c r="I48" i="14" s="1"/>
  <c r="I45" i="14"/>
  <c r="I50" i="14" s="1"/>
  <c r="H42" i="11"/>
  <c r="H47" i="11" s="1"/>
  <c r="H43" i="11"/>
  <c r="H48" i="11" s="1"/>
  <c r="P11" i="14"/>
  <c r="P60" i="21"/>
  <c r="P57" i="21"/>
  <c r="R21" i="19"/>
  <c r="R21" i="2"/>
  <c r="Q4" i="8" s="1"/>
  <c r="R21" i="16"/>
  <c r="Q20" i="16"/>
  <c r="Q23" i="16" s="1"/>
  <c r="Q29" i="16" s="1"/>
  <c r="R20" i="16"/>
  <c r="P19" i="8"/>
  <c r="P23" i="8" s="1"/>
  <c r="P29" i="8" s="1"/>
  <c r="Q58" i="21" s="1"/>
  <c r="R19" i="8"/>
  <c r="Q19" i="8"/>
  <c r="AE189" i="6"/>
  <c r="C189" i="6" s="1"/>
  <c r="AE202" i="6"/>
  <c r="R20" i="19"/>
  <c r="Q20" i="19"/>
  <c r="Q23" i="19" s="1"/>
  <c r="AF202" i="6"/>
  <c r="AF189" i="6"/>
  <c r="D189" i="6" s="1"/>
  <c r="AG206" i="6"/>
  <c r="AG196" i="6"/>
  <c r="AH197" i="6"/>
  <c r="AH198" i="6"/>
  <c r="AG200" i="6"/>
  <c r="AH193" i="6"/>
  <c r="AG194" i="6"/>
  <c r="AG192" i="6"/>
  <c r="AH190" i="6"/>
  <c r="AH194" i="6"/>
  <c r="AG190" i="6"/>
  <c r="AG213" i="6"/>
  <c r="AH201" i="6"/>
  <c r="AG198" i="6"/>
  <c r="AG214" i="6"/>
  <c r="AH211" i="6"/>
  <c r="AH204" i="6"/>
  <c r="AH214" i="6"/>
  <c r="AG199" i="6"/>
  <c r="AH191" i="6"/>
  <c r="AG193" i="6"/>
  <c r="AH199" i="6"/>
  <c r="AH207" i="6"/>
  <c r="AH213" i="6"/>
  <c r="AH208" i="6"/>
  <c r="AH212" i="6"/>
  <c r="AG205" i="6"/>
  <c r="AH195" i="6"/>
  <c r="AG195" i="6"/>
  <c r="AH196" i="6"/>
  <c r="AG204" i="6"/>
  <c r="AG212" i="6"/>
  <c r="AH206" i="6"/>
  <c r="AG208" i="6"/>
  <c r="AG207" i="6"/>
  <c r="AH192" i="6"/>
  <c r="AG197" i="6"/>
  <c r="AH205" i="6"/>
  <c r="AG211" i="6"/>
  <c r="AH203" i="6"/>
  <c r="AG203" i="6"/>
  <c r="AH210" i="6"/>
  <c r="AH209" i="6"/>
  <c r="AG210" i="6"/>
  <c r="AH200" i="6"/>
  <c r="AG191" i="6"/>
  <c r="AG201" i="6"/>
  <c r="AG209" i="6"/>
  <c r="C27" i="14"/>
  <c r="F50" i="21"/>
  <c r="F49" i="21" s="1"/>
  <c r="F48" i="21" s="1"/>
  <c r="F47" i="21" s="1"/>
  <c r="F9" i="21" s="1"/>
  <c r="F62" i="21" s="1"/>
  <c r="F7" i="21" s="1"/>
  <c r="F50" i="5"/>
  <c r="F49" i="5" s="1"/>
  <c r="K38" i="5"/>
  <c r="K38" i="18"/>
  <c r="K10" i="5"/>
  <c r="L38" i="21" s="1"/>
  <c r="M10" i="21" s="1"/>
  <c r="K10" i="18"/>
  <c r="F31" i="8"/>
  <c r="F32" i="8" s="1"/>
  <c r="G50" i="21" s="1"/>
  <c r="G49" i="21" s="1"/>
  <c r="G48" i="21" s="1"/>
  <c r="G47" i="21" s="1"/>
  <c r="G9" i="21" s="1"/>
  <c r="G62" i="21" s="1"/>
  <c r="G7" i="21" s="1"/>
  <c r="G63" i="21" s="1"/>
  <c r="H49" i="14"/>
  <c r="H51" i="14" s="1"/>
  <c r="H52" i="14" s="1"/>
  <c r="H53" i="14" s="1"/>
  <c r="H58" i="14" s="1"/>
  <c r="G49" i="14"/>
  <c r="G51" i="14" s="1"/>
  <c r="G52" i="14" s="1"/>
  <c r="E66" i="21"/>
  <c r="E63" i="21"/>
  <c r="E64" i="21" s="1"/>
  <c r="E8" i="21"/>
  <c r="E48" i="18"/>
  <c r="E47" i="18" s="1"/>
  <c r="E9" i="18" s="1"/>
  <c r="P44" i="21"/>
  <c r="P40" i="21" s="1"/>
  <c r="P39" i="21" s="1"/>
  <c r="Q41" i="21"/>
  <c r="G31" i="16"/>
  <c r="G32" i="16" s="1"/>
  <c r="O53" i="18"/>
  <c r="K37" i="14"/>
  <c r="F50" i="18"/>
  <c r="F49" i="18" s="1"/>
  <c r="H30" i="19"/>
  <c r="I28" i="19" s="1"/>
  <c r="L44" i="5"/>
  <c r="L40" i="5" s="1"/>
  <c r="L39" i="5" s="1"/>
  <c r="M41" i="5"/>
  <c r="F57" i="11"/>
  <c r="F25" i="11" s="1"/>
  <c r="E57" i="11"/>
  <c r="E25" i="11" s="1"/>
  <c r="M37" i="11"/>
  <c r="I44" i="14"/>
  <c r="J38" i="14"/>
  <c r="H41" i="11"/>
  <c r="J35" i="11"/>
  <c r="I38" i="11"/>
  <c r="I43" i="11" s="1"/>
  <c r="I48" i="11" s="1"/>
  <c r="H30" i="16"/>
  <c r="I28" i="16" s="1"/>
  <c r="G31" i="19"/>
  <c r="G32" i="19" s="1"/>
  <c r="K44" i="18"/>
  <c r="K40" i="18" s="1"/>
  <c r="K39" i="18" s="1"/>
  <c r="L41" i="18"/>
  <c r="G30" i="8"/>
  <c r="H28" i="8" s="1"/>
  <c r="M39" i="14"/>
  <c r="G49" i="11"/>
  <c r="G50" i="11" s="1"/>
  <c r="Q36" i="11"/>
  <c r="Q42" i="18"/>
  <c r="Q29" i="19" l="1"/>
  <c r="Q11" i="11" s="1"/>
  <c r="R58" i="5"/>
  <c r="R57" i="5" s="1"/>
  <c r="E63" i="18"/>
  <c r="R23" i="16"/>
  <c r="R29" i="16" s="1"/>
  <c r="R23" i="19"/>
  <c r="R29" i="19" s="1"/>
  <c r="AG215" i="6"/>
  <c r="C215" i="6" s="1"/>
  <c r="AH202" i="6"/>
  <c r="D202" i="6" s="1"/>
  <c r="Q20" i="8"/>
  <c r="Q23" i="8" s="1"/>
  <c r="Q29" i="8" s="1"/>
  <c r="R58" i="21" s="1"/>
  <c r="R20" i="8"/>
  <c r="AH215" i="6"/>
  <c r="D215" i="6" s="1"/>
  <c r="AG202" i="6"/>
  <c r="C202" i="6" s="1"/>
  <c r="Q11" i="14"/>
  <c r="Q57" i="21"/>
  <c r="Q60" i="21"/>
  <c r="R21" i="8"/>
  <c r="R23" i="8" s="1"/>
  <c r="R29" i="8" s="1"/>
  <c r="C28" i="14"/>
  <c r="G50" i="18"/>
  <c r="G49" i="18" s="1"/>
  <c r="G48" i="18" s="1"/>
  <c r="G47" i="18" s="1"/>
  <c r="G9" i="18" s="1"/>
  <c r="L10" i="5"/>
  <c r="M38" i="21" s="1"/>
  <c r="N10" i="21" s="1"/>
  <c r="L38" i="5"/>
  <c r="L38" i="18"/>
  <c r="L10" i="18"/>
  <c r="G50" i="5"/>
  <c r="G49" i="5" s="1"/>
  <c r="G48" i="5" s="1"/>
  <c r="G47" i="5" s="1"/>
  <c r="G9" i="5" s="1"/>
  <c r="G53" i="14"/>
  <c r="G58" i="14" s="1"/>
  <c r="G59" i="14" s="1"/>
  <c r="G26" i="14" s="1"/>
  <c r="C54" i="14"/>
  <c r="F6" i="15" s="1"/>
  <c r="I49" i="14"/>
  <c r="I51" i="14" s="1"/>
  <c r="I52" i="14" s="1"/>
  <c r="H46" i="11"/>
  <c r="H49" i="11" s="1"/>
  <c r="H50" i="11" s="1"/>
  <c r="H51" i="11" s="1"/>
  <c r="H56" i="11" s="1"/>
  <c r="F63" i="21"/>
  <c r="F64" i="21" s="1"/>
  <c r="F8" i="21"/>
  <c r="G8" i="21"/>
  <c r="F48" i="18"/>
  <c r="F47" i="18" s="1"/>
  <c r="F9" i="18" s="1"/>
  <c r="H31" i="16"/>
  <c r="H32" i="16" s="1"/>
  <c r="F65" i="21"/>
  <c r="F66" i="21" s="1"/>
  <c r="E67" i="21"/>
  <c r="E69" i="21" s="1"/>
  <c r="Q44" i="21"/>
  <c r="Q40" i="21" s="1"/>
  <c r="Q39" i="21" s="1"/>
  <c r="R41" i="21"/>
  <c r="R44" i="21" s="1"/>
  <c r="R40" i="21" s="1"/>
  <c r="R39" i="21" s="1"/>
  <c r="G31" i="8"/>
  <c r="G32" i="8" s="1"/>
  <c r="H50" i="21" s="1"/>
  <c r="H49" i="21" s="1"/>
  <c r="H48" i="21" s="1"/>
  <c r="H47" i="21" s="1"/>
  <c r="H9" i="21" s="1"/>
  <c r="H62" i="21" s="1"/>
  <c r="H7" i="21" s="1"/>
  <c r="H31" i="19"/>
  <c r="H32" i="19" s="1"/>
  <c r="P53" i="18"/>
  <c r="G51" i="11"/>
  <c r="G56" i="11" s="1"/>
  <c r="C52" i="11"/>
  <c r="C6" i="15" s="1"/>
  <c r="I41" i="11"/>
  <c r="I46" i="11" s="1"/>
  <c r="I42" i="11"/>
  <c r="I47" i="11" s="1"/>
  <c r="N37" i="11"/>
  <c r="N41" i="5"/>
  <c r="M44" i="5"/>
  <c r="M40" i="5" s="1"/>
  <c r="M39" i="5" s="1"/>
  <c r="F48" i="5"/>
  <c r="F47" i="5" s="1"/>
  <c r="F9" i="5" s="1"/>
  <c r="N39" i="14"/>
  <c r="H30" i="8"/>
  <c r="I28" i="8" s="1"/>
  <c r="M41" i="18"/>
  <c r="L44" i="18"/>
  <c r="L40" i="18" s="1"/>
  <c r="L39" i="18" s="1"/>
  <c r="E60" i="5"/>
  <c r="E61" i="5"/>
  <c r="I30" i="16"/>
  <c r="J28" i="16" s="1"/>
  <c r="K35" i="11"/>
  <c r="J38" i="11"/>
  <c r="J43" i="11" s="1"/>
  <c r="J48" i="11" s="1"/>
  <c r="K38" i="14"/>
  <c r="K40" i="14" s="1"/>
  <c r="I30" i="19"/>
  <c r="J28" i="19" s="1"/>
  <c r="L37" i="14"/>
  <c r="J40" i="14"/>
  <c r="R42" i="18"/>
  <c r="E7" i="18" l="1"/>
  <c r="E64" i="18" s="1"/>
  <c r="E65" i="18" s="1"/>
  <c r="G63" i="18"/>
  <c r="F63" i="18"/>
  <c r="J43" i="14"/>
  <c r="J48" i="14" s="1"/>
  <c r="J45" i="14"/>
  <c r="J50" i="14" s="1"/>
  <c r="K43" i="14"/>
  <c r="K48" i="14" s="1"/>
  <c r="K45" i="14"/>
  <c r="K50" i="14" s="1"/>
  <c r="R57" i="21"/>
  <c r="R60" i="21"/>
  <c r="M10" i="5"/>
  <c r="N38" i="21" s="1"/>
  <c r="O10" i="21" s="1"/>
  <c r="H59" i="14"/>
  <c r="H26" i="14" s="1"/>
  <c r="M38" i="5"/>
  <c r="N10" i="5" s="1"/>
  <c r="O38" i="21" s="1"/>
  <c r="M38" i="18"/>
  <c r="M10" i="18"/>
  <c r="G64" i="21"/>
  <c r="I53" i="14"/>
  <c r="I58" i="14" s="1"/>
  <c r="I59" i="14" s="1"/>
  <c r="I26" i="14" s="1"/>
  <c r="C55" i="14"/>
  <c r="G6" i="15" s="1"/>
  <c r="H50" i="5"/>
  <c r="H49" i="5" s="1"/>
  <c r="H48" i="5" s="1"/>
  <c r="H47" i="5" s="1"/>
  <c r="H9" i="5" s="1"/>
  <c r="H8" i="21"/>
  <c r="H63" i="21"/>
  <c r="H64" i="21" s="1"/>
  <c r="F67" i="21"/>
  <c r="F69" i="21" s="1"/>
  <c r="G65" i="21"/>
  <c r="G66" i="21" s="1"/>
  <c r="H50" i="18"/>
  <c r="H49" i="18" s="1"/>
  <c r="Q53" i="18"/>
  <c r="I31" i="19"/>
  <c r="I32" i="19" s="1"/>
  <c r="J44" i="14"/>
  <c r="E7" i="5"/>
  <c r="H31" i="8"/>
  <c r="H32" i="8" s="1"/>
  <c r="I50" i="21" s="1"/>
  <c r="I49" i="21" s="1"/>
  <c r="I48" i="21" s="1"/>
  <c r="I47" i="21" s="1"/>
  <c r="I9" i="21" s="1"/>
  <c r="I49" i="11"/>
  <c r="I50" i="11" s="1"/>
  <c r="I51" i="11" s="1"/>
  <c r="I56" i="11" s="1"/>
  <c r="I57" i="11" s="1"/>
  <c r="I25" i="11" s="1"/>
  <c r="K38" i="11"/>
  <c r="L35" i="11"/>
  <c r="J30" i="16"/>
  <c r="K28" i="16" s="1"/>
  <c r="O39" i="14"/>
  <c r="O37" i="11"/>
  <c r="G57" i="11"/>
  <c r="G25" i="11" s="1"/>
  <c r="H57" i="11"/>
  <c r="H25" i="11" s="1"/>
  <c r="M37" i="14"/>
  <c r="J30" i="19"/>
  <c r="K28" i="19" s="1"/>
  <c r="K44" i="14"/>
  <c r="L38" i="14"/>
  <c r="J41" i="11"/>
  <c r="J46" i="11" s="1"/>
  <c r="J42" i="11"/>
  <c r="J47" i="11" s="1"/>
  <c r="I31" i="16"/>
  <c r="I32" i="16" s="1"/>
  <c r="M44" i="18"/>
  <c r="M40" i="18" s="1"/>
  <c r="M39" i="18" s="1"/>
  <c r="N41" i="18"/>
  <c r="I30" i="8"/>
  <c r="J28" i="8" s="1"/>
  <c r="F61" i="5"/>
  <c r="F60" i="5"/>
  <c r="G61" i="5"/>
  <c r="G60" i="5"/>
  <c r="N44" i="5"/>
  <c r="N40" i="5" s="1"/>
  <c r="N39" i="5" s="1"/>
  <c r="O41" i="5"/>
  <c r="E67" i="18" l="1"/>
  <c r="E68" i="18" s="1"/>
  <c r="E70" i="18" s="1"/>
  <c r="D8" i="14"/>
  <c r="E8" i="18"/>
  <c r="G7" i="18"/>
  <c r="G64" i="18" s="1"/>
  <c r="F7" i="18"/>
  <c r="E8" i="14" s="1"/>
  <c r="P10" i="21"/>
  <c r="K42" i="11"/>
  <c r="K47" i="11" s="1"/>
  <c r="K43" i="11"/>
  <c r="K48" i="11" s="1"/>
  <c r="N38" i="5"/>
  <c r="O10" i="5" s="1"/>
  <c r="P38" i="21" s="1"/>
  <c r="N10" i="18"/>
  <c r="N38" i="18"/>
  <c r="E8" i="5"/>
  <c r="E62" i="5"/>
  <c r="E63" i="5" s="1"/>
  <c r="I50" i="18"/>
  <c r="I49" i="18" s="1"/>
  <c r="D8" i="11"/>
  <c r="E65" i="5"/>
  <c r="J49" i="14"/>
  <c r="J51" i="14" s="1"/>
  <c r="J52" i="14" s="1"/>
  <c r="J53" i="14" s="1"/>
  <c r="J58" i="14" s="1"/>
  <c r="K49" i="14"/>
  <c r="K51" i="14" s="1"/>
  <c r="K52" i="14" s="1"/>
  <c r="K53" i="14" s="1"/>
  <c r="K58" i="14" s="1"/>
  <c r="I62" i="21"/>
  <c r="I7" i="21" s="1"/>
  <c r="G67" i="21"/>
  <c r="G69" i="21" s="1"/>
  <c r="H65" i="21"/>
  <c r="H66" i="21" s="1"/>
  <c r="I50" i="5"/>
  <c r="I49" i="5" s="1"/>
  <c r="I48" i="5" s="1"/>
  <c r="I47" i="5" s="1"/>
  <c r="I9" i="5" s="1"/>
  <c r="K41" i="11"/>
  <c r="K46" i="11" s="1"/>
  <c r="H48" i="18"/>
  <c r="H47" i="18" s="1"/>
  <c r="H9" i="18" s="1"/>
  <c r="C53" i="11"/>
  <c r="D6" i="15" s="1"/>
  <c r="G7" i="5"/>
  <c r="G62" i="5" s="1"/>
  <c r="F7" i="5"/>
  <c r="I31" i="8"/>
  <c r="I32" i="8" s="1"/>
  <c r="J50" i="21" s="1"/>
  <c r="J49" i="21" s="1"/>
  <c r="J48" i="21" s="1"/>
  <c r="J47" i="21" s="1"/>
  <c r="J9" i="21" s="1"/>
  <c r="J62" i="21" s="1"/>
  <c r="J7" i="21" s="1"/>
  <c r="R53" i="18"/>
  <c r="O44" i="5"/>
  <c r="O40" i="5" s="1"/>
  <c r="O39" i="5" s="1"/>
  <c r="P41" i="5"/>
  <c r="O41" i="18"/>
  <c r="N44" i="18"/>
  <c r="N40" i="18" s="1"/>
  <c r="N39" i="18" s="1"/>
  <c r="K30" i="19"/>
  <c r="L28" i="19" s="1"/>
  <c r="N37" i="14"/>
  <c r="P37" i="11"/>
  <c r="K30" i="16"/>
  <c r="L28" i="16" s="1"/>
  <c r="J30" i="8"/>
  <c r="K28" i="8" s="1"/>
  <c r="J49" i="11"/>
  <c r="J50" i="11" s="1"/>
  <c r="J51" i="11" s="1"/>
  <c r="J56" i="11" s="1"/>
  <c r="M38" i="14"/>
  <c r="M40" i="14" s="1"/>
  <c r="J31" i="19"/>
  <c r="J32" i="19" s="1"/>
  <c r="L40" i="14"/>
  <c r="H60" i="5"/>
  <c r="H61" i="5"/>
  <c r="P39" i="14"/>
  <c r="J31" i="16"/>
  <c r="J32" i="16" s="1"/>
  <c r="L38" i="11"/>
  <c r="L43" i="11" s="1"/>
  <c r="L48" i="11" s="1"/>
  <c r="M35" i="11"/>
  <c r="O38" i="18"/>
  <c r="O38" i="5"/>
  <c r="K49" i="11" l="1"/>
  <c r="K50" i="11" s="1"/>
  <c r="K51" i="11" s="1"/>
  <c r="K56" i="11" s="1"/>
  <c r="K57" i="11" s="1"/>
  <c r="K25" i="11" s="1"/>
  <c r="F66" i="18"/>
  <c r="D12" i="14"/>
  <c r="F67" i="18"/>
  <c r="G66" i="18" s="1"/>
  <c r="G67" i="18" s="1"/>
  <c r="G8" i="18"/>
  <c r="F8" i="14"/>
  <c r="F8" i="18"/>
  <c r="F64" i="18"/>
  <c r="F65" i="18" s="1"/>
  <c r="Q10" i="21"/>
  <c r="L43" i="14"/>
  <c r="L48" i="14" s="1"/>
  <c r="L45" i="14"/>
  <c r="L50" i="14" s="1"/>
  <c r="M43" i="14"/>
  <c r="M48" i="14" s="1"/>
  <c r="M45" i="14"/>
  <c r="M50" i="14" s="1"/>
  <c r="O10" i="18"/>
  <c r="P10" i="18" s="1"/>
  <c r="I48" i="18"/>
  <c r="I47" i="18" s="1"/>
  <c r="I9" i="18" s="1"/>
  <c r="J50" i="18"/>
  <c r="J49" i="18" s="1"/>
  <c r="J48" i="18" s="1"/>
  <c r="J47" i="18" s="1"/>
  <c r="J9" i="18" s="1"/>
  <c r="F8" i="11"/>
  <c r="E66" i="5"/>
  <c r="E68" i="5" s="1"/>
  <c r="F64" i="5"/>
  <c r="F65" i="5" s="1"/>
  <c r="G8" i="5"/>
  <c r="K59" i="14"/>
  <c r="K26" i="14" s="1"/>
  <c r="J59" i="14"/>
  <c r="J26" i="14" s="1"/>
  <c r="F62" i="5"/>
  <c r="F63" i="5" s="1"/>
  <c r="I63" i="21"/>
  <c r="I64" i="21" s="1"/>
  <c r="I8" i="21"/>
  <c r="D12" i="11"/>
  <c r="D13" i="11" s="1"/>
  <c r="D24" i="11" s="1"/>
  <c r="D26" i="11" s="1"/>
  <c r="D27" i="11" s="1"/>
  <c r="F8" i="5"/>
  <c r="I65" i="21"/>
  <c r="I66" i="21" s="1"/>
  <c r="H67" i="21"/>
  <c r="H69" i="21" s="1"/>
  <c r="J50" i="5"/>
  <c r="J49" i="5" s="1"/>
  <c r="J48" i="5" s="1"/>
  <c r="J47" i="5" s="1"/>
  <c r="J9" i="5" s="1"/>
  <c r="E8" i="11"/>
  <c r="J8" i="21"/>
  <c r="J63" i="21"/>
  <c r="H63" i="18"/>
  <c r="H7" i="5"/>
  <c r="H62" i="5" s="1"/>
  <c r="H63" i="5" s="1"/>
  <c r="J31" i="8"/>
  <c r="J32" i="8" s="1"/>
  <c r="K50" i="21" s="1"/>
  <c r="K49" i="21" s="1"/>
  <c r="K48" i="21" s="1"/>
  <c r="K47" i="21" s="1"/>
  <c r="K9" i="21" s="1"/>
  <c r="K62" i="21" s="1"/>
  <c r="K7" i="21" s="1"/>
  <c r="L41" i="11"/>
  <c r="L46" i="11" s="1"/>
  <c r="L42" i="11"/>
  <c r="L47" i="11" s="1"/>
  <c r="Q39" i="14"/>
  <c r="L44" i="14"/>
  <c r="J57" i="11"/>
  <c r="J25" i="11" s="1"/>
  <c r="L30" i="16"/>
  <c r="M28" i="16" s="1"/>
  <c r="L30" i="19"/>
  <c r="M28" i="19" s="1"/>
  <c r="O44" i="18"/>
  <c r="O40" i="18" s="1"/>
  <c r="O39" i="18" s="1"/>
  <c r="P41" i="18"/>
  <c r="Q41" i="5"/>
  <c r="P44" i="5"/>
  <c r="P40" i="5" s="1"/>
  <c r="P39" i="5" s="1"/>
  <c r="N35" i="11"/>
  <c r="M38" i="11"/>
  <c r="M43" i="11" s="1"/>
  <c r="M48" i="11" s="1"/>
  <c r="I61" i="5"/>
  <c r="I60" i="5"/>
  <c r="N38" i="14"/>
  <c r="M44" i="14"/>
  <c r="K30" i="8"/>
  <c r="L28" i="8" s="1"/>
  <c r="K31" i="16"/>
  <c r="K32" i="16" s="1"/>
  <c r="Q37" i="11"/>
  <c r="O37" i="14"/>
  <c r="K31" i="19"/>
  <c r="K32" i="19" s="1"/>
  <c r="P38" i="18"/>
  <c r="P10" i="5"/>
  <c r="Q38" i="21" s="1"/>
  <c r="P38" i="5"/>
  <c r="R10" i="21" l="1"/>
  <c r="F68" i="18"/>
  <c r="F70" i="18" s="1"/>
  <c r="E12" i="14"/>
  <c r="G65" i="18"/>
  <c r="J63" i="18"/>
  <c r="I63" i="18"/>
  <c r="I7" i="18" s="1"/>
  <c r="I64" i="18" s="1"/>
  <c r="K50" i="18"/>
  <c r="K49" i="18" s="1"/>
  <c r="K48" i="18" s="1"/>
  <c r="K47" i="18" s="1"/>
  <c r="K9" i="18" s="1"/>
  <c r="H8" i="5"/>
  <c r="J64" i="21"/>
  <c r="G8" i="11"/>
  <c r="G63" i="5"/>
  <c r="H7" i="18"/>
  <c r="G8" i="14" s="1"/>
  <c r="M49" i="14"/>
  <c r="M51" i="14" s="1"/>
  <c r="M52" i="14" s="1"/>
  <c r="M53" i="14" s="1"/>
  <c r="M58" i="14" s="1"/>
  <c r="L49" i="14"/>
  <c r="L51" i="14" s="1"/>
  <c r="L52" i="14" s="1"/>
  <c r="L53" i="14" s="1"/>
  <c r="L58" i="14" s="1"/>
  <c r="K63" i="21"/>
  <c r="K64" i="21" s="1"/>
  <c r="K8" i="21"/>
  <c r="K50" i="5"/>
  <c r="K49" i="5" s="1"/>
  <c r="K48" i="5" s="1"/>
  <c r="K47" i="5" s="1"/>
  <c r="K9" i="5" s="1"/>
  <c r="I67" i="21"/>
  <c r="I69" i="21" s="1"/>
  <c r="J65" i="21"/>
  <c r="J66" i="21" s="1"/>
  <c r="D13" i="14"/>
  <c r="D25" i="14" s="1"/>
  <c r="D27" i="14" s="1"/>
  <c r="L31" i="16"/>
  <c r="L32" i="16" s="1"/>
  <c r="G68" i="18"/>
  <c r="G70" i="18" s="1"/>
  <c r="H66" i="18"/>
  <c r="P37" i="14"/>
  <c r="L30" i="8"/>
  <c r="M28" i="8" s="1"/>
  <c r="O38" i="14"/>
  <c r="O35" i="11"/>
  <c r="N38" i="11"/>
  <c r="N43" i="11" s="1"/>
  <c r="N48" i="11" s="1"/>
  <c r="G64" i="5"/>
  <c r="G65" i="5" s="1"/>
  <c r="F66" i="5"/>
  <c r="F68" i="5" s="1"/>
  <c r="M30" i="19"/>
  <c r="N28" i="19" s="1"/>
  <c r="N40" i="14"/>
  <c r="K31" i="8"/>
  <c r="K32" i="8" s="1"/>
  <c r="L50" i="21" s="1"/>
  <c r="L49" i="21" s="1"/>
  <c r="L48" i="21" s="1"/>
  <c r="L47" i="21" s="1"/>
  <c r="L9" i="21" s="1"/>
  <c r="L62" i="21" s="1"/>
  <c r="L7" i="21" s="1"/>
  <c r="I7" i="5"/>
  <c r="M41" i="11"/>
  <c r="M46" i="11" s="1"/>
  <c r="M42" i="11"/>
  <c r="M47" i="11" s="1"/>
  <c r="Q44" i="5"/>
  <c r="Q40" i="5" s="1"/>
  <c r="Q39" i="5" s="1"/>
  <c r="R41" i="5"/>
  <c r="R44" i="5" s="1"/>
  <c r="R40" i="5" s="1"/>
  <c r="R39" i="5" s="1"/>
  <c r="J60" i="5"/>
  <c r="J61" i="5"/>
  <c r="P44" i="18"/>
  <c r="P40" i="18" s="1"/>
  <c r="P39" i="18" s="1"/>
  <c r="Q41" i="18"/>
  <c r="L31" i="19"/>
  <c r="L32" i="19" s="1"/>
  <c r="M30" i="16"/>
  <c r="N28" i="16" s="1"/>
  <c r="L49" i="11"/>
  <c r="L50" i="11" s="1"/>
  <c r="Q38" i="18"/>
  <c r="Q10" i="5"/>
  <c r="R38" i="21" s="1"/>
  <c r="Q38" i="5"/>
  <c r="Q10" i="18"/>
  <c r="J7" i="18" l="1"/>
  <c r="I8" i="14" s="1"/>
  <c r="K63" i="18"/>
  <c r="N43" i="14"/>
  <c r="N48" i="14" s="1"/>
  <c r="N45" i="14"/>
  <c r="N50" i="14" s="1"/>
  <c r="H8" i="14"/>
  <c r="H8" i="18"/>
  <c r="D28" i="14"/>
  <c r="I8" i="18"/>
  <c r="H64" i="18"/>
  <c r="H65" i="18" s="1"/>
  <c r="M59" i="14"/>
  <c r="M26" i="14" s="1"/>
  <c r="L59" i="14"/>
  <c r="L26" i="14" s="1"/>
  <c r="J7" i="5"/>
  <c r="J8" i="5" s="1"/>
  <c r="E12" i="11"/>
  <c r="E13" i="11" s="1"/>
  <c r="E24" i="11" s="1"/>
  <c r="E26" i="11" s="1"/>
  <c r="E27" i="11" s="1"/>
  <c r="M49" i="11"/>
  <c r="M50" i="11" s="1"/>
  <c r="M51" i="11" s="1"/>
  <c r="M56" i="11" s="1"/>
  <c r="J67" i="21"/>
  <c r="J69" i="21" s="1"/>
  <c r="K65" i="21"/>
  <c r="K66" i="21" s="1"/>
  <c r="L63" i="21"/>
  <c r="L64" i="21" s="1"/>
  <c r="L8" i="21"/>
  <c r="L31" i="8"/>
  <c r="L32" i="8" s="1"/>
  <c r="M50" i="21" s="1"/>
  <c r="M49" i="21" s="1"/>
  <c r="M48" i="21" s="1"/>
  <c r="M47" i="21" s="1"/>
  <c r="M9" i="21" s="1"/>
  <c r="L51" i="11"/>
  <c r="L56" i="11" s="1"/>
  <c r="N30" i="16"/>
  <c r="O28" i="16" s="1"/>
  <c r="R41" i="18"/>
  <c r="R44" i="18" s="1"/>
  <c r="R40" i="18" s="1"/>
  <c r="R39" i="18" s="1"/>
  <c r="Q44" i="18"/>
  <c r="Q40" i="18" s="1"/>
  <c r="Q39" i="18" s="1"/>
  <c r="I8" i="5"/>
  <c r="H8" i="11"/>
  <c r="I62" i="5"/>
  <c r="I63" i="5" s="1"/>
  <c r="K60" i="5"/>
  <c r="K61" i="5"/>
  <c r="N30" i="19"/>
  <c r="O28" i="19" s="1"/>
  <c r="H64" i="5"/>
  <c r="G66" i="5"/>
  <c r="G68" i="5" s="1"/>
  <c r="P35" i="11"/>
  <c r="O38" i="11"/>
  <c r="O43" i="11" s="1"/>
  <c r="O48" i="11" s="1"/>
  <c r="P38" i="14"/>
  <c r="P40" i="14" s="1"/>
  <c r="Q37" i="14"/>
  <c r="H67" i="18"/>
  <c r="M31" i="16"/>
  <c r="M32" i="16" s="1"/>
  <c r="L50" i="5"/>
  <c r="L49" i="5" s="1"/>
  <c r="L50" i="18"/>
  <c r="L49" i="18" s="1"/>
  <c r="M31" i="19"/>
  <c r="M32" i="19" s="1"/>
  <c r="E13" i="14"/>
  <c r="E25" i="14" s="1"/>
  <c r="E27" i="14" s="1"/>
  <c r="N41" i="11"/>
  <c r="N46" i="11" s="1"/>
  <c r="N42" i="11"/>
  <c r="N47" i="11" s="1"/>
  <c r="N44" i="14"/>
  <c r="M30" i="8"/>
  <c r="N28" i="8" s="1"/>
  <c r="O40" i="14"/>
  <c r="R10" i="5"/>
  <c r="R38" i="18"/>
  <c r="R38" i="5"/>
  <c r="R10" i="18"/>
  <c r="J64" i="18" l="1"/>
  <c r="J65" i="18" s="1"/>
  <c r="J8" i="18"/>
  <c r="K7" i="18"/>
  <c r="K64" i="18" s="1"/>
  <c r="O43" i="14"/>
  <c r="O48" i="14" s="1"/>
  <c r="O45" i="14"/>
  <c r="O50" i="14" s="1"/>
  <c r="P43" i="14"/>
  <c r="P48" i="14" s="1"/>
  <c r="P45" i="14"/>
  <c r="P50" i="14" s="1"/>
  <c r="M57" i="11"/>
  <c r="M25" i="11" s="1"/>
  <c r="E28" i="14"/>
  <c r="M50" i="5"/>
  <c r="M49" i="5" s="1"/>
  <c r="M48" i="5" s="1"/>
  <c r="M47" i="5" s="1"/>
  <c r="M9" i="5" s="1"/>
  <c r="I65" i="18"/>
  <c r="J62" i="5"/>
  <c r="J63" i="5" s="1"/>
  <c r="M50" i="18"/>
  <c r="M49" i="18" s="1"/>
  <c r="N49" i="14"/>
  <c r="N51" i="14" s="1"/>
  <c r="N52" i="14" s="1"/>
  <c r="N53" i="14" s="1"/>
  <c r="N58" i="14" s="1"/>
  <c r="N59" i="14" s="1"/>
  <c r="N26" i="14" s="1"/>
  <c r="N31" i="19"/>
  <c r="N32" i="19" s="1"/>
  <c r="I8" i="11"/>
  <c r="M62" i="21"/>
  <c r="M7" i="21" s="1"/>
  <c r="L48" i="18"/>
  <c r="L47" i="18" s="1"/>
  <c r="L9" i="18" s="1"/>
  <c r="F12" i="11"/>
  <c r="F13" i="11" s="1"/>
  <c r="F24" i="11" s="1"/>
  <c r="F26" i="11" s="1"/>
  <c r="F27" i="11" s="1"/>
  <c r="K67" i="21"/>
  <c r="K69" i="21" s="1"/>
  <c r="L65" i="21"/>
  <c r="L66" i="21" s="1"/>
  <c r="K7" i="5"/>
  <c r="J8" i="11" s="1"/>
  <c r="N30" i="8"/>
  <c r="O28" i="8" s="1"/>
  <c r="F12" i="14"/>
  <c r="L48" i="5"/>
  <c r="L47" i="5" s="1"/>
  <c r="L9" i="5" s="1"/>
  <c r="G12" i="14"/>
  <c r="Q38" i="14"/>
  <c r="Q40" i="14" s="1"/>
  <c r="P44" i="14"/>
  <c r="Q35" i="11"/>
  <c r="Q38" i="11" s="1"/>
  <c r="Q43" i="11" s="1"/>
  <c r="Q48" i="11" s="1"/>
  <c r="P38" i="11"/>
  <c r="P43" i="11" s="1"/>
  <c r="P48" i="11" s="1"/>
  <c r="H65" i="5"/>
  <c r="O30" i="16"/>
  <c r="P28" i="16" s="1"/>
  <c r="M31" i="8"/>
  <c r="M32" i="8" s="1"/>
  <c r="N50" i="21" s="1"/>
  <c r="N49" i="21" s="1"/>
  <c r="N48" i="21" s="1"/>
  <c r="N47" i="21" s="1"/>
  <c r="N9" i="21" s="1"/>
  <c r="N49" i="11"/>
  <c r="N50" i="11" s="1"/>
  <c r="I66" i="18"/>
  <c r="H68" i="18"/>
  <c r="H70" i="18" s="1"/>
  <c r="O44" i="14"/>
  <c r="O41" i="11"/>
  <c r="O46" i="11" s="1"/>
  <c r="O42" i="11"/>
  <c r="O47" i="11" s="1"/>
  <c r="O30" i="19"/>
  <c r="P28" i="19" s="1"/>
  <c r="N31" i="16"/>
  <c r="N32" i="16" s="1"/>
  <c r="L57" i="11"/>
  <c r="L25" i="11" s="1"/>
  <c r="J8" i="14" l="1"/>
  <c r="K8" i="18"/>
  <c r="K65" i="18"/>
  <c r="Q43" i="14"/>
  <c r="Q48" i="14" s="1"/>
  <c r="Q45" i="14"/>
  <c r="Q50" i="14" s="1"/>
  <c r="M48" i="18"/>
  <c r="M47" i="18" s="1"/>
  <c r="M9" i="18" s="1"/>
  <c r="K62" i="5"/>
  <c r="K63" i="5" s="1"/>
  <c r="L63" i="18"/>
  <c r="L7" i="18" s="1"/>
  <c r="K8" i="5"/>
  <c r="O49" i="14"/>
  <c r="O51" i="14" s="1"/>
  <c r="O52" i="14" s="1"/>
  <c r="O53" i="14" s="1"/>
  <c r="O58" i="14" s="1"/>
  <c r="P49" i="14"/>
  <c r="P51" i="14" s="1"/>
  <c r="P52" i="14" s="1"/>
  <c r="P53" i="14" s="1"/>
  <c r="P58" i="14" s="1"/>
  <c r="M63" i="21"/>
  <c r="M64" i="21" s="1"/>
  <c r="M8" i="21"/>
  <c r="M65" i="21"/>
  <c r="M66" i="21" s="1"/>
  <c r="L67" i="21"/>
  <c r="L69" i="21" s="1"/>
  <c r="N62" i="21"/>
  <c r="N7" i="21" s="1"/>
  <c r="O49" i="11"/>
  <c r="O50" i="11" s="1"/>
  <c r="O51" i="11" s="1"/>
  <c r="O56" i="11" s="1"/>
  <c r="G13" i="14"/>
  <c r="G25" i="14" s="1"/>
  <c r="G27" i="14" s="1"/>
  <c r="O31" i="19"/>
  <c r="O32" i="19" s="1"/>
  <c r="N31" i="8"/>
  <c r="N32" i="8" s="1"/>
  <c r="O50" i="5" s="1"/>
  <c r="O49" i="5" s="1"/>
  <c r="M60" i="5"/>
  <c r="M61" i="5"/>
  <c r="I67" i="18"/>
  <c r="N50" i="18"/>
  <c r="N49" i="18" s="1"/>
  <c r="N50" i="5"/>
  <c r="N49" i="5" s="1"/>
  <c r="P30" i="16"/>
  <c r="Q28" i="16" s="1"/>
  <c r="H66" i="5"/>
  <c r="H68" i="5" s="1"/>
  <c r="I64" i="5"/>
  <c r="Q41" i="11"/>
  <c r="Q46" i="11" s="1"/>
  <c r="Q42" i="11"/>
  <c r="Q47" i="11" s="1"/>
  <c r="Q44" i="14"/>
  <c r="L61" i="5"/>
  <c r="L60" i="5"/>
  <c r="P30" i="19"/>
  <c r="Q28" i="19" s="1"/>
  <c r="N51" i="11"/>
  <c r="N56" i="11" s="1"/>
  <c r="O31" i="16"/>
  <c r="O32" i="16" s="1"/>
  <c r="P41" i="11"/>
  <c r="P46" i="11" s="1"/>
  <c r="P42" i="11"/>
  <c r="P47" i="11" s="1"/>
  <c r="F13" i="14"/>
  <c r="F25" i="14" s="1"/>
  <c r="F27" i="14" s="1"/>
  <c r="O30" i="8"/>
  <c r="P28" i="8" s="1"/>
  <c r="M63" i="18" l="1"/>
  <c r="F28" i="14"/>
  <c r="G28" i="14" s="1"/>
  <c r="D33" i="14"/>
  <c r="F7" i="15" s="1"/>
  <c r="O59" i="14"/>
  <c r="O26" i="14" s="1"/>
  <c r="P59" i="14"/>
  <c r="P26" i="14" s="1"/>
  <c r="Q49" i="14"/>
  <c r="Q51" i="14" s="1"/>
  <c r="Q52" i="14" s="1"/>
  <c r="L7" i="5"/>
  <c r="K8" i="11" s="1"/>
  <c r="N8" i="21"/>
  <c r="N63" i="21"/>
  <c r="N64" i="21" s="1"/>
  <c r="N65" i="21"/>
  <c r="N66" i="21" s="1"/>
  <c r="M67" i="21"/>
  <c r="M69" i="21" s="1"/>
  <c r="M7" i="5"/>
  <c r="M62" i="5" s="1"/>
  <c r="O50" i="18"/>
  <c r="O49" i="18" s="1"/>
  <c r="O50" i="21"/>
  <c r="O49" i="21" s="1"/>
  <c r="O48" i="21" s="1"/>
  <c r="O47" i="21" s="1"/>
  <c r="O9" i="21" s="1"/>
  <c r="G12" i="11"/>
  <c r="G13" i="11" s="1"/>
  <c r="G24" i="11" s="1"/>
  <c r="G26" i="11" s="1"/>
  <c r="N48" i="18"/>
  <c r="N47" i="18" s="1"/>
  <c r="N9" i="18" s="1"/>
  <c r="P49" i="11"/>
  <c r="P50" i="11" s="1"/>
  <c r="P51" i="11" s="1"/>
  <c r="P56" i="11" s="1"/>
  <c r="P57" i="11" s="1"/>
  <c r="P25" i="11" s="1"/>
  <c r="P30" i="8"/>
  <c r="Q28" i="8" s="1"/>
  <c r="L64" i="18"/>
  <c r="L65" i="18" s="1"/>
  <c r="K8" i="14"/>
  <c r="L8" i="18"/>
  <c r="Q30" i="19"/>
  <c r="R28" i="19" s="1"/>
  <c r="O48" i="5"/>
  <c r="O47" i="5" s="1"/>
  <c r="O9" i="5" s="1"/>
  <c r="Q30" i="16"/>
  <c r="R28" i="16" s="1"/>
  <c r="J66" i="18"/>
  <c r="J67" i="18" s="1"/>
  <c r="I68" i="18"/>
  <c r="I70" i="18" s="1"/>
  <c r="O31" i="8"/>
  <c r="O32" i="8" s="1"/>
  <c r="P50" i="21" s="1"/>
  <c r="P49" i="21" s="1"/>
  <c r="P48" i="21" s="1"/>
  <c r="P47" i="21" s="1"/>
  <c r="P9" i="21" s="1"/>
  <c r="O57" i="11"/>
  <c r="O25" i="11" s="1"/>
  <c r="N57" i="11"/>
  <c r="N25" i="11" s="1"/>
  <c r="P31" i="19"/>
  <c r="P32" i="19" s="1"/>
  <c r="Q49" i="11"/>
  <c r="Q50" i="11" s="1"/>
  <c r="Q51" i="11" s="1"/>
  <c r="Q56" i="11" s="1"/>
  <c r="I65" i="5"/>
  <c r="P31" i="16"/>
  <c r="P32" i="16" s="1"/>
  <c r="N48" i="5"/>
  <c r="N47" i="5" s="1"/>
  <c r="N9" i="5" s="1"/>
  <c r="M7" i="18" l="1"/>
  <c r="M64" i="18" s="1"/>
  <c r="M65" i="18" s="1"/>
  <c r="D32" i="14"/>
  <c r="F5" i="15" s="1"/>
  <c r="C12" i="15" s="1"/>
  <c r="L8" i="5"/>
  <c r="N63" i="18"/>
  <c r="N7" i="18" s="1"/>
  <c r="Q57" i="11"/>
  <c r="Q25" i="11" s="1"/>
  <c r="L62" i="5"/>
  <c r="L63" i="5" s="1"/>
  <c r="M8" i="5"/>
  <c r="Q53" i="14"/>
  <c r="Q58" i="14" s="1"/>
  <c r="Q59" i="14" s="1"/>
  <c r="Q26" i="14" s="1"/>
  <c r="C56" i="14"/>
  <c r="H6" i="15" s="1"/>
  <c r="L8" i="11"/>
  <c r="D31" i="11"/>
  <c r="C7" i="15" s="1"/>
  <c r="G27" i="11"/>
  <c r="D30" i="11" s="1"/>
  <c r="C5" i="15" s="1"/>
  <c r="O65" i="21"/>
  <c r="N67" i="21"/>
  <c r="N69" i="21" s="1"/>
  <c r="O62" i="21"/>
  <c r="O7" i="21" s="1"/>
  <c r="O48" i="18"/>
  <c r="O47" i="18" s="1"/>
  <c r="O9" i="18" s="1"/>
  <c r="P62" i="21"/>
  <c r="P7" i="21" s="1"/>
  <c r="N61" i="5"/>
  <c r="N60" i="5"/>
  <c r="J64" i="5"/>
  <c r="I66" i="5"/>
  <c r="I68" i="5" s="1"/>
  <c r="R30" i="16"/>
  <c r="R31" i="16" s="1"/>
  <c r="R32" i="16" s="1"/>
  <c r="O61" i="5"/>
  <c r="O60" i="5"/>
  <c r="R30" i="19"/>
  <c r="R31" i="19" s="1"/>
  <c r="R32" i="19" s="1"/>
  <c r="C54" i="11"/>
  <c r="E6" i="15" s="1"/>
  <c r="Q30" i="8"/>
  <c r="P50" i="18"/>
  <c r="P49" i="18" s="1"/>
  <c r="P50" i="5"/>
  <c r="P49" i="5" s="1"/>
  <c r="K66" i="18"/>
  <c r="K67" i="18" s="1"/>
  <c r="L66" i="18" s="1"/>
  <c r="J68" i="18"/>
  <c r="J70" i="18" s="1"/>
  <c r="Q31" i="16"/>
  <c r="Q32" i="16" s="1"/>
  <c r="Q31" i="19"/>
  <c r="Q32" i="19" s="1"/>
  <c r="P31" i="8"/>
  <c r="P32" i="8" s="1"/>
  <c r="Q50" i="21" s="1"/>
  <c r="Q49" i="21" s="1"/>
  <c r="Q48" i="21" s="1"/>
  <c r="Q47" i="21" s="1"/>
  <c r="Q9" i="21" s="1"/>
  <c r="N8" i="18" l="1"/>
  <c r="L8" i="14"/>
  <c r="M8" i="18"/>
  <c r="M63" i="5"/>
  <c r="M8" i="14"/>
  <c r="N64" i="18"/>
  <c r="N65" i="18" s="1"/>
  <c r="N7" i="5"/>
  <c r="M8" i="11" s="1"/>
  <c r="P63" i="21"/>
  <c r="P8" i="21"/>
  <c r="O8" i="21"/>
  <c r="O63" i="21"/>
  <c r="O64" i="21" s="1"/>
  <c r="Q62" i="21"/>
  <c r="Q7" i="21" s="1"/>
  <c r="O7" i="5"/>
  <c r="O63" i="18"/>
  <c r="O66" i="21"/>
  <c r="H12" i="11"/>
  <c r="H13" i="11" s="1"/>
  <c r="H24" i="11" s="1"/>
  <c r="H26" i="11" s="1"/>
  <c r="H27" i="11" s="1"/>
  <c r="P48" i="18"/>
  <c r="P47" i="18" s="1"/>
  <c r="P9" i="18" s="1"/>
  <c r="K68" i="18"/>
  <c r="K70" i="18" s="1"/>
  <c r="Q50" i="18"/>
  <c r="Q49" i="18" s="1"/>
  <c r="Q50" i="5"/>
  <c r="Q49" i="5" s="1"/>
  <c r="P48" i="5"/>
  <c r="P47" i="5" s="1"/>
  <c r="P9" i="5" s="1"/>
  <c r="R28" i="8"/>
  <c r="J65" i="5"/>
  <c r="Q31" i="8"/>
  <c r="Q32" i="8" s="1"/>
  <c r="R50" i="21" s="1"/>
  <c r="R49" i="21" s="1"/>
  <c r="R48" i="21" s="1"/>
  <c r="R47" i="21" s="1"/>
  <c r="R9" i="21" s="1"/>
  <c r="H12" i="14"/>
  <c r="L67" i="18"/>
  <c r="P63" i="18" l="1"/>
  <c r="O8" i="5"/>
  <c r="O62" i="5"/>
  <c r="N8" i="5"/>
  <c r="N8" i="11"/>
  <c r="N62" i="5"/>
  <c r="N63" i="5" s="1"/>
  <c r="O7" i="18"/>
  <c r="O64" i="18" s="1"/>
  <c r="O65" i="18" s="1"/>
  <c r="Q63" i="21"/>
  <c r="Q64" i="21" s="1"/>
  <c r="Q8" i="21"/>
  <c r="Q48" i="18"/>
  <c r="Q47" i="18" s="1"/>
  <c r="Q9" i="18" s="1"/>
  <c r="R62" i="21"/>
  <c r="R7" i="21" s="1"/>
  <c r="O67" i="21"/>
  <c r="O69" i="21" s="1"/>
  <c r="P65" i="21"/>
  <c r="P66" i="21" s="1"/>
  <c r="I12" i="11"/>
  <c r="I13" i="11" s="1"/>
  <c r="I24" i="11" s="1"/>
  <c r="I26" i="11" s="1"/>
  <c r="E31" i="11" s="1"/>
  <c r="D7" i="15" s="1"/>
  <c r="P64" i="21"/>
  <c r="J12" i="14"/>
  <c r="H13" i="14"/>
  <c r="H25" i="14" s="1"/>
  <c r="H27" i="14" s="1"/>
  <c r="H28" i="14" s="1"/>
  <c r="R50" i="18"/>
  <c r="R49" i="18" s="1"/>
  <c r="R50" i="5"/>
  <c r="R49" i="5" s="1"/>
  <c r="Q48" i="5"/>
  <c r="Q47" i="5" s="1"/>
  <c r="Q9" i="5" s="1"/>
  <c r="I12" i="14"/>
  <c r="J66" i="5"/>
  <c r="J68" i="5" s="1"/>
  <c r="K64" i="5"/>
  <c r="R30" i="8"/>
  <c r="R31" i="8" s="1"/>
  <c r="R32" i="8" s="1"/>
  <c r="P60" i="5"/>
  <c r="P61" i="5"/>
  <c r="L68" i="18"/>
  <c r="L70" i="18" s="1"/>
  <c r="M66" i="18"/>
  <c r="P7" i="18" l="1"/>
  <c r="P8" i="18" s="1"/>
  <c r="Q63" i="18"/>
  <c r="O8" i="18"/>
  <c r="O63" i="5"/>
  <c r="N8" i="14"/>
  <c r="P7" i="5"/>
  <c r="O8" i="11" s="1"/>
  <c r="P67" i="21"/>
  <c r="P69" i="21" s="1"/>
  <c r="Q65" i="21"/>
  <c r="Q66" i="21" s="1"/>
  <c r="R48" i="18"/>
  <c r="R47" i="18" s="1"/>
  <c r="R9" i="18" s="1"/>
  <c r="R63" i="21"/>
  <c r="R64" i="21" s="1"/>
  <c r="R8" i="21"/>
  <c r="I27" i="11"/>
  <c r="E30" i="11" s="1"/>
  <c r="D5" i="15" s="1"/>
  <c r="C10" i="15" s="1"/>
  <c r="I13" i="14"/>
  <c r="I25" i="14" s="1"/>
  <c r="I27" i="14" s="1"/>
  <c r="I28" i="14" s="1"/>
  <c r="K65" i="5"/>
  <c r="Q60" i="5"/>
  <c r="Q61" i="5"/>
  <c r="R48" i="5"/>
  <c r="R47" i="5" s="1"/>
  <c r="R9" i="5" s="1"/>
  <c r="M67" i="18"/>
  <c r="J13" i="14"/>
  <c r="J25" i="14" s="1"/>
  <c r="J27" i="14" s="1"/>
  <c r="O8" i="14" l="1"/>
  <c r="P64" i="18"/>
  <c r="P65" i="18" s="1"/>
  <c r="Q7" i="18"/>
  <c r="Q8" i="18" s="1"/>
  <c r="E32" i="14"/>
  <c r="G5" i="15" s="1"/>
  <c r="P62" i="5"/>
  <c r="P63" i="5" s="1"/>
  <c r="R63" i="18"/>
  <c r="R7" i="18" s="1"/>
  <c r="P8" i="5"/>
  <c r="E33" i="14"/>
  <c r="G7" i="15" s="1"/>
  <c r="Q67" i="21"/>
  <c r="Q69" i="21" s="1"/>
  <c r="R65" i="21"/>
  <c r="R66" i="21" s="1"/>
  <c r="R67" i="21" s="1"/>
  <c r="R69" i="21" s="1"/>
  <c r="J28" i="14"/>
  <c r="K66" i="5"/>
  <c r="K68" i="5" s="1"/>
  <c r="L64" i="5"/>
  <c r="R60" i="5"/>
  <c r="R61" i="5"/>
  <c r="Q7" i="5"/>
  <c r="K12" i="14"/>
  <c r="N66" i="18"/>
  <c r="M68" i="18"/>
  <c r="M70" i="18" s="1"/>
  <c r="R8" i="18" l="1"/>
  <c r="P8" i="14"/>
  <c r="Q64" i="18"/>
  <c r="Q65" i="18" s="1"/>
  <c r="J12" i="11"/>
  <c r="J13" i="11" s="1"/>
  <c r="J24" i="11" s="1"/>
  <c r="J26" i="11" s="1"/>
  <c r="J27" i="11" s="1"/>
  <c r="Q8" i="14"/>
  <c r="R64" i="18"/>
  <c r="P8" i="11"/>
  <c r="Q62" i="5"/>
  <c r="Q63" i="5" s="1"/>
  <c r="Q8" i="5"/>
  <c r="R7" i="5"/>
  <c r="L65" i="5"/>
  <c r="N67" i="18"/>
  <c r="K13" i="14"/>
  <c r="K25" i="14" s="1"/>
  <c r="K27" i="14" s="1"/>
  <c r="K28" i="14" s="1"/>
  <c r="L12" i="14"/>
  <c r="R65" i="18" l="1"/>
  <c r="M64" i="5"/>
  <c r="L66" i="5"/>
  <c r="L68" i="5" s="1"/>
  <c r="Q8" i="11"/>
  <c r="R8" i="5"/>
  <c r="R62" i="5"/>
  <c r="R63" i="5" s="1"/>
  <c r="L13" i="14"/>
  <c r="L25" i="14" s="1"/>
  <c r="L27" i="14" s="1"/>
  <c r="L28" i="14" s="1"/>
  <c r="O66" i="18"/>
  <c r="N68" i="18"/>
  <c r="N70" i="18" s="1"/>
  <c r="K12" i="11" l="1"/>
  <c r="K13" i="11" s="1"/>
  <c r="K24" i="11" s="1"/>
  <c r="K26" i="11" s="1"/>
  <c r="K27" i="11" s="1"/>
  <c r="M65" i="5"/>
  <c r="O67" i="18"/>
  <c r="N64" i="5" l="1"/>
  <c r="M66" i="5"/>
  <c r="M68" i="5" s="1"/>
  <c r="O68" i="18"/>
  <c r="O70" i="18" s="1"/>
  <c r="P66" i="18"/>
  <c r="M12" i="14"/>
  <c r="L12" i="11" l="1"/>
  <c r="L13" i="11" s="1"/>
  <c r="L24" i="11" s="1"/>
  <c r="L26" i="11" s="1"/>
  <c r="L27" i="11" s="1"/>
  <c r="N65" i="5"/>
  <c r="M13" i="14"/>
  <c r="M25" i="14" s="1"/>
  <c r="M27" i="14" s="1"/>
  <c r="M28" i="14" s="1"/>
  <c r="P67" i="18"/>
  <c r="N66" i="5" l="1"/>
  <c r="N68" i="5" s="1"/>
  <c r="O64" i="5"/>
  <c r="O65" i="5" s="1"/>
  <c r="P68" i="18"/>
  <c r="P70" i="18" s="1"/>
  <c r="Q66" i="18"/>
  <c r="N12" i="14"/>
  <c r="M12" i="11" l="1"/>
  <c r="M13" i="11" s="1"/>
  <c r="M24" i="11" s="1"/>
  <c r="M26" i="11" s="1"/>
  <c r="M27" i="11" s="1"/>
  <c r="O66" i="5"/>
  <c r="O68" i="5" s="1"/>
  <c r="P64" i="5"/>
  <c r="P65" i="5" s="1"/>
  <c r="O12" i="14"/>
  <c r="N13" i="14"/>
  <c r="N25" i="14" s="1"/>
  <c r="N27" i="14" s="1"/>
  <c r="N28" i="14" s="1"/>
  <c r="Q67" i="18"/>
  <c r="N12" i="11" l="1"/>
  <c r="N13" i="11" s="1"/>
  <c r="N24" i="11" s="1"/>
  <c r="N26" i="11" s="1"/>
  <c r="N27" i="11" s="1"/>
  <c r="Q64" i="5"/>
  <c r="P66" i="5"/>
  <c r="P68" i="5" s="1"/>
  <c r="R66" i="18"/>
  <c r="Q68" i="18"/>
  <c r="Q70" i="18" s="1"/>
  <c r="O13" i="14"/>
  <c r="O25" i="14" s="1"/>
  <c r="O27" i="14" s="1"/>
  <c r="O28" i="14" s="1"/>
  <c r="O12" i="11" l="1"/>
  <c r="O13" i="11" s="1"/>
  <c r="O24" i="11" s="1"/>
  <c r="O26" i="11" s="1"/>
  <c r="O27" i="11" s="1"/>
  <c r="Q65" i="5"/>
  <c r="R67" i="18"/>
  <c r="R68" i="18" s="1"/>
  <c r="R70" i="18" s="1"/>
  <c r="P12" i="14"/>
  <c r="P12" i="11" l="1"/>
  <c r="P13" i="11" s="1"/>
  <c r="P24" i="11" s="1"/>
  <c r="P26" i="11" s="1"/>
  <c r="P27" i="11" s="1"/>
  <c r="Q66" i="5"/>
  <c r="Q68" i="5" s="1"/>
  <c r="R64" i="5"/>
  <c r="P13" i="14"/>
  <c r="P25" i="14" s="1"/>
  <c r="P27" i="14" s="1"/>
  <c r="P28" i="14" s="1"/>
  <c r="R65" i="5" l="1"/>
  <c r="R66" i="5" s="1"/>
  <c r="R68" i="5" s="1"/>
  <c r="Q12" i="14" l="1"/>
  <c r="Q12" i="11" l="1"/>
  <c r="Q13" i="11" s="1"/>
  <c r="Q24" i="11" s="1"/>
  <c r="Q26" i="11" s="1"/>
  <c r="Q13" i="14"/>
  <c r="Q25" i="14" s="1"/>
  <c r="Q27" i="14" s="1"/>
  <c r="F31" i="11" l="1"/>
  <c r="E7" i="15" s="1"/>
  <c r="Q27" i="11"/>
  <c r="F30" i="11" s="1"/>
  <c r="E5" i="15" s="1"/>
  <c r="Q28" i="14"/>
  <c r="F32" i="14" s="1"/>
  <c r="H5" i="15" s="1"/>
  <c r="C11" i="15" s="1"/>
  <c r="F33" i="14"/>
  <c r="H7" i="15" s="1"/>
  <c r="C13" i="15" s="1"/>
</calcChain>
</file>

<file path=xl/comments1.xml><?xml version="1.0" encoding="utf-8"?>
<comments xmlns="http://schemas.openxmlformats.org/spreadsheetml/2006/main">
  <authors>
    <author>MetelevaOlga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MetelevaOlga:</t>
        </r>
        <r>
          <rPr>
            <sz val="9"/>
            <color indexed="81"/>
            <rFont val="Tahoma"/>
            <family val="2"/>
            <charset val="204"/>
          </rPr>
          <t xml:space="preserve">
не &gt; 5% согласно Метод указаниям</t>
        </r>
      </text>
    </comment>
  </commentList>
</comments>
</file>

<file path=xl/comments2.xml><?xml version="1.0" encoding="utf-8"?>
<comments xmlns="http://schemas.openxmlformats.org/spreadsheetml/2006/main">
  <authors>
    <author>MetelevaOlga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MetelevaOlga:</t>
        </r>
        <r>
          <rPr>
            <sz val="9"/>
            <color indexed="81"/>
            <rFont val="Tahoma"/>
            <family val="2"/>
            <charset val="204"/>
          </rPr>
          <t xml:space="preserve">
не &gt; 5% согласно Метод указаниям</t>
        </r>
      </text>
    </comment>
  </commentList>
</comments>
</file>

<file path=xl/comments3.xml><?xml version="1.0" encoding="utf-8"?>
<comments xmlns="http://schemas.openxmlformats.org/spreadsheetml/2006/main">
  <authors>
    <author>MetelevaOlga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04"/>
          </rPr>
          <t>MetelevaOlga:</t>
        </r>
        <r>
          <rPr>
            <sz val="9"/>
            <color indexed="81"/>
            <rFont val="Tahoma"/>
            <family val="2"/>
            <charset val="204"/>
          </rPr>
          <t xml:space="preserve">
не &gt; 5% согласно Метод указаниям</t>
        </r>
      </text>
    </comment>
  </commentList>
</comments>
</file>

<file path=xl/sharedStrings.xml><?xml version="1.0" encoding="utf-8"?>
<sst xmlns="http://schemas.openxmlformats.org/spreadsheetml/2006/main" count="879" uniqueCount="265">
  <si>
    <t>НДФЛ</t>
  </si>
  <si>
    <t>Налог на прибыль</t>
  </si>
  <si>
    <t>Ставка НДС</t>
  </si>
  <si>
    <t>Налог на имущество организаций</t>
  </si>
  <si>
    <t>Индекс цен на электрическую энергию</t>
  </si>
  <si>
    <t>Индекс потребительских цен</t>
  </si>
  <si>
    <t>ИНВЕСТИЦИИ</t>
  </si>
  <si>
    <t>Наименование статей затрат</t>
  </si>
  <si>
    <t>Ед.изм.</t>
  </si>
  <si>
    <t>1</t>
  </si>
  <si>
    <t>Объем реализации всего</t>
  </si>
  <si>
    <t xml:space="preserve"> тыс.м3</t>
  </si>
  <si>
    <t>%</t>
  </si>
  <si>
    <t>2</t>
  </si>
  <si>
    <t xml:space="preserve"> НВВ </t>
  </si>
  <si>
    <t>тыс.руб.</t>
  </si>
  <si>
    <t>Рост НВВ</t>
  </si>
  <si>
    <t>2.1</t>
  </si>
  <si>
    <t>Текущие расходы:</t>
  </si>
  <si>
    <t>2.1.1</t>
  </si>
  <si>
    <t>Операционные расходы</t>
  </si>
  <si>
    <t>2.1.1.1</t>
  </si>
  <si>
    <t>Сырье и материалы</t>
  </si>
  <si>
    <t>Реагенты</t>
  </si>
  <si>
    <t>Горюче-смазочные материалы</t>
  </si>
  <si>
    <t>Материалы и малоценные основные средства</t>
  </si>
  <si>
    <t>2.1.1.2</t>
  </si>
  <si>
    <t>Оплата труда основного производственного персонала</t>
  </si>
  <si>
    <t xml:space="preserve">         Заработная плата производственного персонала</t>
  </si>
  <si>
    <t xml:space="preserve">         Отчисления</t>
  </si>
  <si>
    <t>2.1.1.3</t>
  </si>
  <si>
    <t>Общехохяйственные расходы</t>
  </si>
  <si>
    <t>2.1.1.4</t>
  </si>
  <si>
    <t>Прочие производственные расходы</t>
  </si>
  <si>
    <t>2.1.1.5</t>
  </si>
  <si>
    <t>Ремонтные расходы</t>
  </si>
  <si>
    <t>Текущий ремонт</t>
  </si>
  <si>
    <t>Капитальный ремонт</t>
  </si>
  <si>
    <t>Оплата труда ремонтного персонала</t>
  </si>
  <si>
    <t>2.1.1.7</t>
  </si>
  <si>
    <t>Административные расходы</t>
  </si>
  <si>
    <t>Оплата работ сторонних организаций</t>
  </si>
  <si>
    <t>Аренда, лизинг (не связанная с ВиВ)</t>
  </si>
  <si>
    <t>Обучение персонала</t>
  </si>
  <si>
    <t>Служебные командировки</t>
  </si>
  <si>
    <t>Прочие административные расходы</t>
  </si>
  <si>
    <t>Страхование производственных объектов</t>
  </si>
  <si>
    <t>индекс эффективности расходов</t>
  </si>
  <si>
    <t>индекс потребительских цен</t>
  </si>
  <si>
    <t>индекс количества активов</t>
  </si>
  <si>
    <t>2.1.2</t>
  </si>
  <si>
    <t>Расходы на э/энергию и э/ресурсы</t>
  </si>
  <si>
    <t xml:space="preserve">расходы на приобретение ЭЭ </t>
  </si>
  <si>
    <t>удельное энергопотребление</t>
  </si>
  <si>
    <t>кВтч/м3</t>
  </si>
  <si>
    <t>среднегодовая стоимость 1 кВт.ч</t>
  </si>
  <si>
    <t>руб.</t>
  </si>
  <si>
    <t>индекс на ЭЭ</t>
  </si>
  <si>
    <t>объем электроэнергии</t>
  </si>
  <si>
    <t>тыс.кВт*ч</t>
  </si>
  <si>
    <t>2.1.2.2</t>
  </si>
  <si>
    <t>2.1.2.3</t>
  </si>
  <si>
    <t>Топливо</t>
  </si>
  <si>
    <t>2.1.3</t>
  </si>
  <si>
    <t>Неподконтрольные расходы</t>
  </si>
  <si>
    <t>Налоги, в том числе:</t>
  </si>
  <si>
    <t>налог на имущество</t>
  </si>
  <si>
    <t>транспортный налог</t>
  </si>
  <si>
    <t xml:space="preserve">налог на прибыль </t>
  </si>
  <si>
    <t>Сбытовые расходы ГО</t>
  </si>
  <si>
    <t>2.2</t>
  </si>
  <si>
    <t xml:space="preserve">Расходы на амортизации ОС и НМА </t>
  </si>
  <si>
    <t>вновь созданные объекты</t>
  </si>
  <si>
    <t>существующие объекты</t>
  </si>
  <si>
    <t>2.3</t>
  </si>
  <si>
    <t>Нормативная прибыль</t>
  </si>
  <si>
    <t>3</t>
  </si>
  <si>
    <t>Тарифы на водоотведение (средние)</t>
  </si>
  <si>
    <t>руб./м3</t>
  </si>
  <si>
    <t>с 1 января</t>
  </si>
  <si>
    <t>с 1 июля</t>
  </si>
  <si>
    <t>4</t>
  </si>
  <si>
    <t>Темп роста с июля</t>
  </si>
  <si>
    <t>Собственные средства</t>
  </si>
  <si>
    <t>Итого</t>
  </si>
  <si>
    <t>Средства участника проекта, в том числе:</t>
  </si>
  <si>
    <t>собственные средства участника проекта</t>
  </si>
  <si>
    <t>заемные средства</t>
  </si>
  <si>
    <t>Средства Фонда</t>
  </si>
  <si>
    <t>Средства бюджета субъекта Российской Федерации</t>
  </si>
  <si>
    <t>Средства местного бюджета</t>
  </si>
  <si>
    <t>1.1.</t>
  </si>
  <si>
    <t>1.2.</t>
  </si>
  <si>
    <t>ИТОГО:</t>
  </si>
  <si>
    <t>ИПЦ в ценах текущего года</t>
  </si>
  <si>
    <t>Заемные средства</t>
  </si>
  <si>
    <t>сумма займа</t>
  </si>
  <si>
    <t>ставка</t>
  </si>
  <si>
    <t>период</t>
  </si>
  <si>
    <t xml:space="preserve">тело </t>
  </si>
  <si>
    <t xml:space="preserve">     </t>
  </si>
  <si>
    <t>ИНВЕСТИЦИИ с учетом ИПЦ в ценах текущего года</t>
  </si>
  <si>
    <t>Предпринимательская прибыль</t>
  </si>
  <si>
    <t>Индекс количества активов</t>
  </si>
  <si>
    <t>Изменение количества условных метров канализационной сети, эксплуатируемой регулируемой организацией, %</t>
  </si>
  <si>
    <t>Изменение операционных расходов на очистку сточных вод, связанное с вводом в эксплуатацию нового объекта очистки сточных вод, тыс.руб.</t>
  </si>
  <si>
    <t>Инвестиции</t>
  </si>
  <si>
    <t>ИТОГО</t>
  </si>
  <si>
    <t>НАЛОГ НА ИМУЩЕСТВО</t>
  </si>
  <si>
    <t>Среднегодовая стоимость  ОС</t>
  </si>
  <si>
    <t xml:space="preserve">Налог на имущество </t>
  </si>
  <si>
    <t>Амортизация</t>
  </si>
  <si>
    <t>Стоимость ОС на начало года</t>
  </si>
  <si>
    <t>Стоимость ОС на конец года</t>
  </si>
  <si>
    <t>лет</t>
  </si>
  <si>
    <t>1.</t>
  </si>
  <si>
    <t>2.</t>
  </si>
  <si>
    <t xml:space="preserve">    на имущество вновь созданных объектов</t>
  </si>
  <si>
    <t xml:space="preserve">    на имущество существующих объектов</t>
  </si>
  <si>
    <t xml:space="preserve">Предпринимательская прибыль ГО </t>
  </si>
  <si>
    <t xml:space="preserve">         Заработная плата </t>
  </si>
  <si>
    <t>Оплата труда административного персонала</t>
  </si>
  <si>
    <t>Теплоэнергия</t>
  </si>
  <si>
    <t>плата за НВОС</t>
  </si>
  <si>
    <t>№ п/п</t>
  </si>
  <si>
    <t>Индекс эффективности операционных расходов</t>
  </si>
  <si>
    <t>3.</t>
  </si>
  <si>
    <t>4.</t>
  </si>
  <si>
    <t>Отчисления на соц.нужды</t>
  </si>
  <si>
    <t>Фонд ЖКХ</t>
  </si>
  <si>
    <t>Региональный и местный бюджет</t>
  </si>
  <si>
    <t>Привлеченные средства (кредит)</t>
  </si>
  <si>
    <t>Ставка</t>
  </si>
  <si>
    <t>Доля средств</t>
  </si>
  <si>
    <t>Финансирование на начало периода</t>
  </si>
  <si>
    <t>Стоимость капитала ежегодно</t>
  </si>
  <si>
    <t>Расчет коэффициента дисконтрования годовой</t>
  </si>
  <si>
    <t>Коэффициент дисконтирования</t>
  </si>
  <si>
    <t>3.1.</t>
  </si>
  <si>
    <t>3.2.</t>
  </si>
  <si>
    <t>Средства бюджета РФ</t>
  </si>
  <si>
    <t>Ключевая ставка ЦБ РФ</t>
  </si>
  <si>
    <t>Премия за риск (не ниже 6%)</t>
  </si>
  <si>
    <t xml:space="preserve">Стоимость капитала </t>
  </si>
  <si>
    <t>Проценты к уплате</t>
  </si>
  <si>
    <t>Привлечение кредитов и займов</t>
  </si>
  <si>
    <t>Погашение кредитов и займов</t>
  </si>
  <si>
    <t>Суммарный денежный поток за период</t>
  </si>
  <si>
    <t>Чистый дисконтированный денежный поток</t>
  </si>
  <si>
    <t>Чистый дисконтированный денежный поток нарастающим итогом</t>
  </si>
  <si>
    <t>Целевые финансовые поступления (Бюджетные средства)</t>
  </si>
  <si>
    <t>Прогноз движения денежных средств, тыс.руб</t>
  </si>
  <si>
    <t>Статьи</t>
  </si>
  <si>
    <t>Темп изменения объема</t>
  </si>
  <si>
    <t>Срок кредита, лет</t>
  </si>
  <si>
    <t>Доля в инвестированном капитале</t>
  </si>
  <si>
    <t>Итого (Dt+Df+Et)</t>
  </si>
  <si>
    <t>WACC ежегодно (без Фонда)</t>
  </si>
  <si>
    <t>Расчет WACC (Ф)</t>
  </si>
  <si>
    <t>Расчет WACC (-)</t>
  </si>
  <si>
    <t>NPV (Ф)</t>
  </si>
  <si>
    <t>IRR (Ф)</t>
  </si>
  <si>
    <t>Наименование показателя</t>
  </si>
  <si>
    <t>без участия средств Фонда</t>
  </si>
  <si>
    <t>с участием средств Фонда</t>
  </si>
  <si>
    <t>Т</t>
  </si>
  <si>
    <t xml:space="preserve">WACC </t>
  </si>
  <si>
    <t>Т1=5</t>
  </si>
  <si>
    <t>Т2=7</t>
  </si>
  <si>
    <t>Т3=15</t>
  </si>
  <si>
    <t>IRR (T3)&gt;WACC</t>
  </si>
  <si>
    <t>Приток</t>
  </si>
  <si>
    <t>Отток</t>
  </si>
  <si>
    <t>Сальдо</t>
  </si>
  <si>
    <t>ИТОГО чистый операционный поток</t>
  </si>
  <si>
    <t>ИТОГО чистый финансовый поток</t>
  </si>
  <si>
    <t>ИТОГО чистый инвестиционный поток</t>
  </si>
  <si>
    <t>Дисконитрованный инвестиционный поток</t>
  </si>
  <si>
    <t>Плата за НВОС</t>
  </si>
  <si>
    <t>Транспортный налог</t>
  </si>
  <si>
    <t>Сумма з/п в инвестициях</t>
  </si>
  <si>
    <t>Рентабельность в строительной сфере</t>
  </si>
  <si>
    <t>Средства бюджета субъекта РФ</t>
  </si>
  <si>
    <t>Средства местного бюджета РФ</t>
  </si>
  <si>
    <t>тыс.м3</t>
  </si>
  <si>
    <t>Заработная плата производственного персонала</t>
  </si>
  <si>
    <t>Объем реализации (всего)</t>
  </si>
  <si>
    <t>Собственные средства участника проекта</t>
  </si>
  <si>
    <t>СТАТЬИ ЗАТРАТ</t>
  </si>
  <si>
    <t>УСЛОВИЯ КРЕДИТОВАНИЯ</t>
  </si>
  <si>
    <t>Ставка по кредиту</t>
  </si>
  <si>
    <t>Предельный индекс роста тарифа</t>
  </si>
  <si>
    <t xml:space="preserve">Темп роста с учетом предельного индекса </t>
  </si>
  <si>
    <t>АМОРТИЗАЦИЯ</t>
  </si>
  <si>
    <t>Капитальные вложения</t>
  </si>
  <si>
    <t>Социальная поддержка работников</t>
  </si>
  <si>
    <t>прочие</t>
  </si>
  <si>
    <t>ИТОГО Остаточная стоимость на начало года</t>
  </si>
  <si>
    <t>2.4</t>
  </si>
  <si>
    <r>
      <t xml:space="preserve">Наименование предприятия </t>
    </r>
    <r>
      <rPr>
        <sz val="11"/>
        <color theme="1"/>
        <rFont val="Times New Roman"/>
        <family val="1"/>
        <charset val="204"/>
      </rPr>
      <t>(участник проекта)</t>
    </r>
  </si>
  <si>
    <t>Заемные средства участника проекта</t>
  </si>
  <si>
    <t>Средства Фонда ЖКХ РФ</t>
  </si>
  <si>
    <t>Прочие налоги</t>
  </si>
  <si>
    <t>руб/м3</t>
  </si>
  <si>
    <t>NPV, тыс.руб.</t>
  </si>
  <si>
    <t>WACC, %</t>
  </si>
  <si>
    <t>IRR, %</t>
  </si>
  <si>
    <t>T, лет</t>
  </si>
  <si>
    <t>Расходы на ремонт</t>
  </si>
  <si>
    <t>Бюджетные средства</t>
  </si>
  <si>
    <t>WACC ежегодно (-)</t>
  </si>
  <si>
    <t>Средства Фонда+Бюджетные средства</t>
  </si>
  <si>
    <t xml:space="preserve">Заполнение не требуется. Автоматический расчет. </t>
  </si>
  <si>
    <t>Расчет тарифа методом индексации с участием средств Фонда ЖКХ</t>
  </si>
  <si>
    <t>Расчет тарифа методом индексации без участия средств Фонда ЖКХ</t>
  </si>
  <si>
    <r>
      <rPr>
        <b/>
        <sz val="11"/>
        <color theme="1"/>
        <rFont val="Times New Roman"/>
        <family val="1"/>
        <charset val="204"/>
      </rPr>
      <t>СРОК</t>
    </r>
    <r>
      <rPr>
        <sz val="11"/>
        <color theme="1"/>
        <rFont val="Times New Roman"/>
        <family val="1"/>
        <charset val="204"/>
      </rPr>
      <t xml:space="preserve"> Проекта (Концессионного соглашения)</t>
    </r>
  </si>
  <si>
    <t xml:space="preserve">Расчет амортизационных отчислений на весь объем инвестиций </t>
  </si>
  <si>
    <t>Расчет амортизационных отчислений на средства Участника проекта (собственные и заемные)</t>
  </si>
  <si>
    <t xml:space="preserve">Расчет амортизационных отчислений на средства Участника проекта(собственные и заемные) и средства Фонда ЖКХ </t>
  </si>
  <si>
    <t>Доля операционных расходов на транспортировку сточных вод, установленная исходя из размера доли за последний отчетный год</t>
  </si>
  <si>
    <t>Срок кредита (не более 22 лет)</t>
  </si>
  <si>
    <t>Тарифы на водоотведение без НДС (с 1 января)</t>
  </si>
  <si>
    <t>Нормативный уровень прибыли, определенный органом регулирования</t>
  </si>
  <si>
    <t>Темп роста тарифа на водоотведение (среднегодовой)</t>
  </si>
  <si>
    <t>NPV (T1) без участия средств Фонда&lt;0</t>
  </si>
  <si>
    <t>NPV (T3) с участием средств Фонда&gt;0</t>
  </si>
  <si>
    <t>NPV (T2) с участием средств Фонда&lt;0</t>
  </si>
  <si>
    <t>Уровень собираемости платежей с населения</t>
  </si>
  <si>
    <t>Вводные данные</t>
  </si>
  <si>
    <t>Макро данные общие</t>
  </si>
  <si>
    <t>Базовые данные</t>
  </si>
  <si>
    <t>Расчет кредита</t>
  </si>
  <si>
    <t>Расчет амортизационных отчислений на весь объем инвестиций (Аморт все инвестиции (Ф))</t>
  </si>
  <si>
    <t>Расчет амортизационных отчислений на средства Участника проекта (собственные и заемные) (Аморт налог собств, кредит (-))</t>
  </si>
  <si>
    <t>Расчет тарифа методом индексации без участия средств Фонда ЖКХ (Расчет тарифа (-))</t>
  </si>
  <si>
    <t>Расчет тарифа методом индексации с участием средств Фонда ЖКХ (Расчет тарифа (Ф))</t>
  </si>
  <si>
    <t>Расчет амортизационных отчислений на средства Участника проекта(собственные и заемные) и средства Фонда ЖКХ (Аморт собств, кредит, Фонд)</t>
  </si>
  <si>
    <t>Потоки, WACC (-)</t>
  </si>
  <si>
    <t>Потоки, WACC (Ф)</t>
  </si>
  <si>
    <t>Анализ эффективности проекта</t>
  </si>
  <si>
    <t>Расчет бюджетной эффективности</t>
  </si>
  <si>
    <t>Содержание:</t>
  </si>
  <si>
    <t>Содержание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</si>
  <si>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</si>
  <si>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</si>
  <si>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</si>
  <si>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</si>
  <si>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</si>
  <si>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</si>
  <si>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</si>
  <si>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</si>
  <si>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</si>
  <si>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3.1</t>
  </si>
  <si>
    <t>3.2</t>
  </si>
  <si>
    <t>3.3</t>
  </si>
  <si>
    <t>Доходы от прочей операционной деятельности</t>
  </si>
  <si>
    <t xml:space="preserve"> не больше 60%,</t>
  </si>
  <si>
    <t xml:space="preserve"> не больше 300 млн. руб.</t>
  </si>
  <si>
    <t>Амортизация (налоговая)</t>
  </si>
  <si>
    <t>Собственые средства</t>
  </si>
  <si>
    <r>
      <t xml:space="preserve">Согласованный тариф (заполняется </t>
    </r>
    <r>
      <rPr>
        <b/>
        <sz val="11"/>
        <color theme="1"/>
        <rFont val="Times New Roman"/>
        <family val="1"/>
        <charset val="204"/>
      </rPr>
      <t>опционально</t>
    </r>
    <r>
      <rPr>
        <sz val="11"/>
        <color theme="1"/>
        <rFont val="Times New Roman"/>
        <family val="1"/>
        <charset val="204"/>
      </rPr>
      <t>)</t>
    </r>
  </si>
  <si>
    <t>Приток (согласованный тариф)</t>
  </si>
  <si>
    <r>
      <t xml:space="preserve"> руб./м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</si>
  <si>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руб./м</t>
    </r>
    <r>
      <rPr>
        <vertAlign val="superscript"/>
        <sz val="11"/>
        <color theme="1"/>
        <rFont val="Times New Roman"/>
        <family val="1"/>
        <charset val="204"/>
      </rPr>
      <t>3</t>
    </r>
  </si>
  <si>
    <t>Название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</si>
</sst>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#,##0.00_ ;[Red]\-#,##0.00\ "/>
    <numFmt numFmtId="168" formatCode="#,##0.00&quot;р.&quot;;[Red]\-#,##0.00&quot;р.&quot;"/>
    <numFmt numFmtId="169" formatCode="_-* #,##0.00_р_._-;\-* #,##0.00_р_._-;_-* &quot;-&quot;??_р_._-;_-@_-"/>
    <numFmt numFmtId="170" formatCode="_-* #,##0_р_._-;\-* #,##0_р_._-;_-* &quot;-&quot;??_р_._-;_-@_-"/>
    <numFmt numFmtId="171" formatCode="_-* #,##0.000_р_._-;\-* #,##0.000_р_._-;_-* &quot;-&quot;??_р_._-;_-@_-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9" tint="-0.499984740745262"/>
      <name val="Times New Roman"/>
      <family val="1"/>
      <charset val="204"/>
    </font>
    <font>
      <b/>
      <sz val="11"/>
      <color theme="9" tint="-0.499984740745262"/>
      <name val="Times New Roman"/>
      <family val="1"/>
      <charset val="204"/>
    </font>
    <font>
      <b/>
      <i/>
      <sz val="11"/>
      <color theme="9" tint="-0.49998474074526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5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vertAlign val="superscript"/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CF5E7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theme="9" tint="0.39994506668294322"/>
      </left>
      <right style="thin">
        <color theme="9" tint="-0.24994659260841701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45066682943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450666829432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5" fillId="0" borderId="0"/>
    <xf numFmtId="9" fontId="7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8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472">
    <xf numFmtId="0" fontId="0" fillId="0" borderId="0" xfId="0"/>
    <xf numFmtId="0" fontId="12" fillId="0" borderId="0" xfId="2" applyFont="1" applyFill="1"/>
    <xf numFmtId="0" fontId="6" fillId="0" borderId="1" xfId="4" applyFont="1" applyFill="1" applyBorder="1" applyAlignment="1" applyProtection="1">
      <alignment vertical="center" wrapText="1"/>
    </xf>
    <xf numFmtId="0" fontId="6" fillId="0" borderId="1" xfId="4" applyFont="1" applyFill="1" applyBorder="1" applyAlignment="1" applyProtection="1">
      <alignment horizontal="center" vertical="center" wrapText="1"/>
    </xf>
    <xf numFmtId="0" fontId="13" fillId="0" borderId="1" xfId="4" applyFont="1" applyFill="1" applyBorder="1" applyAlignment="1" applyProtection="1">
      <alignment horizontal="center" vertical="center" wrapText="1"/>
    </xf>
    <xf numFmtId="0" fontId="6" fillId="0" borderId="0" xfId="4" applyFont="1" applyFill="1" applyBorder="1" applyAlignment="1" applyProtection="1">
      <alignment horizontal="center" vertical="center" wrapText="1"/>
    </xf>
    <xf numFmtId="0" fontId="6" fillId="0" borderId="0" xfId="2" applyFont="1" applyFill="1"/>
    <xf numFmtId="49" fontId="13" fillId="0" borderId="1" xfId="4" applyNumberFormat="1" applyFont="1" applyFill="1" applyBorder="1" applyAlignment="1" applyProtection="1">
      <alignment horizontal="center" vertical="center"/>
    </xf>
    <xf numFmtId="0" fontId="13" fillId="0" borderId="1" xfId="4" applyFont="1" applyFill="1" applyBorder="1" applyAlignment="1" applyProtection="1">
      <alignment horizontal="left" vertical="center" wrapText="1" indent="1"/>
    </xf>
    <xf numFmtId="0" fontId="13" fillId="0" borderId="1" xfId="4" applyFont="1" applyFill="1" applyBorder="1" applyAlignment="1" applyProtection="1">
      <alignment horizontal="center" vertical="center"/>
    </xf>
    <xf numFmtId="1" fontId="13" fillId="0" borderId="0" xfId="4" applyNumberFormat="1" applyFont="1" applyFill="1" applyBorder="1" applyAlignment="1" applyProtection="1">
      <alignment horizontal="center" vertical="center"/>
    </xf>
    <xf numFmtId="49" fontId="6" fillId="0" borderId="6" xfId="4" applyNumberFormat="1" applyFont="1" applyFill="1" applyBorder="1" applyAlignment="1" applyProtection="1">
      <alignment horizontal="center" vertical="center"/>
    </xf>
    <xf numFmtId="0" fontId="6" fillId="0" borderId="6" xfId="6" applyFont="1" applyFill="1" applyBorder="1" applyAlignment="1" applyProtection="1">
      <alignment vertical="center" wrapText="1"/>
    </xf>
    <xf numFmtId="0" fontId="6" fillId="0" borderId="6" xfId="6" applyFont="1" applyFill="1" applyBorder="1" applyAlignment="1" applyProtection="1">
      <alignment horizontal="center" vertical="center"/>
    </xf>
    <xf numFmtId="166" fontId="6" fillId="0" borderId="0" xfId="6" applyNumberFormat="1" applyFont="1" applyFill="1" applyBorder="1" applyAlignment="1" applyProtection="1">
      <alignment horizontal="center" vertical="center"/>
    </xf>
    <xf numFmtId="49" fontId="13" fillId="0" borderId="6" xfId="4" applyNumberFormat="1" applyFont="1" applyFill="1" applyBorder="1" applyAlignment="1" applyProtection="1">
      <alignment horizontal="center" vertical="center"/>
    </xf>
    <xf numFmtId="0" fontId="13" fillId="0" borderId="6" xfId="6" applyFont="1" applyFill="1" applyBorder="1" applyAlignment="1" applyProtection="1">
      <alignment vertical="center" wrapText="1"/>
    </xf>
    <xf numFmtId="0" fontId="13" fillId="0" borderId="1" xfId="6" applyFont="1" applyFill="1" applyBorder="1" applyAlignment="1" applyProtection="1">
      <alignment horizontal="center" vertical="center"/>
    </xf>
    <xf numFmtId="3" fontId="13" fillId="0" borderId="6" xfId="6" applyNumberFormat="1" applyFont="1" applyFill="1" applyBorder="1" applyAlignment="1" applyProtection="1">
      <alignment horizontal="center" vertical="center"/>
    </xf>
    <xf numFmtId="164" fontId="6" fillId="0" borderId="0" xfId="3" applyNumberFormat="1" applyFont="1" applyFill="1" applyBorder="1" applyAlignment="1" applyProtection="1">
      <alignment horizontal="center" vertical="center"/>
    </xf>
    <xf numFmtId="49" fontId="6" fillId="0" borderId="1" xfId="4" applyNumberFormat="1" applyFont="1" applyFill="1" applyBorder="1" applyAlignment="1" applyProtection="1">
      <alignment horizontal="center" vertical="center"/>
    </xf>
    <xf numFmtId="0" fontId="13" fillId="0" borderId="1" xfId="6" applyFont="1" applyFill="1" applyBorder="1" applyAlignment="1" applyProtection="1">
      <alignment vertical="center"/>
    </xf>
    <xf numFmtId="0" fontId="6" fillId="0" borderId="1" xfId="6" applyFont="1" applyFill="1" applyBorder="1" applyAlignment="1" applyProtection="1">
      <alignment horizontal="center" vertical="center"/>
    </xf>
    <xf numFmtId="1" fontId="6" fillId="0" borderId="0" xfId="4" applyNumberFormat="1" applyFont="1" applyFill="1" applyBorder="1" applyAlignment="1" applyProtection="1">
      <alignment horizontal="center" vertical="center"/>
    </xf>
    <xf numFmtId="0" fontId="13" fillId="0" borderId="1" xfId="6" applyFont="1" applyFill="1" applyBorder="1" applyAlignment="1" applyProtection="1">
      <alignment horizontal="left" vertical="center" indent="2"/>
    </xf>
    <xf numFmtId="4" fontId="6" fillId="0" borderId="1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166" fontId="6" fillId="0" borderId="0" xfId="2" applyNumberFormat="1" applyFont="1" applyFill="1"/>
    <xf numFmtId="0" fontId="6" fillId="0" borderId="1" xfId="6" applyFont="1" applyFill="1" applyBorder="1" applyAlignment="1" applyProtection="1">
      <alignment vertical="center"/>
    </xf>
    <xf numFmtId="0" fontId="6" fillId="0" borderId="1" xfId="4" applyNumberFormat="1" applyFont="1" applyFill="1" applyBorder="1" applyAlignment="1" applyProtection="1">
      <alignment horizontal="left" vertical="center" wrapText="1" indent="4"/>
    </xf>
    <xf numFmtId="9" fontId="6" fillId="4" borderId="1" xfId="6" applyNumberFormat="1" applyFont="1" applyFill="1" applyBorder="1" applyAlignment="1" applyProtection="1">
      <alignment horizontal="center" vertical="center"/>
    </xf>
    <xf numFmtId="9" fontId="6" fillId="0" borderId="0" xfId="6" applyNumberFormat="1" applyFont="1" applyFill="1" applyBorder="1" applyAlignment="1" applyProtection="1">
      <alignment horizontal="center" vertical="center"/>
    </xf>
    <xf numFmtId="164" fontId="6" fillId="0" borderId="0" xfId="7" applyNumberFormat="1" applyFont="1" applyFill="1" applyBorder="1" applyAlignment="1">
      <alignment horizontal="center" vertical="center"/>
    </xf>
    <xf numFmtId="1" fontId="6" fillId="0" borderId="0" xfId="6" applyNumberFormat="1" applyFont="1" applyFill="1" applyBorder="1" applyAlignment="1" applyProtection="1">
      <alignment horizontal="center" vertical="center"/>
    </xf>
    <xf numFmtId="0" fontId="6" fillId="0" borderId="1" xfId="6" applyFont="1" applyFill="1" applyBorder="1" applyAlignment="1" applyProtection="1">
      <alignment horizontal="left" wrapText="1" indent="2"/>
    </xf>
    <xf numFmtId="2" fontId="6" fillId="0" borderId="1" xfId="6" applyNumberFormat="1" applyFont="1" applyFill="1" applyBorder="1" applyAlignment="1" applyProtection="1">
      <alignment horizontal="center" vertical="center"/>
    </xf>
    <xf numFmtId="4" fontId="6" fillId="0" borderId="1" xfId="6" applyNumberFormat="1" applyFont="1" applyFill="1" applyBorder="1" applyAlignment="1" applyProtection="1">
      <alignment horizontal="center" vertical="center"/>
    </xf>
    <xf numFmtId="4" fontId="6" fillId="4" borderId="1" xfId="6" applyNumberFormat="1" applyFont="1" applyFill="1" applyBorder="1" applyAlignment="1" applyProtection="1">
      <alignment horizontal="center" vertical="center"/>
    </xf>
    <xf numFmtId="49" fontId="14" fillId="0" borderId="1" xfId="4" applyNumberFormat="1" applyFont="1" applyFill="1" applyBorder="1" applyAlignment="1" applyProtection="1">
      <alignment horizontal="center" vertical="center"/>
    </xf>
    <xf numFmtId="0" fontId="14" fillId="0" borderId="1" xfId="4" applyNumberFormat="1" applyFont="1" applyFill="1" applyBorder="1" applyAlignment="1" applyProtection="1">
      <alignment horizontal="left" vertical="center" wrapText="1" indent="4"/>
    </xf>
    <xf numFmtId="0" fontId="14" fillId="0" borderId="1" xfId="6" applyFont="1" applyFill="1" applyBorder="1" applyAlignment="1" applyProtection="1">
      <alignment horizontal="center" vertical="center"/>
    </xf>
    <xf numFmtId="4" fontId="14" fillId="0" borderId="0" xfId="6" applyNumberFormat="1" applyFont="1" applyFill="1" applyBorder="1" applyAlignment="1" applyProtection="1">
      <alignment horizontal="center" vertical="center"/>
    </xf>
    <xf numFmtId="0" fontId="15" fillId="0" borderId="0" xfId="2" applyFont="1" applyFill="1"/>
    <xf numFmtId="0" fontId="6" fillId="0" borderId="1" xfId="4" applyFont="1" applyFill="1" applyBorder="1" applyAlignment="1" applyProtection="1">
      <alignment horizontal="center" vertical="center"/>
    </xf>
    <xf numFmtId="2" fontId="6" fillId="0" borderId="0" xfId="6" applyNumberFormat="1" applyFont="1" applyFill="1" applyBorder="1" applyAlignment="1" applyProtection="1">
      <alignment horizontal="center" vertical="center"/>
    </xf>
    <xf numFmtId="0" fontId="6" fillId="0" borderId="1" xfId="4" applyFont="1" applyFill="1" applyBorder="1" applyAlignment="1" applyProtection="1">
      <alignment horizontal="left" vertical="center" wrapText="1" indent="4"/>
    </xf>
    <xf numFmtId="3" fontId="6" fillId="4" borderId="1" xfId="6" applyNumberFormat="1" applyFont="1" applyFill="1" applyBorder="1" applyAlignment="1" applyProtection="1">
      <alignment horizontal="center" vertical="center"/>
    </xf>
    <xf numFmtId="3" fontId="6" fillId="0" borderId="1" xfId="6" applyNumberFormat="1" applyFont="1" applyFill="1" applyBorder="1" applyAlignment="1" applyProtection="1">
      <alignment horizontal="center" vertical="center"/>
    </xf>
    <xf numFmtId="0" fontId="13" fillId="0" borderId="1" xfId="6" applyFont="1" applyFill="1" applyBorder="1" applyAlignment="1" applyProtection="1">
      <alignment vertical="center" wrapText="1"/>
    </xf>
    <xf numFmtId="164" fontId="6" fillId="0" borderId="0" xfId="3" applyNumberFormat="1" applyFont="1" applyFill="1" applyBorder="1" applyAlignment="1">
      <alignment horizontal="center" vertical="center"/>
    </xf>
    <xf numFmtId="3" fontId="6" fillId="4" borderId="1" xfId="3" applyNumberFormat="1" applyFont="1" applyFill="1" applyBorder="1" applyAlignment="1">
      <alignment horizontal="center" vertical="center"/>
    </xf>
    <xf numFmtId="0" fontId="13" fillId="0" borderId="6" xfId="6" applyFont="1" applyFill="1" applyBorder="1" applyAlignment="1" applyProtection="1">
      <alignment horizontal="center" vertical="center"/>
    </xf>
    <xf numFmtId="2" fontId="13" fillId="0" borderId="0" xfId="6" applyNumberFormat="1" applyFont="1" applyFill="1" applyBorder="1" applyAlignment="1" applyProtection="1">
      <alignment horizontal="center" vertical="center"/>
    </xf>
    <xf numFmtId="0" fontId="12" fillId="0" borderId="0" xfId="2" applyFont="1" applyFill="1" applyBorder="1"/>
    <xf numFmtId="0" fontId="13" fillId="0" borderId="0" xfId="6" applyFont="1" applyFill="1" applyBorder="1" applyAlignment="1" applyProtection="1">
      <alignment horizontal="left" vertical="center" wrapText="1" indent="1"/>
    </xf>
    <xf numFmtId="0" fontId="6" fillId="0" borderId="0" xfId="6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1" fontId="11" fillId="0" borderId="0" xfId="2" applyNumberFormat="1" applyFont="1" applyFill="1"/>
    <xf numFmtId="0" fontId="12" fillId="0" borderId="0" xfId="2" applyFont="1"/>
    <xf numFmtId="0" fontId="16" fillId="0" borderId="1" xfId="2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7" fillId="0" borderId="1" xfId="2" applyFont="1" applyBorder="1" applyAlignment="1">
      <alignment vertical="center" wrapText="1"/>
    </xf>
    <xf numFmtId="0" fontId="11" fillId="0" borderId="0" xfId="2" applyFont="1"/>
    <xf numFmtId="0" fontId="19" fillId="0" borderId="1" xfId="2" applyFont="1" applyBorder="1" applyAlignment="1">
      <alignment vertical="center" wrapText="1"/>
    </xf>
    <xf numFmtId="0" fontId="17" fillId="0" borderId="1" xfId="2" applyFont="1" applyFill="1" applyBorder="1" applyAlignment="1">
      <alignment vertical="center" wrapText="1"/>
    </xf>
    <xf numFmtId="0" fontId="19" fillId="0" borderId="1" xfId="2" applyFont="1" applyFill="1" applyBorder="1" applyAlignment="1">
      <alignment vertical="center" wrapText="1"/>
    </xf>
    <xf numFmtId="0" fontId="12" fillId="0" borderId="1" xfId="2" applyFont="1" applyBorder="1"/>
    <xf numFmtId="0" fontId="19" fillId="0" borderId="0" xfId="2" applyFont="1"/>
    <xf numFmtId="0" fontId="12" fillId="5" borderId="0" xfId="2" applyFont="1" applyFill="1"/>
    <xf numFmtId="0" fontId="19" fillId="0" borderId="0" xfId="2" applyFont="1" applyBorder="1"/>
    <xf numFmtId="0" fontId="19" fillId="0" borderId="0" xfId="2" applyFont="1" applyFill="1"/>
    <xf numFmtId="10" fontId="19" fillId="0" borderId="0" xfId="2" applyNumberFormat="1" applyFont="1"/>
    <xf numFmtId="0" fontId="19" fillId="0" borderId="0" xfId="2" applyNumberFormat="1" applyFont="1"/>
    <xf numFmtId="0" fontId="19" fillId="0" borderId="0" xfId="2" applyFont="1" applyAlignment="1">
      <alignment horizontal="center"/>
    </xf>
    <xf numFmtId="4" fontId="21" fillId="0" borderId="0" xfId="2" applyNumberFormat="1" applyFont="1"/>
    <xf numFmtId="0" fontId="19" fillId="4" borderId="1" xfId="2" applyNumberFormat="1" applyFont="1" applyFill="1" applyBorder="1" applyAlignment="1">
      <alignment horizontal="center" vertical="center"/>
    </xf>
    <xf numFmtId="0" fontId="19" fillId="4" borderId="1" xfId="2" applyFont="1" applyFill="1" applyBorder="1"/>
    <xf numFmtId="167" fontId="17" fillId="4" borderId="1" xfId="2" applyNumberFormat="1" applyFont="1" applyFill="1" applyBorder="1"/>
    <xf numFmtId="167" fontId="19" fillId="4" borderId="1" xfId="2" applyNumberFormat="1" applyFont="1" applyFill="1" applyBorder="1"/>
    <xf numFmtId="167" fontId="19" fillId="0" borderId="0" xfId="2" applyNumberFormat="1" applyFont="1"/>
    <xf numFmtId="168" fontId="19" fillId="0" borderId="0" xfId="2" applyNumberFormat="1" applyFont="1"/>
    <xf numFmtId="43" fontId="15" fillId="5" borderId="0" xfId="1" applyFont="1" applyFill="1"/>
    <xf numFmtId="4" fontId="22" fillId="7" borderId="19" xfId="2" applyNumberFormat="1" applyFont="1" applyFill="1" applyBorder="1" applyAlignment="1">
      <alignment horizontal="center"/>
    </xf>
    <xf numFmtId="4" fontId="22" fillId="7" borderId="17" xfId="2" applyNumberFormat="1" applyFont="1" applyFill="1" applyBorder="1" applyAlignment="1">
      <alignment horizontal="center"/>
    </xf>
    <xf numFmtId="0" fontId="11" fillId="5" borderId="0" xfId="2" applyFont="1" applyFill="1" applyAlignment="1">
      <alignment horizontal="center"/>
    </xf>
    <xf numFmtId="0" fontId="23" fillId="7" borderId="18" xfId="2" applyFont="1" applyFill="1" applyBorder="1" applyAlignment="1">
      <alignment horizontal="center"/>
    </xf>
    <xf numFmtId="0" fontId="11" fillId="0" borderId="0" xfId="2" applyFont="1" applyFill="1" applyAlignment="1">
      <alignment horizontal="center"/>
    </xf>
    <xf numFmtId="0" fontId="23" fillId="7" borderId="18" xfId="2" applyFont="1" applyFill="1" applyBorder="1"/>
    <xf numFmtId="4" fontId="22" fillId="7" borderId="18" xfId="2" applyNumberFormat="1" applyFont="1" applyFill="1" applyBorder="1"/>
    <xf numFmtId="43" fontId="24" fillId="7" borderId="19" xfId="1" applyFont="1" applyFill="1" applyBorder="1" applyAlignment="1">
      <alignment horizontal="center" vertical="center"/>
    </xf>
    <xf numFmtId="43" fontId="24" fillId="7" borderId="17" xfId="1" applyFont="1" applyFill="1" applyBorder="1" applyAlignment="1">
      <alignment horizontal="center" vertical="center"/>
    </xf>
    <xf numFmtId="43" fontId="12" fillId="0" borderId="0" xfId="1" applyFont="1" applyFill="1"/>
    <xf numFmtId="0" fontId="15" fillId="6" borderId="3" xfId="2" applyFont="1" applyFill="1" applyBorder="1"/>
    <xf numFmtId="0" fontId="11" fillId="6" borderId="5" xfId="2" applyFont="1" applyFill="1" applyBorder="1" applyAlignment="1">
      <alignment horizontal="center"/>
    </xf>
    <xf numFmtId="0" fontId="11" fillId="6" borderId="1" xfId="2" applyFont="1" applyFill="1" applyBorder="1" applyAlignment="1">
      <alignment horizontal="center"/>
    </xf>
    <xf numFmtId="9" fontId="15" fillId="5" borderId="3" xfId="2" applyNumberFormat="1" applyFont="1" applyFill="1" applyBorder="1"/>
    <xf numFmtId="0" fontId="12" fillId="5" borderId="4" xfId="2" applyFont="1" applyFill="1" applyBorder="1"/>
    <xf numFmtId="0" fontId="12" fillId="6" borderId="3" xfId="2" applyFont="1" applyFill="1" applyBorder="1" applyAlignment="1">
      <alignment horizontal="left"/>
    </xf>
    <xf numFmtId="3" fontId="12" fillId="6" borderId="5" xfId="2" applyNumberFormat="1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/>
    </xf>
    <xf numFmtId="0" fontId="12" fillId="6" borderId="21" xfId="2" applyFont="1" applyFill="1" applyBorder="1" applyAlignment="1">
      <alignment horizontal="left"/>
    </xf>
    <xf numFmtId="3" fontId="12" fillId="6" borderId="22" xfId="2" applyNumberFormat="1" applyFont="1" applyFill="1" applyBorder="1" applyAlignment="1">
      <alignment horizontal="center" vertical="center"/>
    </xf>
    <xf numFmtId="3" fontId="12" fillId="0" borderId="2" xfId="2" applyNumberFormat="1" applyFont="1" applyFill="1" applyBorder="1" applyAlignment="1">
      <alignment horizontal="center" vertical="center"/>
    </xf>
    <xf numFmtId="0" fontId="12" fillId="6" borderId="12" xfId="2" applyFont="1" applyFill="1" applyBorder="1" applyAlignment="1">
      <alignment horizontal="left"/>
    </xf>
    <xf numFmtId="3" fontId="15" fillId="6" borderId="23" xfId="2" applyNumberFormat="1" applyFont="1" applyFill="1" applyBorder="1" applyAlignment="1">
      <alignment horizontal="center" vertical="center"/>
    </xf>
    <xf numFmtId="3" fontId="15" fillId="0" borderId="20" xfId="2" applyNumberFormat="1" applyFont="1" applyFill="1" applyBorder="1" applyAlignment="1">
      <alignment horizontal="center" vertical="center"/>
    </xf>
    <xf numFmtId="9" fontId="12" fillId="5" borderId="0" xfId="2" applyNumberFormat="1" applyFont="1" applyFill="1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27" fillId="0" borderId="0" xfId="0" applyFont="1" applyAlignment="1">
      <alignment horizontal="center"/>
    </xf>
    <xf numFmtId="170" fontId="0" fillId="0" borderId="1" xfId="8" applyNumberFormat="1" applyFont="1" applyBorder="1" applyAlignment="1">
      <alignment horizontal="center"/>
    </xf>
    <xf numFmtId="0" fontId="25" fillId="8" borderId="1" xfId="0" applyFont="1" applyFill="1" applyBorder="1"/>
    <xf numFmtId="170" fontId="25" fillId="8" borderId="1" xfId="8" applyNumberFormat="1" applyFont="1" applyFill="1" applyBorder="1" applyAlignment="1">
      <alignment horizontal="center"/>
    </xf>
    <xf numFmtId="170" fontId="0" fillId="0" borderId="0" xfId="8" applyNumberFormat="1" applyFont="1"/>
    <xf numFmtId="170" fontId="0" fillId="0" borderId="0" xfId="8" applyNumberFormat="1" applyFont="1" applyAlignment="1">
      <alignment horizontal="center"/>
    </xf>
    <xf numFmtId="0" fontId="27" fillId="0" borderId="0" xfId="0" applyFont="1" applyAlignment="1">
      <alignment wrapText="1"/>
    </xf>
    <xf numFmtId="0" fontId="0" fillId="0" borderId="1" xfId="0" applyBorder="1" applyAlignment="1">
      <alignment wrapText="1"/>
    </xf>
    <xf numFmtId="10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5" fillId="0" borderId="1" xfId="0" applyFont="1" applyBorder="1"/>
    <xf numFmtId="10" fontId="25" fillId="0" borderId="1" xfId="0" applyNumberFormat="1" applyFont="1" applyBorder="1" applyAlignment="1">
      <alignment horizontal="center"/>
    </xf>
    <xf numFmtId="10" fontId="25" fillId="8" borderId="1" xfId="3" applyNumberFormat="1" applyFont="1" applyFill="1" applyBorder="1" applyAlignment="1">
      <alignment horizontal="center"/>
    </xf>
    <xf numFmtId="171" fontId="0" fillId="0" borderId="1" xfId="8" applyNumberFormat="1" applyFont="1" applyBorder="1" applyAlignment="1">
      <alignment horizontal="center"/>
    </xf>
    <xf numFmtId="0" fontId="0" fillId="0" borderId="1" xfId="0" applyFill="1" applyBorder="1"/>
    <xf numFmtId="0" fontId="12" fillId="0" borderId="0" xfId="2" applyFont="1" applyBorder="1"/>
    <xf numFmtId="9" fontId="0" fillId="3" borderId="1" xfId="0" applyNumberFormat="1" applyFill="1" applyBorder="1"/>
    <xf numFmtId="10" fontId="0" fillId="0" borderId="0" xfId="0" applyNumberFormat="1"/>
    <xf numFmtId="0" fontId="12" fillId="0" borderId="1" xfId="2" applyFont="1" applyBorder="1" applyAlignment="1">
      <alignment horizontal="left" vertical="center" wrapText="1" indent="1"/>
    </xf>
    <xf numFmtId="0" fontId="12" fillId="0" borderId="1" xfId="2" applyFont="1" applyBorder="1" applyAlignment="1">
      <alignment horizontal="left" vertical="center" indent="1"/>
    </xf>
    <xf numFmtId="0" fontId="12" fillId="0" borderId="0" xfId="2" applyFont="1" applyAlignment="1">
      <alignment horizontal="left" vertical="center" indent="1"/>
    </xf>
    <xf numFmtId="0" fontId="12" fillId="2" borderId="1" xfId="2" applyFont="1" applyFill="1" applyBorder="1" applyAlignment="1">
      <alignment horizontal="left" vertical="center" indent="1"/>
    </xf>
    <xf numFmtId="0" fontId="28" fillId="9" borderId="1" xfId="4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26" fillId="0" borderId="30" xfId="0" applyFont="1" applyBorder="1"/>
    <xf numFmtId="0" fontId="0" fillId="0" borderId="30" xfId="0" applyBorder="1" applyAlignment="1">
      <alignment horizontal="center"/>
    </xf>
    <xf numFmtId="0" fontId="12" fillId="0" borderId="30" xfId="2" applyFont="1" applyBorder="1"/>
    <xf numFmtId="0" fontId="28" fillId="9" borderId="1" xfId="2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0" fillId="0" borderId="31" xfId="0" applyBorder="1"/>
    <xf numFmtId="0" fontId="0" fillId="0" borderId="31" xfId="0" applyBorder="1" applyAlignment="1">
      <alignment horizontal="center"/>
    </xf>
    <xf numFmtId="0" fontId="12" fillId="0" borderId="31" xfId="2" applyFont="1" applyBorder="1"/>
    <xf numFmtId="0" fontId="25" fillId="11" borderId="1" xfId="0" applyFont="1" applyFill="1" applyBorder="1"/>
    <xf numFmtId="10" fontId="25" fillId="11" borderId="1" xfId="3" applyNumberFormat="1" applyFont="1" applyFill="1" applyBorder="1" applyAlignment="1">
      <alignment horizontal="center"/>
    </xf>
    <xf numFmtId="164" fontId="6" fillId="3" borderId="6" xfId="6" applyNumberFormat="1" applyFont="1" applyFill="1" applyBorder="1" applyAlignment="1" applyProtection="1">
      <alignment horizontal="center" vertical="center"/>
    </xf>
    <xf numFmtId="165" fontId="13" fillId="3" borderId="1" xfId="4" applyNumberFormat="1" applyFont="1" applyFill="1" applyBorder="1" applyAlignment="1" applyProtection="1">
      <alignment horizontal="center" vertical="center"/>
    </xf>
    <xf numFmtId="4" fontId="6" fillId="3" borderId="1" xfId="2" applyNumberFormat="1" applyFont="1" applyFill="1" applyBorder="1" applyAlignment="1">
      <alignment horizontal="center" vertical="center"/>
    </xf>
    <xf numFmtId="4" fontId="6" fillId="3" borderId="1" xfId="6" applyNumberFormat="1" applyFont="1" applyFill="1" applyBorder="1" applyAlignment="1" applyProtection="1">
      <alignment horizontal="center" vertical="center"/>
    </xf>
    <xf numFmtId="2" fontId="6" fillId="3" borderId="1" xfId="6" applyNumberFormat="1" applyFont="1" applyFill="1" applyBorder="1" applyAlignment="1" applyProtection="1">
      <alignment horizontal="center" vertical="center"/>
    </xf>
    <xf numFmtId="165" fontId="6" fillId="3" borderId="1" xfId="6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0" fillId="0" borderId="32" xfId="0" applyBorder="1" applyAlignment="1">
      <alignment wrapText="1"/>
    </xf>
    <xf numFmtId="3" fontId="0" fillId="0" borderId="32" xfId="0" applyNumberFormat="1" applyBorder="1"/>
    <xf numFmtId="3" fontId="0" fillId="12" borderId="32" xfId="0" applyNumberFormat="1" applyFill="1" applyBorder="1"/>
    <xf numFmtId="3" fontId="0" fillId="0" borderId="33" xfId="0" applyNumberFormat="1" applyBorder="1"/>
    <xf numFmtId="4" fontId="0" fillId="0" borderId="32" xfId="0" applyNumberFormat="1" applyBorder="1"/>
    <xf numFmtId="0" fontId="25" fillId="13" borderId="32" xfId="0" applyFont="1" applyFill="1" applyBorder="1" applyAlignment="1">
      <alignment wrapText="1"/>
    </xf>
    <xf numFmtId="0" fontId="25" fillId="13" borderId="32" xfId="0" applyFont="1" applyFill="1" applyBorder="1" applyAlignment="1">
      <alignment vertical="center" wrapText="1"/>
    </xf>
    <xf numFmtId="3" fontId="0" fillId="0" borderId="32" xfId="0" applyNumberFormat="1" applyFill="1" applyBorder="1" applyAlignment="1">
      <alignment vertical="center"/>
    </xf>
    <xf numFmtId="3" fontId="25" fillId="13" borderId="32" xfId="0" applyNumberFormat="1" applyFont="1" applyFill="1" applyBorder="1" applyAlignment="1">
      <alignment vertical="center"/>
    </xf>
    <xf numFmtId="0" fontId="0" fillId="0" borderId="33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25" fillId="0" borderId="0" xfId="0" applyFont="1" applyAlignment="1">
      <alignment vertical="center"/>
    </xf>
    <xf numFmtId="0" fontId="0" fillId="0" borderId="0" xfId="0" applyFill="1"/>
    <xf numFmtId="0" fontId="0" fillId="0" borderId="32" xfId="0" applyFont="1" applyFill="1" applyBorder="1" applyAlignment="1">
      <alignment vertical="center" wrapText="1"/>
    </xf>
    <xf numFmtId="3" fontId="0" fillId="0" borderId="32" xfId="0" applyNumberFormat="1" applyFont="1" applyFill="1" applyBorder="1" applyAlignment="1">
      <alignment vertical="center"/>
    </xf>
    <xf numFmtId="3" fontId="0" fillId="0" borderId="0" xfId="0" applyNumberFormat="1" applyBorder="1"/>
    <xf numFmtId="0" fontId="29" fillId="0" borderId="1" xfId="0" applyFont="1" applyFill="1" applyBorder="1"/>
    <xf numFmtId="170" fontId="0" fillId="0" borderId="0" xfId="0" applyNumberFormat="1"/>
    <xf numFmtId="0" fontId="25" fillId="13" borderId="1" xfId="0" applyFont="1" applyFill="1" applyBorder="1"/>
    <xf numFmtId="170" fontId="25" fillId="13" borderId="1" xfId="8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right" wrapText="1"/>
    </xf>
    <xf numFmtId="3" fontId="0" fillId="8" borderId="1" xfId="0" applyNumberFormat="1" applyFill="1" applyBorder="1"/>
    <xf numFmtId="9" fontId="0" fillId="8" borderId="1" xfId="0" applyNumberFormat="1" applyFill="1" applyBorder="1"/>
    <xf numFmtId="0" fontId="0" fillId="0" borderId="0" xfId="0" applyBorder="1" applyAlignment="1">
      <alignment wrapText="1"/>
    </xf>
    <xf numFmtId="10" fontId="25" fillId="0" borderId="0" xfId="3" applyNumberFormat="1" applyFont="1" applyFill="1" applyBorder="1" applyAlignment="1">
      <alignment horizontal="center"/>
    </xf>
    <xf numFmtId="0" fontId="3" fillId="0" borderId="13" xfId="2" applyFont="1" applyFill="1" applyBorder="1" applyAlignment="1">
      <alignment horizontal="center" vertical="center"/>
    </xf>
    <xf numFmtId="0" fontId="32" fillId="0" borderId="1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/>
    </xf>
    <xf numFmtId="0" fontId="32" fillId="0" borderId="16" xfId="2" applyFont="1" applyBorder="1" applyAlignment="1">
      <alignment horizontal="center" vertical="center"/>
    </xf>
    <xf numFmtId="0" fontId="30" fillId="0" borderId="28" xfId="0" applyFont="1" applyFill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0" fillId="12" borderId="1" xfId="0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3" fontId="25" fillId="0" borderId="0" xfId="0" applyNumberFormat="1" applyFont="1" applyBorder="1" applyAlignment="1">
      <alignment horizontal="center"/>
    </xf>
    <xf numFmtId="10" fontId="0" fillId="8" borderId="1" xfId="0" applyNumberFormat="1" applyFill="1" applyBorder="1"/>
    <xf numFmtId="0" fontId="32" fillId="0" borderId="36" xfId="2" applyFont="1" applyBorder="1" applyAlignment="1">
      <alignment horizontal="center" vertical="center"/>
    </xf>
    <xf numFmtId="0" fontId="32" fillId="0" borderId="37" xfId="2" applyFont="1" applyBorder="1" applyAlignment="1">
      <alignment horizontal="center" vertical="center"/>
    </xf>
    <xf numFmtId="3" fontId="3" fillId="0" borderId="3" xfId="2" applyNumberFormat="1" applyFont="1" applyBorder="1" applyAlignment="1">
      <alignment vertical="center" wrapText="1"/>
    </xf>
    <xf numFmtId="3" fontId="3" fillId="0" borderId="1" xfId="2" applyNumberFormat="1" applyFont="1" applyBorder="1" applyAlignment="1">
      <alignment vertical="center" wrapText="1"/>
    </xf>
    <xf numFmtId="3" fontId="3" fillId="0" borderId="5" xfId="2" applyNumberFormat="1" applyFont="1" applyBorder="1" applyAlignment="1">
      <alignment vertical="center" wrapText="1"/>
    </xf>
    <xf numFmtId="10" fontId="3" fillId="0" borderId="3" xfId="2" applyNumberFormat="1" applyFont="1" applyBorder="1" applyAlignment="1">
      <alignment vertical="center" wrapText="1"/>
    </xf>
    <xf numFmtId="10" fontId="3" fillId="0" borderId="1" xfId="2" applyNumberFormat="1" applyFont="1" applyBorder="1" applyAlignment="1">
      <alignment vertical="center" wrapText="1"/>
    </xf>
    <xf numFmtId="9" fontId="3" fillId="0" borderId="1" xfId="2" applyNumberFormat="1" applyFont="1" applyBorder="1" applyAlignment="1">
      <alignment vertical="center" wrapText="1"/>
    </xf>
    <xf numFmtId="9" fontId="3" fillId="0" borderId="5" xfId="2" applyNumberFormat="1" applyFont="1" applyBorder="1" applyAlignment="1">
      <alignment vertical="center" wrapText="1"/>
    </xf>
    <xf numFmtId="10" fontId="3" fillId="0" borderId="5" xfId="0" applyNumberFormat="1" applyFont="1" applyBorder="1"/>
    <xf numFmtId="0" fontId="0" fillId="0" borderId="32" xfId="0" applyFill="1" applyBorder="1" applyAlignment="1">
      <alignment wrapText="1"/>
    </xf>
    <xf numFmtId="3" fontId="0" fillId="0" borderId="32" xfId="0" applyNumberFormat="1" applyFill="1" applyBorder="1"/>
    <xf numFmtId="0" fontId="25" fillId="0" borderId="0" xfId="0" applyFont="1" applyFill="1"/>
    <xf numFmtId="0" fontId="0" fillId="0" borderId="0" xfId="0" applyFont="1" applyFill="1"/>
    <xf numFmtId="3" fontId="0" fillId="8" borderId="2" xfId="0" applyNumberFormat="1" applyFill="1" applyBorder="1"/>
    <xf numFmtId="0" fontId="0" fillId="0" borderId="30" xfId="0" applyBorder="1"/>
    <xf numFmtId="0" fontId="0" fillId="0" borderId="0" xfId="0" applyFill="1" applyAlignment="1">
      <alignment horizontal="center"/>
    </xf>
    <xf numFmtId="0" fontId="0" fillId="0" borderId="38" xfId="0" applyFill="1" applyBorder="1" applyAlignment="1">
      <alignment wrapText="1"/>
    </xf>
    <xf numFmtId="3" fontId="0" fillId="0" borderId="38" xfId="0" applyNumberFormat="1" applyFill="1" applyBorder="1" applyAlignment="1">
      <alignment vertical="center"/>
    </xf>
    <xf numFmtId="0" fontId="0" fillId="0" borderId="0" xfId="0" applyFill="1" applyBorder="1"/>
    <xf numFmtId="0" fontId="12" fillId="0" borderId="1" xfId="2" applyFont="1" applyBorder="1" applyAlignment="1">
      <alignment vertical="center"/>
    </xf>
    <xf numFmtId="10" fontId="12" fillId="2" borderId="1" xfId="2" applyNumberFormat="1" applyFont="1" applyFill="1" applyBorder="1" applyAlignment="1">
      <alignment vertical="center"/>
    </xf>
    <xf numFmtId="10" fontId="12" fillId="0" borderId="1" xfId="2" applyNumberFormat="1" applyFont="1" applyBorder="1" applyAlignment="1">
      <alignment vertical="center"/>
    </xf>
    <xf numFmtId="10" fontId="12" fillId="0" borderId="1" xfId="3" applyNumberFormat="1" applyFont="1" applyBorder="1" applyAlignment="1">
      <alignment vertical="center"/>
    </xf>
    <xf numFmtId="2" fontId="12" fillId="0" borderId="2" xfId="2" applyNumberFormat="1" applyFont="1" applyBorder="1" applyAlignment="1">
      <alignment horizontal="left" vertical="center" indent="1"/>
    </xf>
    <xf numFmtId="2" fontId="12" fillId="0" borderId="0" xfId="2" applyNumberFormat="1" applyFont="1" applyBorder="1" applyAlignment="1">
      <alignment horizontal="left" vertical="center" indent="1"/>
    </xf>
    <xf numFmtId="0" fontId="12" fillId="2" borderId="26" xfId="2" applyFont="1" applyFill="1" applyBorder="1" applyAlignment="1">
      <alignment horizontal="left" vertical="center" indent="1"/>
    </xf>
    <xf numFmtId="10" fontId="12" fillId="2" borderId="8" xfId="2" applyNumberFormat="1" applyFont="1" applyFill="1" applyBorder="1" applyAlignment="1">
      <alignment vertical="center"/>
    </xf>
    <xf numFmtId="0" fontId="12" fillId="0" borderId="0" xfId="2" applyFont="1" applyBorder="1" applyAlignment="1">
      <alignment horizontal="left" vertical="center" indent="1"/>
    </xf>
    <xf numFmtId="0" fontId="12" fillId="10" borderId="1" xfId="2" applyFont="1" applyFill="1" applyBorder="1" applyAlignment="1">
      <alignment vertical="center"/>
    </xf>
    <xf numFmtId="10" fontId="6" fillId="10" borderId="1" xfId="3" applyNumberFormat="1" applyFont="1" applyFill="1" applyBorder="1" applyAlignment="1">
      <alignment vertical="center"/>
    </xf>
    <xf numFmtId="164" fontId="12" fillId="10" borderId="1" xfId="0" applyNumberFormat="1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vertical="center" wrapText="1"/>
    </xf>
    <xf numFmtId="2" fontId="12" fillId="0" borderId="8" xfId="2" applyNumberFormat="1" applyFont="1" applyBorder="1" applyAlignment="1">
      <alignment vertical="center"/>
    </xf>
    <xf numFmtId="2" fontId="12" fillId="0" borderId="27" xfId="2" applyNumberFormat="1" applyFont="1" applyBorder="1" applyAlignment="1">
      <alignment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6" fillId="0" borderId="0" xfId="2" applyFont="1" applyBorder="1" applyAlignment="1">
      <alignment horizontal="center" vertical="center" wrapText="1"/>
    </xf>
    <xf numFmtId="9" fontId="12" fillId="0" borderId="0" xfId="2" applyNumberFormat="1" applyFont="1" applyFill="1" applyAlignment="1">
      <alignment horizontal="left"/>
    </xf>
    <xf numFmtId="10" fontId="12" fillId="0" borderId="1" xfId="2" applyNumberFormat="1" applyFont="1" applyBorder="1"/>
    <xf numFmtId="0" fontId="12" fillId="0" borderId="0" xfId="0" applyFont="1"/>
    <xf numFmtId="0" fontId="12" fillId="0" borderId="1" xfId="2" applyFont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0" fontId="12" fillId="0" borderId="1" xfId="0" applyFont="1" applyBorder="1"/>
    <xf numFmtId="0" fontId="11" fillId="0" borderId="0" xfId="0" applyFont="1" applyAlignment="1">
      <alignment horizontal="center"/>
    </xf>
    <xf numFmtId="0" fontId="13" fillId="0" borderId="11" xfId="4" applyFont="1" applyFill="1" applyBorder="1" applyAlignment="1" applyProtection="1">
      <alignment horizontal="center" vertical="center" wrapText="1"/>
    </xf>
    <xf numFmtId="0" fontId="34" fillId="0" borderId="1" xfId="6" applyFont="1" applyFill="1" applyBorder="1" applyAlignment="1" applyProtection="1">
      <alignment vertical="center"/>
    </xf>
    <xf numFmtId="0" fontId="34" fillId="0" borderId="1" xfId="6" applyFont="1" applyFill="1" applyBorder="1" applyAlignment="1" applyProtection="1">
      <alignment horizontal="center" vertical="center"/>
    </xf>
    <xf numFmtId="10" fontId="12" fillId="0" borderId="1" xfId="0" applyNumberFormat="1" applyFont="1" applyBorder="1"/>
    <xf numFmtId="0" fontId="12" fillId="0" borderId="0" xfId="0" applyFont="1" applyBorder="1"/>
    <xf numFmtId="9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6" fillId="0" borderId="8" xfId="6" applyFont="1" applyFill="1" applyBorder="1" applyAlignment="1" applyProtection="1">
      <alignment vertical="center"/>
    </xf>
    <xf numFmtId="0" fontId="13" fillId="0" borderId="0" xfId="6" applyFont="1" applyFill="1" applyBorder="1" applyAlignment="1" applyProtection="1">
      <alignment vertical="center"/>
    </xf>
    <xf numFmtId="0" fontId="12" fillId="0" borderId="8" xfId="0" applyFont="1" applyBorder="1"/>
    <xf numFmtId="3" fontId="6" fillId="3" borderId="1" xfId="6" applyNumberFormat="1" applyFont="1" applyFill="1" applyBorder="1" applyAlignment="1" applyProtection="1">
      <alignment horizontal="center" vertical="center"/>
    </xf>
    <xf numFmtId="4" fontId="14" fillId="3" borderId="1" xfId="6" applyNumberFormat="1" applyFont="1" applyFill="1" applyBorder="1" applyAlignment="1" applyProtection="1">
      <alignment horizontal="center" vertical="center"/>
    </xf>
    <xf numFmtId="1" fontId="23" fillId="7" borderId="18" xfId="2" applyNumberFormat="1" applyFont="1" applyFill="1" applyBorder="1" applyAlignment="1">
      <alignment horizontal="center"/>
    </xf>
    <xf numFmtId="1" fontId="23" fillId="7" borderId="18" xfId="2" applyNumberFormat="1" applyFont="1" applyFill="1" applyBorder="1"/>
    <xf numFmtId="4" fontId="21" fillId="0" borderId="0" xfId="2" applyNumberFormat="1" applyFont="1" applyBorder="1"/>
    <xf numFmtId="168" fontId="19" fillId="0" borderId="0" xfId="2" applyNumberFormat="1" applyFont="1" applyBorder="1"/>
    <xf numFmtId="0" fontId="19" fillId="0" borderId="0" xfId="2" applyFont="1" applyFill="1" applyBorder="1"/>
    <xf numFmtId="167" fontId="19" fillId="0" borderId="0" xfId="2" applyNumberFormat="1" applyFont="1" applyFill="1" applyBorder="1"/>
    <xf numFmtId="10" fontId="19" fillId="0" borderId="3" xfId="2" applyNumberFormat="1" applyFont="1" applyFill="1" applyBorder="1"/>
    <xf numFmtId="0" fontId="19" fillId="0" borderId="5" xfId="2" applyFont="1" applyFill="1" applyBorder="1"/>
    <xf numFmtId="0" fontId="19" fillId="0" borderId="3" xfId="2" applyFont="1" applyFill="1" applyBorder="1"/>
    <xf numFmtId="0" fontId="19" fillId="0" borderId="1" xfId="2" applyFont="1" applyFill="1" applyBorder="1" applyAlignment="1">
      <alignment horizontal="center"/>
    </xf>
    <xf numFmtId="167" fontId="19" fillId="0" borderId="0" xfId="2" applyNumberFormat="1" applyFont="1" applyFill="1"/>
    <xf numFmtId="10" fontId="19" fillId="0" borderId="5" xfId="2" applyNumberFormat="1" applyFont="1" applyFill="1" applyBorder="1"/>
    <xf numFmtId="0" fontId="19" fillId="0" borderId="5" xfId="2" applyNumberFormat="1" applyFont="1" applyFill="1" applyBorder="1"/>
    <xf numFmtId="168" fontId="19" fillId="0" borderId="0" xfId="2" applyNumberFormat="1" applyFont="1" applyFill="1"/>
    <xf numFmtId="168" fontId="19" fillId="0" borderId="0" xfId="2" applyNumberFormat="1" applyFont="1" applyFill="1" applyBorder="1"/>
    <xf numFmtId="4" fontId="21" fillId="0" borderId="0" xfId="2" applyNumberFormat="1" applyFont="1" applyFill="1"/>
    <xf numFmtId="4" fontId="21" fillId="0" borderId="0" xfId="2" applyNumberFormat="1" applyFont="1" applyFill="1" applyBorder="1"/>
    <xf numFmtId="0" fontId="0" fillId="0" borderId="24" xfId="0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4" xfId="0" applyFont="1" applyBorder="1"/>
    <xf numFmtId="0" fontId="12" fillId="0" borderId="5" xfId="0" applyFont="1" applyBorder="1"/>
    <xf numFmtId="0" fontId="11" fillId="0" borderId="1" xfId="0" applyFont="1" applyBorder="1"/>
    <xf numFmtId="0" fontId="19" fillId="0" borderId="0" xfId="2" applyNumberFormat="1" applyFont="1" applyBorder="1"/>
    <xf numFmtId="3" fontId="20" fillId="0" borderId="1" xfId="2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right"/>
    </xf>
    <xf numFmtId="3" fontId="35" fillId="0" borderId="1" xfId="2" applyNumberFormat="1" applyFont="1" applyFill="1" applyBorder="1" applyAlignment="1">
      <alignment horizontal="right" vertical="center"/>
    </xf>
    <xf numFmtId="3" fontId="35" fillId="0" borderId="6" xfId="2" applyNumberFormat="1" applyFont="1" applyFill="1" applyBorder="1" applyAlignment="1">
      <alignment horizontal="right" vertical="center"/>
    </xf>
    <xf numFmtId="16" fontId="12" fillId="0" borderId="2" xfId="2" applyNumberFormat="1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vertical="center" wrapText="1"/>
    </xf>
    <xf numFmtId="0" fontId="12" fillId="0" borderId="3" xfId="2" applyFont="1" applyBorder="1"/>
    <xf numFmtId="0" fontId="17" fillId="0" borderId="5" xfId="2" applyFont="1" applyFill="1" applyBorder="1" applyAlignment="1">
      <alignment horizontal="right" vertical="center" wrapText="1"/>
    </xf>
    <xf numFmtId="0" fontId="17" fillId="0" borderId="0" xfId="2" applyFont="1" applyAlignment="1">
      <alignment horizontal="left"/>
    </xf>
    <xf numFmtId="43" fontId="11" fillId="0" borderId="3" xfId="1" applyFont="1" applyFill="1" applyBorder="1"/>
    <xf numFmtId="3" fontId="18" fillId="0" borderId="1" xfId="2" applyNumberFormat="1" applyFont="1" applyFill="1" applyBorder="1" applyAlignment="1">
      <alignment horizontal="center" vertical="center"/>
    </xf>
    <xf numFmtId="43" fontId="11" fillId="0" borderId="1" xfId="1" applyFont="1" applyFill="1" applyBorder="1"/>
    <xf numFmtId="3" fontId="11" fillId="0" borderId="1" xfId="2" applyNumberFormat="1" applyFont="1" applyFill="1" applyBorder="1"/>
    <xf numFmtId="43" fontId="11" fillId="0" borderId="4" xfId="1" applyFont="1" applyFill="1" applyBorder="1"/>
    <xf numFmtId="3" fontId="18" fillId="0" borderId="1" xfId="2" applyNumberFormat="1" applyFont="1" applyFill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/>
    </xf>
    <xf numFmtId="10" fontId="0" fillId="0" borderId="1" xfId="0" applyNumberFormat="1" applyFill="1" applyBorder="1"/>
    <xf numFmtId="10" fontId="33" fillId="0" borderId="1" xfId="0" applyNumberFormat="1" applyFont="1" applyFill="1" applyBorder="1"/>
    <xf numFmtId="9" fontId="0" fillId="0" borderId="1" xfId="0" applyNumberFormat="1" applyFill="1" applyBorder="1"/>
    <xf numFmtId="9" fontId="0" fillId="0" borderId="2" xfId="0" applyNumberForma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/>
    <xf numFmtId="10" fontId="26" fillId="0" borderId="1" xfId="0" applyNumberFormat="1" applyFont="1" applyFill="1" applyBorder="1"/>
    <xf numFmtId="0" fontId="17" fillId="0" borderId="0" xfId="2" applyNumberFormat="1" applyFont="1" applyFill="1"/>
    <xf numFmtId="0" fontId="17" fillId="0" borderId="0" xfId="2" applyFont="1" applyFill="1"/>
    <xf numFmtId="4" fontId="17" fillId="0" borderId="10" xfId="2" applyNumberFormat="1" applyFont="1" applyFill="1" applyBorder="1"/>
    <xf numFmtId="0" fontId="17" fillId="0" borderId="7" xfId="2" applyFont="1" applyFill="1" applyBorder="1"/>
    <xf numFmtId="4" fontId="17" fillId="0" borderId="0" xfId="2" applyNumberFormat="1" applyFont="1" applyFill="1"/>
    <xf numFmtId="0" fontId="17" fillId="0" borderId="10" xfId="2" applyFont="1" applyFill="1" applyBorder="1"/>
    <xf numFmtId="4" fontId="17" fillId="0" borderId="7" xfId="2" applyNumberFormat="1" applyFont="1" applyFill="1" applyBorder="1"/>
    <xf numFmtId="43" fontId="15" fillId="5" borderId="0" xfId="1" applyFont="1" applyFill="1" applyAlignment="1">
      <alignment horizontal="right"/>
    </xf>
    <xf numFmtId="4" fontId="22" fillId="0" borderId="0" xfId="2" applyNumberFormat="1" applyFont="1" applyFill="1" applyBorder="1" applyAlignment="1">
      <alignment horizontal="center"/>
    </xf>
    <xf numFmtId="1" fontId="23" fillId="0" borderId="0" xfId="2" applyNumberFormat="1" applyFont="1" applyFill="1" applyBorder="1" applyAlignment="1">
      <alignment horizontal="center"/>
    </xf>
    <xf numFmtId="4" fontId="22" fillId="0" borderId="0" xfId="2" applyNumberFormat="1" applyFont="1" applyFill="1" applyBorder="1"/>
    <xf numFmtId="43" fontId="24" fillId="0" borderId="0" xfId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/>
    </xf>
    <xf numFmtId="3" fontId="12" fillId="0" borderId="0" xfId="2" applyNumberFormat="1" applyFont="1" applyFill="1" applyBorder="1" applyAlignment="1">
      <alignment horizontal="center" vertical="center"/>
    </xf>
    <xf numFmtId="0" fontId="12" fillId="0" borderId="0" xfId="2" applyNumberFormat="1" applyFont="1" applyFill="1" applyBorder="1" applyAlignment="1">
      <alignment horizontal="center" vertical="center"/>
    </xf>
    <xf numFmtId="3" fontId="15" fillId="0" borderId="0" xfId="2" applyNumberFormat="1" applyFont="1" applyFill="1" applyBorder="1" applyAlignment="1">
      <alignment horizontal="center" vertical="center"/>
    </xf>
    <xf numFmtId="3" fontId="13" fillId="0" borderId="7" xfId="6" applyNumberFormat="1" applyFont="1" applyFill="1" applyBorder="1" applyAlignment="1" applyProtection="1">
      <alignment horizontal="center" vertical="center"/>
    </xf>
    <xf numFmtId="3" fontId="6" fillId="0" borderId="5" xfId="2" applyNumberFormat="1" applyFont="1" applyFill="1" applyBorder="1" applyAlignment="1">
      <alignment horizontal="center" vertical="center"/>
    </xf>
    <xf numFmtId="9" fontId="6" fillId="4" borderId="5" xfId="6" applyNumberFormat="1" applyFont="1" applyFill="1" applyBorder="1" applyAlignment="1" applyProtection="1">
      <alignment horizontal="center" vertical="center"/>
    </xf>
    <xf numFmtId="4" fontId="6" fillId="0" borderId="5" xfId="6" applyNumberFormat="1" applyFont="1" applyFill="1" applyBorder="1" applyAlignment="1" applyProtection="1">
      <alignment horizontal="center" vertical="center"/>
    </xf>
    <xf numFmtId="2" fontId="6" fillId="0" borderId="5" xfId="6" applyNumberFormat="1" applyFont="1" applyFill="1" applyBorder="1" applyAlignment="1" applyProtection="1">
      <alignment horizontal="center" vertical="center"/>
    </xf>
    <xf numFmtId="3" fontId="6" fillId="0" borderId="5" xfId="6" applyNumberFormat="1" applyFont="1" applyFill="1" applyBorder="1" applyAlignment="1" applyProtection="1">
      <alignment horizontal="center" vertical="center"/>
    </xf>
    <xf numFmtId="3" fontId="6" fillId="4" borderId="5" xfId="6" applyNumberFormat="1" applyFont="1" applyFill="1" applyBorder="1" applyAlignment="1" applyProtection="1">
      <alignment horizontal="center" vertical="center"/>
    </xf>
    <xf numFmtId="4" fontId="6" fillId="4" borderId="5" xfId="6" applyNumberFormat="1" applyFont="1" applyFill="1" applyBorder="1" applyAlignment="1" applyProtection="1">
      <alignment horizontal="center" vertical="center"/>
    </xf>
    <xf numFmtId="3" fontId="6" fillId="4" borderId="5" xfId="3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 applyProtection="1">
      <alignment horizontal="center" vertical="center" wrapText="1"/>
    </xf>
    <xf numFmtId="3" fontId="13" fillId="0" borderId="0" xfId="4" applyNumberFormat="1" applyFont="1" applyFill="1" applyBorder="1" applyAlignment="1" applyProtection="1">
      <alignment horizontal="center" vertical="center"/>
    </xf>
    <xf numFmtId="164" fontId="6" fillId="0" borderId="0" xfId="6" applyNumberFormat="1" applyFont="1" applyFill="1" applyBorder="1" applyAlignment="1" applyProtection="1">
      <alignment horizontal="center" vertical="center"/>
    </xf>
    <xf numFmtId="3" fontId="13" fillId="0" borderId="0" xfId="6" applyNumberFormat="1" applyFont="1" applyFill="1" applyBorder="1" applyAlignment="1" applyProtection="1">
      <alignment horizontal="center" vertical="center"/>
    </xf>
    <xf numFmtId="3" fontId="6" fillId="0" borderId="0" xfId="4" applyNumberFormat="1" applyFont="1" applyFill="1" applyBorder="1" applyAlignment="1" applyProtection="1">
      <alignment horizontal="center" vertical="center"/>
    </xf>
    <xf numFmtId="3" fontId="6" fillId="0" borderId="0" xfId="2" applyNumberFormat="1" applyFont="1" applyFill="1" applyBorder="1" applyAlignment="1">
      <alignment horizontal="center" vertical="center"/>
    </xf>
    <xf numFmtId="10" fontId="6" fillId="0" borderId="0" xfId="6" applyNumberFormat="1" applyFont="1" applyFill="1" applyBorder="1" applyAlignment="1" applyProtection="1">
      <alignment horizontal="center" vertical="center"/>
    </xf>
    <xf numFmtId="4" fontId="6" fillId="0" borderId="0" xfId="6" applyNumberFormat="1" applyFont="1" applyFill="1" applyBorder="1" applyAlignment="1" applyProtection="1">
      <alignment horizontal="center" vertical="center"/>
    </xf>
    <xf numFmtId="3" fontId="6" fillId="0" borderId="0" xfId="6" applyNumberFormat="1" applyFont="1" applyFill="1" applyBorder="1" applyAlignment="1" applyProtection="1">
      <alignment horizontal="center" vertical="center"/>
    </xf>
    <xf numFmtId="3" fontId="6" fillId="0" borderId="0" xfId="3" applyNumberFormat="1" applyFont="1" applyFill="1" applyBorder="1" applyAlignment="1">
      <alignment horizontal="center" vertical="center"/>
    </xf>
    <xf numFmtId="164" fontId="6" fillId="3" borderId="1" xfId="6" applyNumberFormat="1" applyFont="1" applyFill="1" applyBorder="1" applyAlignment="1" applyProtection="1">
      <alignment horizontal="center" vertical="center"/>
    </xf>
    <xf numFmtId="1" fontId="23" fillId="7" borderId="41" xfId="2" applyNumberFormat="1" applyFont="1" applyFill="1" applyBorder="1" applyAlignment="1">
      <alignment horizontal="center"/>
    </xf>
    <xf numFmtId="4" fontId="22" fillId="7" borderId="41" xfId="2" applyNumberFormat="1" applyFont="1" applyFill="1" applyBorder="1"/>
    <xf numFmtId="4" fontId="22" fillId="7" borderId="42" xfId="2" applyNumberFormat="1" applyFont="1" applyFill="1" applyBorder="1"/>
    <xf numFmtId="4" fontId="22" fillId="7" borderId="43" xfId="2" applyNumberFormat="1" applyFont="1" applyFill="1" applyBorder="1"/>
    <xf numFmtId="4" fontId="22" fillId="7" borderId="44" xfId="2" applyNumberFormat="1" applyFont="1" applyFill="1" applyBorder="1"/>
    <xf numFmtId="4" fontId="22" fillId="7" borderId="45" xfId="2" applyNumberFormat="1" applyFont="1" applyFill="1" applyBorder="1"/>
    <xf numFmtId="4" fontId="22" fillId="7" borderId="46" xfId="2" applyNumberFormat="1" applyFont="1" applyFill="1" applyBorder="1"/>
    <xf numFmtId="4" fontId="22" fillId="7" borderId="47" xfId="2" applyNumberFormat="1" applyFont="1" applyFill="1" applyBorder="1"/>
    <xf numFmtId="0" fontId="23" fillId="0" borderId="0" xfId="2" applyFont="1" applyFill="1" applyBorder="1" applyAlignment="1">
      <alignment horizontal="center"/>
    </xf>
    <xf numFmtId="43" fontId="12" fillId="0" borderId="0" xfId="1" applyFont="1" applyFill="1" applyBorder="1"/>
    <xf numFmtId="4" fontId="22" fillId="7" borderId="0" xfId="2" applyNumberFormat="1" applyFont="1" applyFill="1" applyBorder="1"/>
    <xf numFmtId="0" fontId="23" fillId="7" borderId="41" xfId="2" applyFont="1" applyFill="1" applyBorder="1" applyAlignment="1">
      <alignment horizontal="center"/>
    </xf>
    <xf numFmtId="49" fontId="34" fillId="0" borderId="1" xfId="4" applyNumberFormat="1" applyFont="1" applyFill="1" applyBorder="1" applyAlignment="1" applyProtection="1">
      <alignment horizontal="center" vertical="center"/>
    </xf>
    <xf numFmtId="0" fontId="34" fillId="0" borderId="1" xfId="4" applyNumberFormat="1" applyFont="1" applyFill="1" applyBorder="1" applyAlignment="1" applyProtection="1">
      <alignment horizontal="left" vertical="center" wrapText="1" indent="4"/>
    </xf>
    <xf numFmtId="3" fontId="34" fillId="0" borderId="0" xfId="6" applyNumberFormat="1" applyFont="1" applyFill="1" applyBorder="1" applyAlignment="1" applyProtection="1">
      <alignment horizontal="center" vertical="center"/>
    </xf>
    <xf numFmtId="3" fontId="34" fillId="0" borderId="5" xfId="6" applyNumberFormat="1" applyFont="1" applyFill="1" applyBorder="1" applyAlignment="1" applyProtection="1">
      <alignment horizontal="center" vertical="center"/>
    </xf>
    <xf numFmtId="3" fontId="34" fillId="0" borderId="1" xfId="6" applyNumberFormat="1" applyFont="1" applyFill="1" applyBorder="1" applyAlignment="1" applyProtection="1">
      <alignment horizontal="center" vertical="center"/>
    </xf>
    <xf numFmtId="0" fontId="36" fillId="0" borderId="0" xfId="2" applyFont="1" applyFill="1"/>
    <xf numFmtId="0" fontId="25" fillId="0" borderId="51" xfId="0" applyFont="1" applyFill="1" applyBorder="1" applyAlignment="1">
      <alignment vertical="center" wrapText="1"/>
    </xf>
    <xf numFmtId="3" fontId="25" fillId="0" borderId="51" xfId="0" applyNumberFormat="1" applyFont="1" applyFill="1" applyBorder="1" applyAlignment="1">
      <alignment vertical="center"/>
    </xf>
    <xf numFmtId="0" fontId="25" fillId="0" borderId="52" xfId="0" applyFont="1" applyBorder="1" applyAlignment="1">
      <alignment wrapText="1"/>
    </xf>
    <xf numFmtId="3" fontId="25" fillId="0" borderId="53" xfId="0" applyNumberFormat="1" applyFont="1" applyBorder="1"/>
    <xf numFmtId="3" fontId="25" fillId="0" borderId="54" xfId="0" applyNumberFormat="1" applyFont="1" applyBorder="1"/>
    <xf numFmtId="0" fontId="25" fillId="0" borderId="0" xfId="0" applyFont="1"/>
    <xf numFmtId="0" fontId="32" fillId="0" borderId="0" xfId="2" applyFont="1" applyFill="1" applyBorder="1" applyAlignment="1">
      <alignment horizontal="left" vertical="center" wrapText="1"/>
    </xf>
    <xf numFmtId="0" fontId="11" fillId="0" borderId="0" xfId="0" applyFont="1"/>
    <xf numFmtId="0" fontId="13" fillId="0" borderId="11" xfId="6" applyFont="1" applyFill="1" applyBorder="1" applyAlignment="1" applyProtection="1">
      <alignment vertical="center"/>
    </xf>
    <xf numFmtId="3" fontId="0" fillId="0" borderId="0" xfId="0" applyNumberFormat="1" applyFill="1" applyBorder="1"/>
    <xf numFmtId="10" fontId="0" fillId="0" borderId="0" xfId="0" applyNumberFormat="1" applyFill="1" applyBorder="1"/>
    <xf numFmtId="9" fontId="0" fillId="0" borderId="0" xfId="0" applyNumberFormat="1" applyFill="1" applyBorder="1"/>
    <xf numFmtId="3" fontId="13" fillId="0" borderId="1" xfId="4" applyNumberFormat="1" applyFont="1" applyFill="1" applyBorder="1" applyAlignment="1" applyProtection="1">
      <alignment horizontal="center" vertical="center"/>
    </xf>
    <xf numFmtId="3" fontId="13" fillId="0" borderId="1" xfId="6" applyNumberFormat="1" applyFont="1" applyFill="1" applyBorder="1" applyAlignment="1" applyProtection="1">
      <alignment horizontal="center" vertical="center"/>
    </xf>
    <xf numFmtId="164" fontId="6" fillId="0" borderId="6" xfId="3" applyNumberFormat="1" applyFont="1" applyFill="1" applyBorder="1" applyAlignment="1" applyProtection="1">
      <alignment horizontal="center" vertical="center"/>
    </xf>
    <xf numFmtId="164" fontId="6" fillId="0" borderId="1" xfId="3" applyNumberFormat="1" applyFont="1" applyFill="1" applyBorder="1" applyAlignment="1" applyProtection="1">
      <alignment horizontal="center" vertical="center"/>
    </xf>
    <xf numFmtId="3" fontId="6" fillId="0" borderId="1" xfId="4" applyNumberFormat="1" applyFont="1" applyFill="1" applyBorder="1" applyAlignment="1" applyProtection="1">
      <alignment horizontal="center" vertical="center"/>
    </xf>
    <xf numFmtId="3" fontId="13" fillId="0" borderId="1" xfId="2" applyNumberFormat="1" applyFont="1" applyFill="1" applyBorder="1" applyAlignment="1">
      <alignment horizontal="center" vertical="center"/>
    </xf>
    <xf numFmtId="9" fontId="6" fillId="0" borderId="1" xfId="6" applyNumberFormat="1" applyFont="1" applyFill="1" applyBorder="1" applyAlignment="1" applyProtection="1">
      <alignment horizontal="center" vertical="center"/>
    </xf>
    <xf numFmtId="164" fontId="6" fillId="0" borderId="1" xfId="7" applyNumberFormat="1" applyFont="1" applyFill="1" applyBorder="1" applyAlignment="1">
      <alignment horizontal="center" vertical="center"/>
    </xf>
    <xf numFmtId="10" fontId="6" fillId="0" borderId="1" xfId="6" applyNumberFormat="1" applyFont="1" applyFill="1" applyBorder="1" applyAlignment="1" applyProtection="1">
      <alignment horizontal="center" vertical="center"/>
    </xf>
    <xf numFmtId="4" fontId="14" fillId="0" borderId="1" xfId="6" applyNumberFormat="1" applyFont="1" applyFill="1" applyBorder="1" applyAlignment="1" applyProtection="1">
      <alignment horizontal="center" vertical="center"/>
    </xf>
    <xf numFmtId="164" fontId="6" fillId="0" borderId="1" xfId="3" applyNumberFormat="1" applyFont="1" applyFill="1" applyBorder="1" applyAlignment="1">
      <alignment horizontal="center" vertical="center"/>
    </xf>
    <xf numFmtId="2" fontId="13" fillId="0" borderId="6" xfId="6" applyNumberFormat="1" applyFont="1" applyFill="1" applyBorder="1" applyAlignment="1" applyProtection="1">
      <alignment horizontal="center" vertical="center"/>
    </xf>
    <xf numFmtId="2" fontId="13" fillId="0" borderId="1" xfId="6" applyNumberFormat="1" applyFont="1" applyFill="1" applyBorder="1" applyAlignment="1" applyProtection="1">
      <alignment horizontal="center" vertical="center"/>
    </xf>
    <xf numFmtId="0" fontId="12" fillId="0" borderId="4" xfId="0" applyFont="1" applyFill="1" applyBorder="1"/>
    <xf numFmtId="0" fontId="12" fillId="0" borderId="0" xfId="0" applyFont="1" applyFill="1"/>
    <xf numFmtId="0" fontId="11" fillId="0" borderId="39" xfId="0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/>
    <xf numFmtId="10" fontId="12" fillId="0" borderId="1" xfId="0" applyNumberFormat="1" applyFont="1" applyFill="1" applyBorder="1"/>
    <xf numFmtId="4" fontId="6" fillId="0" borderId="1" xfId="2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/>
    </xf>
    <xf numFmtId="4" fontId="6" fillId="0" borderId="1" xfId="6" applyNumberFormat="1" applyFont="1" applyFill="1" applyBorder="1" applyAlignment="1" applyProtection="1">
      <alignment horizontal="right" vertical="center"/>
    </xf>
    <xf numFmtId="2" fontId="6" fillId="0" borderId="1" xfId="6" applyNumberFormat="1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>
      <alignment horizontal="right"/>
    </xf>
    <xf numFmtId="165" fontId="6" fillId="0" borderId="1" xfId="6" applyNumberFormat="1" applyFont="1" applyFill="1" applyBorder="1" applyAlignment="1" applyProtection="1">
      <alignment horizontal="right" vertical="center"/>
    </xf>
    <xf numFmtId="9" fontId="12" fillId="0" borderId="1" xfId="0" applyNumberFormat="1" applyFont="1" applyFill="1" applyBorder="1"/>
    <xf numFmtId="2" fontId="13" fillId="0" borderId="9" xfId="6" applyNumberFormat="1" applyFont="1" applyFill="1" applyBorder="1" applyAlignment="1" applyProtection="1">
      <alignment horizontal="center" vertical="center"/>
    </xf>
    <xf numFmtId="9" fontId="12" fillId="0" borderId="1" xfId="12" applyFont="1" applyFill="1" applyBorder="1"/>
    <xf numFmtId="0" fontId="12" fillId="0" borderId="1" xfId="2" applyFont="1" applyFill="1" applyBorder="1"/>
    <xf numFmtId="0" fontId="12" fillId="0" borderId="0" xfId="0" applyFont="1" applyFill="1" applyBorder="1"/>
    <xf numFmtId="0" fontId="12" fillId="0" borderId="0" xfId="0" applyNumberFormat="1" applyFont="1" applyFill="1" applyBorder="1"/>
    <xf numFmtId="9" fontId="12" fillId="0" borderId="0" xfId="12" applyFont="1" applyFill="1" applyBorder="1"/>
    <xf numFmtId="9" fontId="12" fillId="0" borderId="0" xfId="0" applyNumberFormat="1" applyFont="1" applyFill="1" applyBorder="1"/>
    <xf numFmtId="0" fontId="37" fillId="0" borderId="0" xfId="2" applyFont="1"/>
    <xf numFmtId="0" fontId="37" fillId="0" borderId="0" xfId="2" applyFont="1" applyFill="1"/>
    <xf numFmtId="0" fontId="11" fillId="0" borderId="0" xfId="2" applyFont="1" applyFill="1"/>
    <xf numFmtId="0" fontId="37" fillId="5" borderId="0" xfId="2" applyFont="1" applyFill="1"/>
    <xf numFmtId="0" fontId="13" fillId="5" borderId="0" xfId="2" applyFont="1" applyFill="1"/>
    <xf numFmtId="10" fontId="12" fillId="0" borderId="0" xfId="0" applyNumberFormat="1" applyFont="1" applyFill="1" applyBorder="1"/>
    <xf numFmtId="49" fontId="6" fillId="0" borderId="2" xfId="4" applyNumberFormat="1" applyFont="1" applyFill="1" applyBorder="1" applyAlignment="1" applyProtection="1">
      <alignment horizontal="center" vertical="center"/>
    </xf>
    <xf numFmtId="0" fontId="6" fillId="0" borderId="2" xfId="6" applyFont="1" applyFill="1" applyBorder="1" applyAlignment="1" applyProtection="1">
      <alignment vertical="center" wrapText="1"/>
    </xf>
    <xf numFmtId="0" fontId="6" fillId="0" borderId="2" xfId="6" applyFont="1" applyFill="1" applyBorder="1" applyAlignment="1" applyProtection="1">
      <alignment horizontal="center" vertical="center"/>
    </xf>
    <xf numFmtId="3" fontId="6" fillId="0" borderId="2" xfId="3" applyNumberFormat="1" applyFont="1" applyFill="1" applyBorder="1" applyAlignment="1">
      <alignment horizontal="center" vertical="center"/>
    </xf>
    <xf numFmtId="2" fontId="13" fillId="3" borderId="6" xfId="6" applyNumberFormat="1" applyFont="1" applyFill="1" applyBorder="1" applyAlignment="1" applyProtection="1">
      <alignment horizontal="center" vertical="center"/>
    </xf>
    <xf numFmtId="49" fontId="13" fillId="0" borderId="55" xfId="4" applyNumberFormat="1" applyFont="1" applyFill="1" applyBorder="1" applyAlignment="1" applyProtection="1">
      <alignment horizontal="center" vertical="center"/>
    </xf>
    <xf numFmtId="0" fontId="13" fillId="0" borderId="20" xfId="6" applyFont="1" applyFill="1" applyBorder="1" applyAlignment="1" applyProtection="1">
      <alignment vertical="center" wrapText="1"/>
    </xf>
    <xf numFmtId="0" fontId="13" fillId="0" borderId="20" xfId="6" applyFont="1" applyFill="1" applyBorder="1" applyAlignment="1" applyProtection="1">
      <alignment horizontal="center" vertical="center"/>
    </xf>
    <xf numFmtId="2" fontId="13" fillId="0" borderId="20" xfId="6" applyNumberFormat="1" applyFont="1" applyFill="1" applyBorder="1" applyAlignment="1" applyProtection="1">
      <alignment horizontal="center" vertical="center"/>
    </xf>
    <xf numFmtId="2" fontId="13" fillId="0" borderId="56" xfId="6" applyNumberFormat="1" applyFont="1" applyFill="1" applyBorder="1" applyAlignment="1" applyProtection="1">
      <alignment horizontal="center" vertical="center"/>
    </xf>
    <xf numFmtId="0" fontId="38" fillId="0" borderId="0" xfId="13"/>
    <xf numFmtId="0" fontId="38" fillId="0" borderId="0" xfId="13" applyFill="1"/>
    <xf numFmtId="0" fontId="38" fillId="5" borderId="0" xfId="13" applyFill="1"/>
    <xf numFmtId="0" fontId="38" fillId="0" borderId="0" xfId="13" applyAlignment="1">
      <alignment wrapText="1"/>
    </xf>
    <xf numFmtId="49" fontId="6" fillId="0" borderId="40" xfId="4" applyNumberFormat="1" applyFont="1" applyFill="1" applyBorder="1" applyAlignment="1" applyProtection="1">
      <alignment horizontal="center" vertical="center"/>
    </xf>
    <xf numFmtId="0" fontId="13" fillId="0" borderId="0" xfId="2" applyFont="1" applyFill="1"/>
    <xf numFmtId="0" fontId="6" fillId="0" borderId="1" xfId="6" applyFont="1" applyFill="1" applyBorder="1" applyAlignment="1" applyProtection="1">
      <alignment vertical="center" wrapText="1"/>
    </xf>
    <xf numFmtId="9" fontId="25" fillId="0" borderId="39" xfId="0" applyNumberFormat="1" applyFont="1" applyFill="1" applyBorder="1" applyAlignment="1">
      <alignment horizontal="center"/>
    </xf>
    <xf numFmtId="2" fontId="6" fillId="0" borderId="6" xfId="6" applyNumberFormat="1" applyFont="1" applyFill="1" applyBorder="1" applyAlignment="1" applyProtection="1">
      <alignment horizontal="center" vertical="center"/>
    </xf>
    <xf numFmtId="10" fontId="6" fillId="0" borderId="6" xfId="6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/>
    </xf>
    <xf numFmtId="2" fontId="0" fillId="0" borderId="33" xfId="0" applyNumberFormat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10" fontId="26" fillId="0" borderId="1" xfId="0" applyNumberFormat="1" applyFon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3" fontId="3" fillId="12" borderId="1" xfId="2" applyNumberFormat="1" applyFont="1" applyFill="1" applyBorder="1" applyAlignment="1">
      <alignment vertical="center" wrapText="1"/>
    </xf>
    <xf numFmtId="10" fontId="3" fillId="12" borderId="14" xfId="0" applyNumberFormat="1" applyFont="1" applyFill="1" applyBorder="1"/>
    <xf numFmtId="9" fontId="3" fillId="12" borderId="1" xfId="2" applyNumberFormat="1" applyFont="1" applyFill="1" applyBorder="1" applyAlignment="1">
      <alignment vertical="center" wrapText="1"/>
    </xf>
    <xf numFmtId="3" fontId="2" fillId="0" borderId="28" xfId="1" applyNumberFormat="1" applyFont="1" applyBorder="1" applyAlignment="1">
      <alignment vertical="center" wrapText="1"/>
    </xf>
    <xf numFmtId="3" fontId="12" fillId="0" borderId="1" xfId="0" applyNumberFormat="1" applyFont="1" applyBorder="1"/>
    <xf numFmtId="3" fontId="12" fillId="0" borderId="1" xfId="0" applyNumberFormat="1" applyFont="1" applyFill="1" applyBorder="1"/>
    <xf numFmtId="3" fontId="2" fillId="0" borderId="13" xfId="1" applyNumberFormat="1" applyFont="1" applyBorder="1" applyAlignment="1">
      <alignment vertical="center" wrapText="1"/>
    </xf>
    <xf numFmtId="0" fontId="38" fillId="0" borderId="0" xfId="13" applyFont="1"/>
    <xf numFmtId="4" fontId="12" fillId="0" borderId="1" xfId="9" applyNumberFormat="1" applyFont="1" applyFill="1" applyBorder="1"/>
    <xf numFmtId="4" fontId="12" fillId="0" borderId="0" xfId="9" applyNumberFormat="1" applyFont="1" applyFill="1" applyBorder="1"/>
    <xf numFmtId="0" fontId="6" fillId="0" borderId="0" xfId="10" applyFont="1"/>
    <xf numFmtId="0" fontId="12" fillId="0" borderId="28" xfId="0" applyFont="1" applyBorder="1"/>
    <xf numFmtId="0" fontId="12" fillId="0" borderId="29" xfId="0" applyFont="1" applyBorder="1"/>
    <xf numFmtId="0" fontId="12" fillId="0" borderId="29" xfId="0" applyFont="1" applyFill="1" applyBorder="1"/>
    <xf numFmtId="0" fontId="12" fillId="0" borderId="57" xfId="0" applyFont="1" applyBorder="1"/>
    <xf numFmtId="0" fontId="12" fillId="0" borderId="13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6" xfId="0" applyFont="1" applyBorder="1"/>
    <xf numFmtId="0" fontId="12" fillId="0" borderId="16" xfId="0" applyFont="1" applyFill="1" applyBorder="1"/>
    <xf numFmtId="0" fontId="12" fillId="0" borderId="58" xfId="0" applyFont="1" applyBorder="1"/>
    <xf numFmtId="0" fontId="0" fillId="15" borderId="33" xfId="0" applyFill="1" applyBorder="1" applyAlignment="1">
      <alignment wrapText="1"/>
    </xf>
    <xf numFmtId="3" fontId="0" fillId="15" borderId="33" xfId="0" applyNumberFormat="1" applyFill="1" applyBorder="1"/>
    <xf numFmtId="0" fontId="12" fillId="0" borderId="2" xfId="2" applyFont="1" applyFill="1" applyBorder="1" applyAlignment="1">
      <alignment horizontal="center"/>
    </xf>
    <xf numFmtId="0" fontId="12" fillId="0" borderId="9" xfId="2" applyFont="1" applyFill="1" applyBorder="1" applyAlignment="1">
      <alignment horizontal="center"/>
    </xf>
    <xf numFmtId="0" fontId="12" fillId="0" borderId="6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31" fillId="14" borderId="34" xfId="2" applyFont="1" applyFill="1" applyBorder="1" applyAlignment="1">
      <alignment horizontal="center" vertical="center" wrapText="1"/>
    </xf>
    <xf numFmtId="0" fontId="31" fillId="14" borderId="25" xfId="2" applyFont="1" applyFill="1" applyBorder="1" applyAlignment="1">
      <alignment horizontal="center" vertical="center" wrapText="1"/>
    </xf>
    <xf numFmtId="0" fontId="31" fillId="14" borderId="35" xfId="2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vertical="center" wrapText="1"/>
    </xf>
    <xf numFmtId="0" fontId="25" fillId="0" borderId="49" xfId="0" applyFont="1" applyFill="1" applyBorder="1" applyAlignment="1">
      <alignment horizontal="center" vertical="center" wrapText="1"/>
    </xf>
    <xf numFmtId="0" fontId="25" fillId="0" borderId="50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center" wrapText="1"/>
    </xf>
    <xf numFmtId="0" fontId="25" fillId="0" borderId="49" xfId="0" applyFont="1" applyFill="1" applyBorder="1" applyAlignment="1">
      <alignment horizontal="center" wrapText="1"/>
    </xf>
    <xf numFmtId="0" fontId="25" fillId="0" borderId="50" xfId="0" applyFont="1" applyFill="1" applyBorder="1" applyAlignment="1">
      <alignment horizontal="center" wrapText="1"/>
    </xf>
    <xf numFmtId="0" fontId="17" fillId="0" borderId="0" xfId="2" applyFont="1" applyBorder="1" applyAlignment="1">
      <alignment horizontal="center"/>
    </xf>
    <xf numFmtId="0" fontId="17" fillId="0" borderId="40" xfId="2" applyFont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19" fillId="0" borderId="0" xfId="2" applyNumberFormat="1" applyFont="1" applyBorder="1" applyAlignment="1">
      <alignment horizontal="center" vertical="center"/>
    </xf>
    <xf numFmtId="0" fontId="19" fillId="0" borderId="2" xfId="2" applyNumberFormat="1" applyFont="1" applyBorder="1" applyAlignment="1">
      <alignment horizontal="center" vertical="center"/>
    </xf>
    <xf numFmtId="0" fontId="19" fillId="0" borderId="9" xfId="2" applyNumberFormat="1" applyFont="1" applyBorder="1" applyAlignment="1">
      <alignment horizontal="center" vertical="center"/>
    </xf>
    <xf numFmtId="0" fontId="19" fillId="0" borderId="0" xfId="2" applyNumberFormat="1" applyFont="1" applyFill="1" applyBorder="1" applyAlignment="1">
      <alignment horizontal="center" vertical="center"/>
    </xf>
    <xf numFmtId="0" fontId="19" fillId="0" borderId="6" xfId="2" applyNumberFormat="1" applyFont="1" applyBorder="1" applyAlignment="1">
      <alignment horizontal="center" vertical="center"/>
    </xf>
    <xf numFmtId="0" fontId="19" fillId="0" borderId="1" xfId="2" applyNumberFormat="1" applyFont="1" applyBorder="1" applyAlignment="1">
      <alignment horizontal="center" vertical="center"/>
    </xf>
  </cellXfs>
  <cellStyles count="14">
    <cellStyle name="Гиперссылка" xfId="13" builtinId="8"/>
    <cellStyle name="Обычный" xfId="0" builtinId="0"/>
    <cellStyle name="Обычный 2" xfId="2"/>
    <cellStyle name="Обычный 2 10 2" xfId="6"/>
    <cellStyle name="Обычный 2 2" xfId="9"/>
    <cellStyle name="Обычный 2 8" xfId="4"/>
    <cellStyle name="Обычный 4" xfId="10"/>
    <cellStyle name="Процентный" xfId="12" builtinId="5"/>
    <cellStyle name="Процентный 2" xfId="3"/>
    <cellStyle name="Процентный 2 2" xfId="11"/>
    <cellStyle name="Процентный 4" xfId="7"/>
    <cellStyle name="Финансовый" xfId="1" builtinId="3"/>
    <cellStyle name="Финансовый 2" xfId="5"/>
    <cellStyle name="Финансовый 3" xfId="8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 val="0"/>
        <i val="0"/>
        <color rgb="FFFF0000"/>
      </font>
      <fill>
        <patternFill>
          <bgColor rgb="FFFF898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2"/>
      </font>
      <numFmt numFmtId="167" formatCode="#,##0.00_ ;[Red]\-#,##0.00\ "/>
      <fill>
        <patternFill>
          <bgColor theme="9" tint="-0.24994659260841701"/>
        </patternFill>
      </fill>
      <border>
        <left style="thin">
          <color theme="9" tint="-0.499984740745262"/>
        </left>
        <right style="thin">
          <color theme="9" tint="-0.499984740745262"/>
        </right>
        <top style="thin">
          <color theme="9" tint="-0.499984740745262"/>
        </top>
        <bottom style="thin">
          <color theme="9" tint="-0.499984740745262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8989"/>
      <color rgb="FFFFE1FF"/>
      <color rgb="FFECF5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showGridLines="0" workbookViewId="0">
      <selection activeCell="E21" sqref="E21"/>
    </sheetView>
  </sheetViews>
  <sheetFormatPr defaultRowHeight="15" x14ac:dyDescent="0.25"/>
  <cols>
    <col min="1" max="1" width="3.5703125" bestFit="1" customWidth="1"/>
    <col min="2" max="2" width="135.5703125" customWidth="1"/>
  </cols>
  <sheetData>
    <row r="1" spans="1:2" x14ac:dyDescent="0.25">
      <c r="B1" t="s">
        <v>241</v>
      </c>
    </row>
    <row r="2" spans="1:2" x14ac:dyDescent="0.25">
      <c r="A2" t="s">
        <v>115</v>
      </c>
      <c r="B2" s="409" t="s">
        <v>228</v>
      </c>
    </row>
    <row r="3" spans="1:2" x14ac:dyDescent="0.25">
      <c r="A3" t="s">
        <v>116</v>
      </c>
      <c r="B3" s="409" t="s">
        <v>229</v>
      </c>
    </row>
    <row r="4" spans="1:2" x14ac:dyDescent="0.25">
      <c r="A4" t="s">
        <v>126</v>
      </c>
      <c r="B4" s="409" t="s">
        <v>230</v>
      </c>
    </row>
    <row r="5" spans="1:2" x14ac:dyDescent="0.25">
      <c r="A5" t="s">
        <v>127</v>
      </c>
      <c r="B5" s="409" t="s">
        <v>234</v>
      </c>
    </row>
    <row r="6" spans="1:2" x14ac:dyDescent="0.25">
      <c r="A6" t="s">
        <v>243</v>
      </c>
      <c r="B6" s="409" t="s">
        <v>235</v>
      </c>
    </row>
    <row r="7" spans="1:2" x14ac:dyDescent="0.25">
      <c r="A7" t="s">
        <v>244</v>
      </c>
      <c r="B7" s="409" t="s">
        <v>231</v>
      </c>
    </row>
    <row r="8" spans="1:2" x14ac:dyDescent="0.25">
      <c r="A8" t="s">
        <v>245</v>
      </c>
      <c r="B8" s="409" t="s">
        <v>232</v>
      </c>
    </row>
    <row r="9" spans="1:2" x14ac:dyDescent="0.25">
      <c r="A9" t="s">
        <v>246</v>
      </c>
      <c r="B9" s="409" t="s">
        <v>233</v>
      </c>
    </row>
    <row r="10" spans="1:2" x14ac:dyDescent="0.25">
      <c r="A10" t="s">
        <v>247</v>
      </c>
      <c r="B10" s="409" t="s">
        <v>236</v>
      </c>
    </row>
    <row r="11" spans="1:2" x14ac:dyDescent="0.25">
      <c r="A11" t="s">
        <v>248</v>
      </c>
      <c r="B11" s="409" t="s">
        <v>237</v>
      </c>
    </row>
    <row r="12" spans="1:2" x14ac:dyDescent="0.25">
      <c r="A12" t="s">
        <v>249</v>
      </c>
      <c r="B12" s="409" t="s">
        <v>238</v>
      </c>
    </row>
    <row r="13" spans="1:2" x14ac:dyDescent="0.25">
      <c r="A13" t="s">
        <v>250</v>
      </c>
      <c r="B13" s="409" t="s">
        <v>239</v>
      </c>
    </row>
    <row r="14" spans="1:2" x14ac:dyDescent="0.25">
      <c r="A14" t="s">
        <v>251</v>
      </c>
      <c r="B14" s="409" t="s">
        <v>240</v>
      </c>
    </row>
  </sheetData>
  <hyperlinks>
    <hyperlink ref="B2" location="'Вводные данные'!A1" display="Вводные данные"/>
    <hyperlink ref="B3" location="'Макро данные общие'!A1" display="Макро данные общие"/>
    <hyperlink ref="B4" location="'Базовые данные'!A1" display="Базовые данные"/>
    <hyperlink ref="B5" location="'Расчет тарифа (-)'!A1" display="Расчет тарифа методом индексации без участия средств Фонда ЖКХ"/>
    <hyperlink ref="B6" location="'Расчет тарифа (Ф)'!A1" display="Расчет тарифа методом индексации с участием средств Фонда ЖКХ"/>
    <hyperlink ref="B7" location="Кредит!A1" display="Расчет кредита"/>
    <hyperlink ref="B8" location="'Аморт все инвестиции (Ф)'!A1" display="Расчет амортизационных отчислений на весь объем инвестиций (Аморт все инвестиции (Ф))"/>
    <hyperlink ref="B9" location="'Аморт налог собств, кредит (-)'!A1" display="Расчет амортизационных отчислений на средства Участника проекта (собственные и заемные) (Аморт налог собств, кредит (-))"/>
    <hyperlink ref="B10" location="'Аморт собств кредит Фонд'!A1" display="Расчет амортизационных отчислений на средства Участника проекта(собственные и заемные) и средства Фонда ЖКХ "/>
    <hyperlink ref="B11" location="'Потоки, WACC (-)'!A1" display="Потоки, WACC (-)"/>
    <hyperlink ref="B12" location="'Потоки, WACC (Ф)'!A1" display="Потоки, WACC (Ф)"/>
    <hyperlink ref="B13" location="Анализ!A1" display="Анализ!A1"/>
    <hyperlink ref="B14" location="'Бюджетная эффективность'!A1" display="Расчет бюджетной эффективности"/>
  </hyperlink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A74"/>
  <sheetViews>
    <sheetView showGridLines="0" zoomScale="80" zoomScaleNormal="80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D5" sqref="D5"/>
    </sheetView>
  </sheetViews>
  <sheetFormatPr defaultColWidth="8.85546875" defaultRowHeight="15" outlineLevelRow="1" x14ac:dyDescent="0.25"/>
  <cols>
    <col min="1" max="1" width="6.7109375" style="1" bestFit="1" customWidth="1"/>
    <col min="2" max="2" width="55.28515625" style="1" customWidth="1"/>
    <col min="3" max="3" width="10.5703125" style="1" bestFit="1" customWidth="1"/>
    <col min="4" max="4" width="13.5703125" style="1" customWidth="1"/>
    <col min="5" max="5" width="15" style="1" customWidth="1"/>
    <col min="6" max="6" width="13.42578125" style="1" customWidth="1"/>
    <col min="7" max="8" width="14.28515625" style="1" customWidth="1"/>
    <col min="9" max="9" width="14.85546875" style="1" customWidth="1"/>
    <col min="10" max="10" width="13.42578125" style="1" customWidth="1"/>
    <col min="11" max="11" width="15.28515625" style="1" customWidth="1"/>
    <col min="12" max="18" width="15.140625" style="1" bestFit="1" customWidth="1"/>
    <col min="19" max="21" width="15.140625" style="54" bestFit="1" customWidth="1"/>
    <col min="22" max="22" width="8" style="1" hidden="1" customWidth="1"/>
    <col min="23" max="23" width="10.5703125" style="1" hidden="1" customWidth="1"/>
    <col min="24" max="24" width="7.5703125" style="1" hidden="1" customWidth="1"/>
    <col min="25" max="25" width="12.7109375" style="1" hidden="1" customWidth="1"/>
    <col min="26" max="27" width="0" style="1" hidden="1" customWidth="1"/>
    <col min="28" max="16384" width="8.85546875" style="1"/>
  </cols>
  <sheetData>
    <row r="1" spans="1:27" x14ac:dyDescent="0.25">
      <c r="B1" s="410" t="s">
        <v>242</v>
      </c>
    </row>
    <row r="2" spans="1:27" x14ac:dyDescent="0.25">
      <c r="B2" s="394" t="s">
        <v>212</v>
      </c>
    </row>
    <row r="3" spans="1:27" x14ac:dyDescent="0.25">
      <c r="B3" s="395" t="s">
        <v>213</v>
      </c>
    </row>
    <row r="4" spans="1:27" x14ac:dyDescent="0.25">
      <c r="A4" s="2" t="s">
        <v>124</v>
      </c>
      <c r="B4" s="3" t="s">
        <v>7</v>
      </c>
      <c r="C4" s="3" t="s">
        <v>8</v>
      </c>
      <c r="D4" s="4">
        <f>'Вводные данные'!C6</f>
        <v>2020</v>
      </c>
      <c r="E4" s="4">
        <f>'Вводные данные'!D6</f>
        <v>2021</v>
      </c>
      <c r="F4" s="4">
        <f>'Вводные данные'!E6</f>
        <v>2022</v>
      </c>
      <c r="G4" s="4">
        <f>'Вводные данные'!F6</f>
        <v>2023</v>
      </c>
      <c r="H4" s="4">
        <f>'Вводные данные'!G6</f>
        <v>2024</v>
      </c>
      <c r="I4" s="4">
        <f>'Вводные данные'!H6</f>
        <v>2025</v>
      </c>
      <c r="J4" s="4">
        <f>'Вводные данные'!I6</f>
        <v>2026</v>
      </c>
      <c r="K4" s="4">
        <f>'Вводные данные'!J6</f>
        <v>2027</v>
      </c>
      <c r="L4" s="4">
        <f>'Вводные данные'!K6</f>
        <v>2028</v>
      </c>
      <c r="M4" s="4">
        <f>'Вводные данные'!L6</f>
        <v>2029</v>
      </c>
      <c r="N4" s="4">
        <f>'Вводные данные'!M6</f>
        <v>2030</v>
      </c>
      <c r="O4" s="4">
        <f>'Вводные данные'!N6</f>
        <v>2031</v>
      </c>
      <c r="P4" s="4">
        <f>'Вводные данные'!O6</f>
        <v>2032</v>
      </c>
      <c r="Q4" s="4">
        <f>'Вводные данные'!P6</f>
        <v>2033</v>
      </c>
      <c r="R4" s="4">
        <f>'Вводные данные'!Q6</f>
        <v>2034</v>
      </c>
      <c r="S4" s="319"/>
      <c r="T4" s="319"/>
      <c r="U4" s="319"/>
      <c r="V4" s="5"/>
      <c r="W4" s="6"/>
      <c r="X4" s="6"/>
      <c r="Y4" s="6"/>
      <c r="Z4" s="6"/>
      <c r="AA4" s="6"/>
    </row>
    <row r="5" spans="1:27" x14ac:dyDescent="0.25">
      <c r="A5" s="7" t="s">
        <v>9</v>
      </c>
      <c r="B5" s="8" t="s">
        <v>10</v>
      </c>
      <c r="C5" s="9" t="s">
        <v>11</v>
      </c>
      <c r="D5" s="148">
        <f>'Вводные данные'!C18</f>
        <v>206.98</v>
      </c>
      <c r="E5" s="360">
        <f>D5*(1+E6)</f>
        <v>206.98</v>
      </c>
      <c r="F5" s="360">
        <f t="shared" ref="F5:R5" si="0">E5*(1+F6)</f>
        <v>531.44184800000005</v>
      </c>
      <c r="G5" s="360">
        <f t="shared" si="0"/>
        <v>531.44184800000005</v>
      </c>
      <c r="H5" s="360">
        <f t="shared" si="0"/>
        <v>531.44184800000005</v>
      </c>
      <c r="I5" s="360">
        <f t="shared" si="0"/>
        <v>531.44184800000005</v>
      </c>
      <c r="J5" s="360">
        <f t="shared" si="0"/>
        <v>531.44184800000005</v>
      </c>
      <c r="K5" s="360">
        <f t="shared" si="0"/>
        <v>531.44184800000005</v>
      </c>
      <c r="L5" s="360">
        <f t="shared" si="0"/>
        <v>531.44184800000005</v>
      </c>
      <c r="M5" s="360">
        <f t="shared" si="0"/>
        <v>531.44184800000005</v>
      </c>
      <c r="N5" s="360">
        <f t="shared" si="0"/>
        <v>531.44184800000005</v>
      </c>
      <c r="O5" s="360">
        <f t="shared" si="0"/>
        <v>531.44184800000005</v>
      </c>
      <c r="P5" s="360">
        <f t="shared" si="0"/>
        <v>531.44184800000005</v>
      </c>
      <c r="Q5" s="360">
        <f t="shared" si="0"/>
        <v>531.44184800000005</v>
      </c>
      <c r="R5" s="360">
        <f t="shared" si="0"/>
        <v>531.44184800000005</v>
      </c>
      <c r="S5" s="320"/>
      <c r="T5" s="320"/>
      <c r="U5" s="320"/>
      <c r="V5" s="10"/>
      <c r="W5" s="6"/>
      <c r="X5" s="6"/>
      <c r="Y5" s="6"/>
      <c r="Z5" s="6"/>
      <c r="AA5" s="6"/>
    </row>
    <row r="6" spans="1:27" x14ac:dyDescent="0.25">
      <c r="A6" s="11"/>
      <c r="B6" s="12" t="s">
        <v>153</v>
      </c>
      <c r="C6" s="13" t="s">
        <v>12</v>
      </c>
      <c r="D6" s="147">
        <f>'Вводные данные'!C19</f>
        <v>0</v>
      </c>
      <c r="E6" s="147">
        <f>'Вводные данные'!D19</f>
        <v>0</v>
      </c>
      <c r="F6" s="147">
        <f>'Вводные данные'!E19</f>
        <v>1.5676000000000001</v>
      </c>
      <c r="G6" s="147">
        <f>'Вводные данные'!F19</f>
        <v>0</v>
      </c>
      <c r="H6" s="147">
        <f>'Вводные данные'!G19</f>
        <v>0</v>
      </c>
      <c r="I6" s="147">
        <f>'Вводные данные'!H19</f>
        <v>0</v>
      </c>
      <c r="J6" s="147">
        <f>'Вводные данные'!I19</f>
        <v>0</v>
      </c>
      <c r="K6" s="147">
        <f>'Вводные данные'!J19</f>
        <v>0</v>
      </c>
      <c r="L6" s="147">
        <f>'Вводные данные'!K19</f>
        <v>0</v>
      </c>
      <c r="M6" s="147">
        <f>'Вводные данные'!L19</f>
        <v>0</v>
      </c>
      <c r="N6" s="147">
        <f>'Вводные данные'!M19</f>
        <v>0</v>
      </c>
      <c r="O6" s="147">
        <f>'Вводные данные'!N19</f>
        <v>0</v>
      </c>
      <c r="P6" s="147">
        <f>'Вводные данные'!O19</f>
        <v>0</v>
      </c>
      <c r="Q6" s="147">
        <f>'Вводные данные'!P19</f>
        <v>0</v>
      </c>
      <c r="R6" s="329">
        <f>'Вводные данные'!Q19</f>
        <v>0</v>
      </c>
      <c r="S6" s="321"/>
      <c r="T6" s="321"/>
      <c r="U6" s="321"/>
      <c r="V6" s="14"/>
      <c r="W6" s="6"/>
      <c r="X6" s="6"/>
      <c r="Y6" s="6"/>
      <c r="Z6" s="6"/>
      <c r="AA6" s="6"/>
    </row>
    <row r="7" spans="1:27" x14ac:dyDescent="0.25">
      <c r="A7" s="15" t="s">
        <v>13</v>
      </c>
      <c r="B7" s="16" t="s">
        <v>14</v>
      </c>
      <c r="C7" s="17" t="s">
        <v>15</v>
      </c>
      <c r="D7" s="18">
        <f t="shared" ref="D7:R7" si="1">D9+D57+D60+D62</f>
        <v>199320.71969999999</v>
      </c>
      <c r="E7" s="18">
        <f t="shared" si="1"/>
        <v>363302.47238100838</v>
      </c>
      <c r="F7" s="18">
        <f t="shared" si="1"/>
        <v>61213.570208773963</v>
      </c>
      <c r="G7" s="18">
        <f t="shared" si="1"/>
        <v>60991.488868747583</v>
      </c>
      <c r="H7" s="18">
        <f t="shared" si="1"/>
        <v>60780.560558715668</v>
      </c>
      <c r="I7" s="18">
        <f t="shared" si="1"/>
        <v>60583.889081772279</v>
      </c>
      <c r="J7" s="18">
        <f t="shared" si="1"/>
        <v>60401.937747800359</v>
      </c>
      <c r="K7" s="18">
        <f t="shared" si="1"/>
        <v>60235.185191937773</v>
      </c>
      <c r="L7" s="18">
        <f t="shared" si="1"/>
        <v>60084.125891056276</v>
      </c>
      <c r="M7" s="18">
        <f t="shared" si="1"/>
        <v>59949.270697979926</v>
      </c>
      <c r="N7" s="18">
        <f t="shared" si="1"/>
        <v>59831.147394063591</v>
      </c>
      <c r="O7" s="18">
        <f t="shared" si="1"/>
        <v>59730.301260774562</v>
      </c>
      <c r="P7" s="18">
        <f t="shared" si="1"/>
        <v>59647.295670942753</v>
      </c>
      <c r="Q7" s="18">
        <f t="shared" si="1"/>
        <v>59582.712700369128</v>
      </c>
      <c r="R7" s="361">
        <f t="shared" si="1"/>
        <v>59537.153760506408</v>
      </c>
      <c r="S7" s="322"/>
      <c r="T7" s="322"/>
      <c r="U7" s="322"/>
      <c r="V7" s="310" t="e">
        <f>V9+V57+V60+#REF!</f>
        <v>#REF!</v>
      </c>
      <c r="W7" s="18" t="e">
        <f>W9+W57+W60+#REF!</f>
        <v>#REF!</v>
      </c>
      <c r="X7" s="18" t="e">
        <f>X9+X57+X60+#REF!</f>
        <v>#REF!</v>
      </c>
      <c r="Y7" s="18" t="e">
        <f>Y9+Y57+Y60+#REF!</f>
        <v>#REF!</v>
      </c>
      <c r="Z7" s="18" t="e">
        <f>Z9+Z57+Z60+#REF!</f>
        <v>#REF!</v>
      </c>
      <c r="AA7" s="18" t="e">
        <f>AA9+AA57+AA60+#REF!</f>
        <v>#REF!</v>
      </c>
    </row>
    <row r="8" spans="1:27" x14ac:dyDescent="0.25">
      <c r="A8" s="11"/>
      <c r="B8" s="12" t="s">
        <v>16</v>
      </c>
      <c r="C8" s="13" t="s">
        <v>12</v>
      </c>
      <c r="D8" s="362"/>
      <c r="E8" s="362">
        <f>E7/D7</f>
        <v>1.8227029930848098</v>
      </c>
      <c r="F8" s="362">
        <f t="shared" ref="F8:R8" si="2">F7/E7</f>
        <v>0.16849202761432652</v>
      </c>
      <c r="G8" s="362">
        <f t="shared" si="2"/>
        <v>0.99637202438496963</v>
      </c>
      <c r="H8" s="362">
        <f t="shared" si="2"/>
        <v>0.99654167632330093</v>
      </c>
      <c r="I8" s="362">
        <f t="shared" si="2"/>
        <v>0.99676423719795415</v>
      </c>
      <c r="J8" s="362">
        <f t="shared" si="2"/>
        <v>0.9969967042933422</v>
      </c>
      <c r="K8" s="362">
        <f t="shared" si="2"/>
        <v>0.99723928466403122</v>
      </c>
      <c r="L8" s="362">
        <f t="shared" si="2"/>
        <v>0.99749217504021692</v>
      </c>
      <c r="M8" s="362">
        <f t="shared" si="2"/>
        <v>0.99775556037345259</v>
      </c>
      <c r="N8" s="362">
        <f t="shared" si="2"/>
        <v>0.99802961232820608</v>
      </c>
      <c r="O8" s="362">
        <f t="shared" si="2"/>
        <v>0.99831448772618669</v>
      </c>
      <c r="P8" s="362">
        <f t="shared" si="2"/>
        <v>0.99861032695165197</v>
      </c>
      <c r="Q8" s="362">
        <f t="shared" si="2"/>
        <v>0.99891725232724859</v>
      </c>
      <c r="R8" s="363">
        <f t="shared" si="2"/>
        <v>0.99923536647128119</v>
      </c>
      <c r="S8" s="19"/>
      <c r="T8" s="19"/>
      <c r="U8" s="19"/>
      <c r="V8" s="19"/>
      <c r="W8" s="6"/>
      <c r="X8" s="6"/>
      <c r="Y8" s="6"/>
      <c r="Z8" s="6"/>
      <c r="AA8" s="6"/>
    </row>
    <row r="9" spans="1:27" s="6" customFormat="1" x14ac:dyDescent="0.25">
      <c r="A9" s="20" t="s">
        <v>17</v>
      </c>
      <c r="B9" s="21" t="s">
        <v>18</v>
      </c>
      <c r="C9" s="22" t="s">
        <v>15</v>
      </c>
      <c r="D9" s="364">
        <f>D10+D39+D47</f>
        <v>10688.005299999999</v>
      </c>
      <c r="E9" s="364">
        <f t="shared" ref="E9:R9" si="3">E10+E39+E47</f>
        <v>11039.845821008319</v>
      </c>
      <c r="F9" s="364">
        <f t="shared" si="3"/>
        <v>22578.188711631108</v>
      </c>
      <c r="G9" s="364">
        <f t="shared" si="3"/>
        <v>22356.107371604725</v>
      </c>
      <c r="H9" s="364">
        <f t="shared" si="3"/>
        <v>22145.17906157281</v>
      </c>
      <c r="I9" s="364">
        <f t="shared" si="3"/>
        <v>21948.50758462942</v>
      </c>
      <c r="J9" s="364">
        <f t="shared" si="3"/>
        <v>21766.556250657501</v>
      </c>
      <c r="K9" s="364">
        <f t="shared" si="3"/>
        <v>21599.803694794915</v>
      </c>
      <c r="L9" s="364">
        <f t="shared" si="3"/>
        <v>21448.744393913421</v>
      </c>
      <c r="M9" s="364">
        <f t="shared" si="3"/>
        <v>21313.889200837068</v>
      </c>
      <c r="N9" s="364">
        <f t="shared" si="3"/>
        <v>21195.765896920733</v>
      </c>
      <c r="O9" s="364">
        <f t="shared" si="3"/>
        <v>21094.919763631704</v>
      </c>
      <c r="P9" s="364">
        <f t="shared" si="3"/>
        <v>21011.914173799891</v>
      </c>
      <c r="Q9" s="364">
        <f t="shared" si="3"/>
        <v>20947.331203226273</v>
      </c>
      <c r="R9" s="364">
        <f t="shared" si="3"/>
        <v>20901.772263363553</v>
      </c>
      <c r="S9" s="323"/>
      <c r="T9" s="323"/>
      <c r="U9" s="323"/>
      <c r="V9" s="23"/>
    </row>
    <row r="10" spans="1:27" s="6" customFormat="1" collapsed="1" x14ac:dyDescent="0.25">
      <c r="A10" s="20" t="s">
        <v>19</v>
      </c>
      <c r="B10" s="24" t="s">
        <v>20</v>
      </c>
      <c r="C10" s="22" t="s">
        <v>15</v>
      </c>
      <c r="D10" s="365">
        <f>D11+D15+D18+D19+D20+D26</f>
        <v>10286.585299999999</v>
      </c>
      <c r="E10" s="26">
        <f>D10*(1-E36)*(1+D37)*(1+D38)</f>
        <v>10621.619383220999</v>
      </c>
      <c r="F10" s="26">
        <f t="shared" ref="F10:R10" si="4">E10*(1-F36)*(1+E37)*(1+E38)</f>
        <v>10936.019316964341</v>
      </c>
      <c r="G10" s="26">
        <f t="shared" si="4"/>
        <v>11259.725488746486</v>
      </c>
      <c r="H10" s="26">
        <f t="shared" si="4"/>
        <v>11593.013363213382</v>
      </c>
      <c r="I10" s="26">
        <f t="shared" si="4"/>
        <v>11936.166558764498</v>
      </c>
      <c r="J10" s="26">
        <f t="shared" si="4"/>
        <v>12289.477088903928</v>
      </c>
      <c r="K10" s="26">
        <f t="shared" si="4"/>
        <v>12653.245610735485</v>
      </c>
      <c r="L10" s="26">
        <f t="shared" si="4"/>
        <v>13027.781680813254</v>
      </c>
      <c r="M10" s="26">
        <f t="shared" si="4"/>
        <v>13413.404018565327</v>
      </c>
      <c r="N10" s="26">
        <f t="shared" si="4"/>
        <v>13810.440777514859</v>
      </c>
      <c r="O10" s="26">
        <f t="shared" si="4"/>
        <v>14219.2298245293</v>
      </c>
      <c r="P10" s="26">
        <f t="shared" si="4"/>
        <v>14640.11902733537</v>
      </c>
      <c r="Q10" s="26">
        <f t="shared" si="4"/>
        <v>15073.466550544495</v>
      </c>
      <c r="R10" s="26">
        <f t="shared" si="4"/>
        <v>15519.641160440613</v>
      </c>
      <c r="S10" s="324"/>
      <c r="T10" s="324"/>
      <c r="U10" s="324"/>
      <c r="V10" s="311" t="e">
        <f>#REF!*(1-V36)*(1+#REF!)*(1+#REF!)</f>
        <v>#REF!</v>
      </c>
      <c r="W10" s="26" t="e">
        <f t="shared" ref="W10:Y10" si="5">V10*(1-W36)*(1+V37)*(1+V38)</f>
        <v>#REF!</v>
      </c>
      <c r="X10" s="26" t="e">
        <f t="shared" si="5"/>
        <v>#REF!</v>
      </c>
      <c r="Y10" s="26" t="e">
        <f t="shared" si="5"/>
        <v>#REF!</v>
      </c>
    </row>
    <row r="11" spans="1:27" s="6" customFormat="1" hidden="1" outlineLevel="1" x14ac:dyDescent="0.25">
      <c r="A11" s="20" t="s">
        <v>21</v>
      </c>
      <c r="B11" s="21" t="s">
        <v>22</v>
      </c>
      <c r="C11" s="22" t="s">
        <v>15</v>
      </c>
      <c r="D11" s="25">
        <f>SUM(D12:D14)</f>
        <v>323.60000000000002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7"/>
      <c r="T11" s="27"/>
      <c r="U11" s="27"/>
      <c r="V11" s="27"/>
      <c r="Y11" s="28"/>
    </row>
    <row r="12" spans="1:27" s="6" customFormat="1" hidden="1" outlineLevel="1" x14ac:dyDescent="0.25">
      <c r="A12" s="20"/>
      <c r="B12" s="29" t="s">
        <v>23</v>
      </c>
      <c r="C12" s="22" t="s">
        <v>15</v>
      </c>
      <c r="D12" s="149">
        <f>'Вводные данные'!C22</f>
        <v>0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7"/>
      <c r="T12" s="27"/>
      <c r="U12" s="27"/>
      <c r="V12" s="27"/>
      <c r="Y12" s="28"/>
    </row>
    <row r="13" spans="1:27" s="6" customFormat="1" hidden="1" outlineLevel="1" x14ac:dyDescent="0.25">
      <c r="A13" s="20"/>
      <c r="B13" s="29" t="s">
        <v>24</v>
      </c>
      <c r="C13" s="22" t="s">
        <v>15</v>
      </c>
      <c r="D13" s="149">
        <f>'Вводные данные'!C23</f>
        <v>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27"/>
      <c r="U13" s="27"/>
      <c r="V13" s="27"/>
      <c r="Y13" s="28"/>
    </row>
    <row r="14" spans="1:27" s="6" customFormat="1" hidden="1" outlineLevel="1" x14ac:dyDescent="0.25">
      <c r="A14" s="20"/>
      <c r="B14" s="29" t="s">
        <v>25</v>
      </c>
      <c r="C14" s="22" t="s">
        <v>15</v>
      </c>
      <c r="D14" s="149">
        <f>'Вводные данные'!C24</f>
        <v>323.60000000000002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/>
      <c r="T14" s="27"/>
      <c r="U14" s="27"/>
      <c r="V14" s="27"/>
      <c r="Y14" s="28"/>
    </row>
    <row r="15" spans="1:27" s="6" customFormat="1" hidden="1" outlineLevel="1" x14ac:dyDescent="0.25">
      <c r="A15" s="20" t="s">
        <v>26</v>
      </c>
      <c r="B15" s="21" t="s">
        <v>27</v>
      </c>
      <c r="C15" s="22" t="s">
        <v>15</v>
      </c>
      <c r="D15" s="25">
        <f>SUM(D16:D17)</f>
        <v>5308.8919799999994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"/>
      <c r="T15" s="27"/>
      <c r="U15" s="27"/>
      <c r="V15" s="27"/>
      <c r="Y15" s="28"/>
    </row>
    <row r="16" spans="1:27" s="6" customFormat="1" hidden="1" outlineLevel="1" x14ac:dyDescent="0.25">
      <c r="A16" s="20"/>
      <c r="B16" s="29" t="s">
        <v>28</v>
      </c>
      <c r="C16" s="22" t="s">
        <v>15</v>
      </c>
      <c r="D16" s="149">
        <f>'Вводные данные'!C26</f>
        <v>4077.49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"/>
      <c r="T16" s="27"/>
      <c r="U16" s="27"/>
      <c r="V16" s="27"/>
      <c r="Y16" s="28"/>
    </row>
    <row r="17" spans="1:25" s="6" customFormat="1" hidden="1" outlineLevel="1" x14ac:dyDescent="0.25">
      <c r="A17" s="20"/>
      <c r="B17" s="29" t="s">
        <v>29</v>
      </c>
      <c r="C17" s="22" t="s">
        <v>15</v>
      </c>
      <c r="D17" s="25">
        <f>D16*'Макро данные общие'!C9</f>
        <v>1231.4019799999999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7"/>
      <c r="T17" s="27"/>
      <c r="U17" s="27"/>
      <c r="V17" s="27"/>
      <c r="Y17" s="28"/>
    </row>
    <row r="18" spans="1:25" s="6" customFormat="1" hidden="1" outlineLevel="1" x14ac:dyDescent="0.25">
      <c r="A18" s="20" t="s">
        <v>30</v>
      </c>
      <c r="B18" s="21" t="s">
        <v>31</v>
      </c>
      <c r="C18" s="22" t="s">
        <v>15</v>
      </c>
      <c r="D18" s="149">
        <f>'Вводные данные'!C28</f>
        <v>59.73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7"/>
      <c r="T18" s="27"/>
      <c r="U18" s="27"/>
      <c r="V18" s="27"/>
      <c r="Y18" s="28"/>
    </row>
    <row r="19" spans="1:25" s="6" customFormat="1" hidden="1" outlineLevel="1" x14ac:dyDescent="0.25">
      <c r="A19" s="20" t="s">
        <v>32</v>
      </c>
      <c r="B19" s="21" t="s">
        <v>33</v>
      </c>
      <c r="C19" s="22" t="s">
        <v>15</v>
      </c>
      <c r="D19" s="149">
        <f>'Вводные данные'!C29</f>
        <v>253.95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7"/>
      <c r="T19" s="27"/>
      <c r="U19" s="27"/>
      <c r="V19" s="27"/>
      <c r="Y19" s="28"/>
    </row>
    <row r="20" spans="1:25" s="6" customFormat="1" hidden="1" outlineLevel="1" x14ac:dyDescent="0.25">
      <c r="A20" s="20" t="s">
        <v>34</v>
      </c>
      <c r="B20" s="21" t="s">
        <v>35</v>
      </c>
      <c r="C20" s="22" t="s">
        <v>15</v>
      </c>
      <c r="D20" s="25">
        <f>D21+D22+D23</f>
        <v>1976.3670799999998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7"/>
      <c r="T20" s="27"/>
      <c r="U20" s="27"/>
      <c r="V20" s="27"/>
      <c r="Y20" s="28"/>
    </row>
    <row r="21" spans="1:25" s="6" customFormat="1" hidden="1" outlineLevel="1" x14ac:dyDescent="0.25">
      <c r="A21" s="20"/>
      <c r="B21" s="29" t="s">
        <v>36</v>
      </c>
      <c r="C21" s="22" t="s">
        <v>15</v>
      </c>
      <c r="D21" s="149">
        <f>'Вводные данные'!C32</f>
        <v>13.55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7"/>
      <c r="T21" s="27"/>
      <c r="U21" s="27"/>
      <c r="V21" s="27"/>
      <c r="Y21" s="28"/>
    </row>
    <row r="22" spans="1:25" s="6" customFormat="1" hidden="1" outlineLevel="1" x14ac:dyDescent="0.25">
      <c r="A22" s="20"/>
      <c r="B22" s="29" t="s">
        <v>37</v>
      </c>
      <c r="C22" s="22" t="s">
        <v>15</v>
      </c>
      <c r="D22" s="149">
        <f>'Вводные данные'!C33</f>
        <v>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7"/>
      <c r="T22" s="27"/>
      <c r="U22" s="27"/>
      <c r="V22" s="27"/>
      <c r="Y22" s="28"/>
    </row>
    <row r="23" spans="1:25" s="6" customFormat="1" hidden="1" outlineLevel="1" x14ac:dyDescent="0.25">
      <c r="A23" s="20"/>
      <c r="B23" s="29" t="s">
        <v>38</v>
      </c>
      <c r="C23" s="22" t="s">
        <v>15</v>
      </c>
      <c r="D23" s="25">
        <f>SUM(D24:D25)</f>
        <v>1962.8170799999998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  <c r="T23" s="27"/>
      <c r="U23" s="27"/>
      <c r="V23" s="27"/>
      <c r="Y23" s="28"/>
    </row>
    <row r="24" spans="1:25" s="6" customFormat="1" hidden="1" outlineLevel="1" x14ac:dyDescent="0.25">
      <c r="A24" s="20"/>
      <c r="B24" s="29" t="s">
        <v>120</v>
      </c>
      <c r="C24" s="22" t="s">
        <v>15</v>
      </c>
      <c r="D24" s="149">
        <f>'Вводные данные'!C34</f>
        <v>1507.54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  <c r="T24" s="27"/>
      <c r="U24" s="27"/>
      <c r="V24" s="27"/>
      <c r="Y24" s="28"/>
    </row>
    <row r="25" spans="1:25" s="6" customFormat="1" hidden="1" outlineLevel="1" x14ac:dyDescent="0.25">
      <c r="A25" s="20"/>
      <c r="B25" s="29" t="s">
        <v>29</v>
      </c>
      <c r="C25" s="22" t="s">
        <v>15</v>
      </c>
      <c r="D25" s="25">
        <f>D24*'Макро данные общие'!C9</f>
        <v>455.27707999999996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7"/>
      <c r="T25" s="27"/>
      <c r="U25" s="27"/>
      <c r="V25" s="27"/>
      <c r="Y25" s="28"/>
    </row>
    <row r="26" spans="1:25" s="6" customFormat="1" hidden="1" outlineLevel="1" x14ac:dyDescent="0.25">
      <c r="A26" s="20" t="s">
        <v>39</v>
      </c>
      <c r="B26" s="21" t="s">
        <v>40</v>
      </c>
      <c r="C26" s="22" t="s">
        <v>15</v>
      </c>
      <c r="D26" s="25">
        <f>D27+D28+D31+D32+D33+D34+D35</f>
        <v>2364.0462399999997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7"/>
      <c r="T26" s="27"/>
      <c r="U26" s="27"/>
      <c r="V26" s="27"/>
      <c r="Y26" s="28"/>
    </row>
    <row r="27" spans="1:25" s="6" customFormat="1" hidden="1" outlineLevel="1" x14ac:dyDescent="0.25">
      <c r="A27" s="20"/>
      <c r="B27" s="29" t="s">
        <v>41</v>
      </c>
      <c r="C27" s="22" t="s">
        <v>15</v>
      </c>
      <c r="D27" s="149">
        <f>'Вводные данные'!C37</f>
        <v>212.37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7"/>
      <c r="T27" s="27"/>
      <c r="U27" s="27"/>
      <c r="V27" s="27"/>
      <c r="Y27" s="28"/>
    </row>
    <row r="28" spans="1:25" s="6" customFormat="1" hidden="1" outlineLevel="1" x14ac:dyDescent="0.25">
      <c r="A28" s="20"/>
      <c r="B28" s="29" t="s">
        <v>121</v>
      </c>
      <c r="C28" s="22" t="s">
        <v>15</v>
      </c>
      <c r="D28" s="25">
        <f>D29+D30</f>
        <v>2135.43624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7"/>
      <c r="T28" s="27"/>
      <c r="U28" s="27"/>
      <c r="V28" s="27"/>
      <c r="Y28" s="28"/>
    </row>
    <row r="29" spans="1:25" s="6" customFormat="1" hidden="1" outlineLevel="1" x14ac:dyDescent="0.25">
      <c r="A29" s="20"/>
      <c r="B29" s="29" t="s">
        <v>120</v>
      </c>
      <c r="C29" s="22" t="s">
        <v>15</v>
      </c>
      <c r="D29" s="149">
        <f>'Вводные данные'!C38</f>
        <v>1640.12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7"/>
      <c r="T29" s="27"/>
      <c r="U29" s="27"/>
      <c r="V29" s="27"/>
      <c r="Y29" s="28"/>
    </row>
    <row r="30" spans="1:25" s="6" customFormat="1" hidden="1" outlineLevel="1" x14ac:dyDescent="0.25">
      <c r="A30" s="20"/>
      <c r="B30" s="29" t="s">
        <v>29</v>
      </c>
      <c r="C30" s="22" t="s">
        <v>15</v>
      </c>
      <c r="D30" s="25">
        <f>D29*'Макро данные общие'!C9</f>
        <v>495.31623999999994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7"/>
      <c r="T30" s="27"/>
      <c r="U30" s="27"/>
      <c r="V30" s="27"/>
      <c r="Y30" s="28"/>
    </row>
    <row r="31" spans="1:25" s="6" customFormat="1" hidden="1" outlineLevel="1" x14ac:dyDescent="0.25">
      <c r="A31" s="20"/>
      <c r="B31" s="29" t="s">
        <v>42</v>
      </c>
      <c r="C31" s="22" t="s">
        <v>15</v>
      </c>
      <c r="D31" s="149">
        <f>'Вводные данные'!C39</f>
        <v>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7"/>
      <c r="T31" s="27"/>
      <c r="U31" s="27"/>
      <c r="V31" s="27"/>
      <c r="Y31" s="28"/>
    </row>
    <row r="32" spans="1:25" s="6" customFormat="1" hidden="1" outlineLevel="1" x14ac:dyDescent="0.25">
      <c r="A32" s="20"/>
      <c r="B32" s="29" t="s">
        <v>43</v>
      </c>
      <c r="C32" s="22" t="s">
        <v>15</v>
      </c>
      <c r="D32" s="149">
        <f>'Вводные данные'!C40</f>
        <v>0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27"/>
      <c r="U32" s="27"/>
      <c r="V32" s="27"/>
      <c r="Y32" s="28"/>
    </row>
    <row r="33" spans="1:27" s="6" customFormat="1" hidden="1" outlineLevel="1" x14ac:dyDescent="0.25">
      <c r="A33" s="20"/>
      <c r="B33" s="29" t="s">
        <v>44</v>
      </c>
      <c r="C33" s="22" t="s">
        <v>15</v>
      </c>
      <c r="D33" s="149">
        <f>'Вводные данные'!C41</f>
        <v>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  <c r="T33" s="27"/>
      <c r="U33" s="27"/>
      <c r="V33" s="27"/>
      <c r="Y33" s="28"/>
    </row>
    <row r="34" spans="1:27" s="6" customFormat="1" hidden="1" outlineLevel="1" x14ac:dyDescent="0.25">
      <c r="A34" s="20"/>
      <c r="B34" s="29" t="s">
        <v>45</v>
      </c>
      <c r="C34" s="22" t="s">
        <v>15</v>
      </c>
      <c r="D34" s="149">
        <f>'Вводные данные'!C42</f>
        <v>16.239999999999998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7"/>
      <c r="T34" s="27"/>
      <c r="U34" s="27"/>
      <c r="V34" s="27"/>
      <c r="Y34" s="28"/>
    </row>
    <row r="35" spans="1:27" s="6" customFormat="1" hidden="1" outlineLevel="1" x14ac:dyDescent="0.25">
      <c r="A35" s="20"/>
      <c r="B35" s="29" t="s">
        <v>46</v>
      </c>
      <c r="C35" s="22" t="s">
        <v>15</v>
      </c>
      <c r="D35" s="149">
        <f>'Вводные данные'!C43</f>
        <v>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7"/>
      <c r="T35" s="27"/>
      <c r="U35" s="27"/>
      <c r="V35" s="27"/>
      <c r="Y35" s="28"/>
    </row>
    <row r="36" spans="1:27" s="6" customFormat="1" x14ac:dyDescent="0.25">
      <c r="A36" s="20"/>
      <c r="B36" s="30" t="s">
        <v>47</v>
      </c>
      <c r="C36" s="22" t="s">
        <v>12</v>
      </c>
      <c r="D36" s="366">
        <f>'Вводные данные'!C65</f>
        <v>0.01</v>
      </c>
      <c r="E36" s="366">
        <f>'Вводные данные'!D65</f>
        <v>0.01</v>
      </c>
      <c r="F36" s="366">
        <f>'Вводные данные'!E65</f>
        <v>0.01</v>
      </c>
      <c r="G36" s="366">
        <f>'Вводные данные'!F65</f>
        <v>0.01</v>
      </c>
      <c r="H36" s="366">
        <f>'Вводные данные'!G65</f>
        <v>0.01</v>
      </c>
      <c r="I36" s="366">
        <f>'Вводные данные'!H65</f>
        <v>0.01</v>
      </c>
      <c r="J36" s="366">
        <f>'Вводные данные'!I65</f>
        <v>0.01</v>
      </c>
      <c r="K36" s="366">
        <f>'Вводные данные'!J65</f>
        <v>0.01</v>
      </c>
      <c r="L36" s="366">
        <f>'Вводные данные'!K65</f>
        <v>0.01</v>
      </c>
      <c r="M36" s="366">
        <f>'Вводные данные'!L65</f>
        <v>0.01</v>
      </c>
      <c r="N36" s="366">
        <f>'Вводные данные'!M65</f>
        <v>0.01</v>
      </c>
      <c r="O36" s="366">
        <f>'Вводные данные'!N65</f>
        <v>0.01</v>
      </c>
      <c r="P36" s="366">
        <f>'Вводные данные'!O65</f>
        <v>0.01</v>
      </c>
      <c r="Q36" s="366">
        <f>'Вводные данные'!P65</f>
        <v>0.01</v>
      </c>
      <c r="R36" s="366">
        <f>'Вводные данные'!Q65</f>
        <v>0.01</v>
      </c>
      <c r="S36" s="32"/>
      <c r="T36" s="32"/>
      <c r="U36" s="32"/>
      <c r="V36" s="312">
        <f>'Вводные данные'!U65</f>
        <v>0</v>
      </c>
      <c r="W36" s="31">
        <f>'Вводные данные'!V65</f>
        <v>0</v>
      </c>
      <c r="X36" s="31">
        <f>'Вводные данные'!W65</f>
        <v>0</v>
      </c>
      <c r="Y36" s="31">
        <f>'Вводные данные'!X65</f>
        <v>0</v>
      </c>
      <c r="Z36" s="31">
        <f>'Вводные данные'!Y65</f>
        <v>0</v>
      </c>
      <c r="AA36" s="31">
        <f>'Вводные данные'!Z65</f>
        <v>0</v>
      </c>
    </row>
    <row r="37" spans="1:27" s="6" customFormat="1" x14ac:dyDescent="0.25">
      <c r="A37" s="20"/>
      <c r="B37" s="30" t="s">
        <v>48</v>
      </c>
      <c r="C37" s="22" t="s">
        <v>12</v>
      </c>
      <c r="D37" s="367">
        <f>'Макро данные общие'!C3</f>
        <v>4.2999999999999997E-2</v>
      </c>
      <c r="E37" s="367">
        <f>'Макро данные общие'!D3</f>
        <v>0.04</v>
      </c>
      <c r="F37" s="367">
        <f>'Макро данные общие'!E3</f>
        <v>0.04</v>
      </c>
      <c r="G37" s="367">
        <f>'Макро данные общие'!F3</f>
        <v>0.04</v>
      </c>
      <c r="H37" s="367">
        <f>'Макро данные общие'!G3</f>
        <v>0.04</v>
      </c>
      <c r="I37" s="367">
        <f>'Макро данные общие'!H3</f>
        <v>0.04</v>
      </c>
      <c r="J37" s="367">
        <f>'Макро данные общие'!I3</f>
        <v>0.04</v>
      </c>
      <c r="K37" s="367">
        <f>'Макро данные общие'!J3</f>
        <v>0.04</v>
      </c>
      <c r="L37" s="367">
        <f>'Макро данные общие'!K3</f>
        <v>0.04</v>
      </c>
      <c r="M37" s="367">
        <f>'Макро данные общие'!L3</f>
        <v>0.04</v>
      </c>
      <c r="N37" s="367">
        <f>'Макро данные общие'!M3</f>
        <v>0.04</v>
      </c>
      <c r="O37" s="367">
        <f>'Макро данные общие'!N3</f>
        <v>0.04</v>
      </c>
      <c r="P37" s="367">
        <f>'Макро данные общие'!O3</f>
        <v>0.04</v>
      </c>
      <c r="Q37" s="367">
        <f>'Макро данные общие'!P3</f>
        <v>0.04</v>
      </c>
      <c r="R37" s="367">
        <f>'Макро данные общие'!Q3</f>
        <v>0.04</v>
      </c>
      <c r="S37" s="33"/>
      <c r="T37" s="33"/>
      <c r="U37" s="33"/>
      <c r="V37" s="33"/>
    </row>
    <row r="38" spans="1:27" s="6" customFormat="1" x14ac:dyDescent="0.25">
      <c r="A38" s="20"/>
      <c r="B38" s="30" t="s">
        <v>49</v>
      </c>
      <c r="C38" s="22" t="s">
        <v>12</v>
      </c>
      <c r="D38" s="368"/>
      <c r="E38" s="368">
        <f>(0.75*'Вводные данные'!D77*'Вводные данные'!D78)+('Вводные данные'!D79/('Расчет тарифа (-)'!D10*(1-'Вводные данные'!D65)*(1+'Макро данные общие'!D3)))</f>
        <v>0</v>
      </c>
      <c r="F38" s="368">
        <f>(0.75*'Вводные данные'!E77*'Вводные данные'!E78)+('Вводные данные'!E79/('Расчет тарифа (-)'!E10*(1-'Вводные данные'!E65)*(1+'Макро данные общие'!E3)))</f>
        <v>0</v>
      </c>
      <c r="G38" s="368">
        <f>(0.75*'Вводные данные'!F77*'Вводные данные'!F78)+('Вводные данные'!F79/('Расчет тарифа (-)'!F10*(1-'Вводные данные'!F65)*(1+'Макро данные общие'!F3)))</f>
        <v>0</v>
      </c>
      <c r="H38" s="368">
        <f>(0.75*'Вводные данные'!G77*'Вводные данные'!G78)+('Вводные данные'!G79/('Расчет тарифа (-)'!G10*(1-'Вводные данные'!G65)*(1+'Макро данные общие'!G3)))</f>
        <v>0</v>
      </c>
      <c r="I38" s="368">
        <f>(0.75*'Вводные данные'!H77*'Вводные данные'!H78)+('Вводные данные'!H79/('Расчет тарифа (-)'!H10*(1-'Вводные данные'!H65)*(1+'Макро данные общие'!H3)))</f>
        <v>0</v>
      </c>
      <c r="J38" s="368">
        <f>(0.75*'Вводные данные'!I77*'Вводные данные'!I78)+('Вводные данные'!I79/('Расчет тарифа (-)'!I10*(1-'Вводные данные'!I65)*(1+'Макро данные общие'!I3)))</f>
        <v>0</v>
      </c>
      <c r="K38" s="368">
        <f>(0.75*'Вводные данные'!J77*'Вводные данные'!J78)+('Вводные данные'!J79/('Расчет тарифа (-)'!J10*(1-'Вводные данные'!J65)*(1+'Макро данные общие'!J3)))</f>
        <v>0</v>
      </c>
      <c r="L38" s="368">
        <f>(0.75*'Вводные данные'!K77*'Вводные данные'!K78)+('Вводные данные'!K79/('Расчет тарифа (-)'!K10*(1-'Вводные данные'!K65)*(1+'Макро данные общие'!K3)))</f>
        <v>0</v>
      </c>
      <c r="M38" s="368">
        <f>(0.75*'Вводные данные'!L77*'Вводные данные'!L78)+('Вводные данные'!L79/('Расчет тарифа (-)'!L10*(1-'Вводные данные'!L65)*(1+'Макро данные общие'!L3)))</f>
        <v>0</v>
      </c>
      <c r="N38" s="368">
        <f>(0.75*'Вводные данные'!M77*'Вводные данные'!M78)+('Вводные данные'!M79/('Расчет тарифа (-)'!M10*(1-'Вводные данные'!M65)*(1+'Макро данные общие'!M3)))</f>
        <v>0</v>
      </c>
      <c r="O38" s="368">
        <f>(0.75*'Вводные данные'!N77*'Вводные данные'!N78)+('Вводные данные'!N79/('Расчет тарифа (-)'!N10*(1-'Вводные данные'!N65)*(1+'Макро данные общие'!N3)))</f>
        <v>0</v>
      </c>
      <c r="P38" s="368">
        <f>(0.75*'Вводные данные'!O77*'Вводные данные'!O78)+('Вводные данные'!O79/('Расчет тарифа (-)'!O10*(1-'Вводные данные'!O65)*(1+'Макро данные общие'!O3)))</f>
        <v>0</v>
      </c>
      <c r="Q38" s="368">
        <f>(0.75*'Вводные данные'!P77*'Вводные данные'!P78)+('Вводные данные'!P79/('Расчет тарифа (-)'!P10*(1-'Вводные данные'!P65)*(1+'Макро данные общие'!P3)))</f>
        <v>0</v>
      </c>
      <c r="R38" s="368">
        <f>(0.75*'Вводные данные'!Q77*'Вводные данные'!Q78)+('Вводные данные'!Q79/('Расчет тарифа (-)'!Q10*(1-'Вводные данные'!Q65)*(1+'Макро данные общие'!Q3)))</f>
        <v>0</v>
      </c>
      <c r="S38" s="325"/>
      <c r="T38" s="325"/>
      <c r="U38" s="325"/>
      <c r="V38" s="32"/>
    </row>
    <row r="39" spans="1:27" x14ac:dyDescent="0.25">
      <c r="A39" s="20" t="s">
        <v>50</v>
      </c>
      <c r="B39" s="21" t="s">
        <v>51</v>
      </c>
      <c r="C39" s="22" t="s">
        <v>15</v>
      </c>
      <c r="D39" s="25">
        <f>D40+D45+D46</f>
        <v>386.19</v>
      </c>
      <c r="E39" s="25">
        <f t="shared" ref="E39:R39" si="6">E40+E45+E46</f>
        <v>402.38723778731992</v>
      </c>
      <c r="F39" s="25">
        <f t="shared" si="6"/>
        <v>2758.8765730724808</v>
      </c>
      <c r="G39" s="25">
        <f t="shared" si="6"/>
        <v>2869.2316359953797</v>
      </c>
      <c r="H39" s="25">
        <f t="shared" si="6"/>
        <v>2981.1316697991997</v>
      </c>
      <c r="I39" s="25">
        <f t="shared" si="6"/>
        <v>3097.3958049213688</v>
      </c>
      <c r="J39" s="25">
        <f t="shared" si="6"/>
        <v>3218.1942413133024</v>
      </c>
      <c r="K39" s="25">
        <f t="shared" si="6"/>
        <v>3343.7038167245209</v>
      </c>
      <c r="L39" s="25">
        <f t="shared" si="6"/>
        <v>3474.1082655767768</v>
      </c>
      <c r="M39" s="25">
        <f t="shared" si="6"/>
        <v>3609.5984879342714</v>
      </c>
      <c r="N39" s="25">
        <f t="shared" si="6"/>
        <v>3750.3728289637074</v>
      </c>
      <c r="O39" s="25">
        <f t="shared" si="6"/>
        <v>3896.6373692932921</v>
      </c>
      <c r="P39" s="25">
        <f t="shared" si="6"/>
        <v>4048.6062266957306</v>
      </c>
      <c r="Q39" s="25">
        <f t="shared" si="6"/>
        <v>4206.5018695368644</v>
      </c>
      <c r="R39" s="25">
        <f t="shared" si="6"/>
        <v>4370.5554424488018</v>
      </c>
      <c r="S39" s="27"/>
      <c r="T39" s="27"/>
      <c r="U39" s="27"/>
      <c r="V39" s="34"/>
      <c r="W39" s="6"/>
      <c r="X39" s="6"/>
      <c r="Y39" s="6"/>
      <c r="Z39" s="6"/>
      <c r="AA39" s="6"/>
    </row>
    <row r="40" spans="1:27" x14ac:dyDescent="0.25">
      <c r="A40" s="20"/>
      <c r="B40" s="35" t="s">
        <v>52</v>
      </c>
      <c r="C40" s="22" t="s">
        <v>15</v>
      </c>
      <c r="D40" s="150">
        <f>'Вводные данные'!C47</f>
        <v>386.19</v>
      </c>
      <c r="E40" s="37">
        <f>E42*E44</f>
        <v>402.38723778731992</v>
      </c>
      <c r="F40" s="37">
        <f>F42*F44</f>
        <v>2758.8765730724808</v>
      </c>
      <c r="G40" s="37">
        <f t="shared" ref="G40:AA40" si="7">G42*G44</f>
        <v>2869.2316359953797</v>
      </c>
      <c r="H40" s="37">
        <f t="shared" si="7"/>
        <v>2981.1316697991997</v>
      </c>
      <c r="I40" s="37">
        <f t="shared" si="7"/>
        <v>3097.3958049213688</v>
      </c>
      <c r="J40" s="37">
        <f t="shared" si="7"/>
        <v>3218.1942413133024</v>
      </c>
      <c r="K40" s="37">
        <f t="shared" si="7"/>
        <v>3343.7038167245209</v>
      </c>
      <c r="L40" s="37">
        <f t="shared" si="7"/>
        <v>3474.1082655767768</v>
      </c>
      <c r="M40" s="37">
        <f t="shared" si="7"/>
        <v>3609.5984879342714</v>
      </c>
      <c r="N40" s="37">
        <f t="shared" si="7"/>
        <v>3750.3728289637074</v>
      </c>
      <c r="O40" s="37">
        <f t="shared" si="7"/>
        <v>3896.6373692932921</v>
      </c>
      <c r="P40" s="37">
        <f t="shared" si="7"/>
        <v>4048.6062266957306</v>
      </c>
      <c r="Q40" s="37">
        <f t="shared" si="7"/>
        <v>4206.5018695368644</v>
      </c>
      <c r="R40" s="37">
        <f t="shared" si="7"/>
        <v>4370.5554424488018</v>
      </c>
      <c r="S40" s="326"/>
      <c r="T40" s="326"/>
      <c r="U40" s="326"/>
      <c r="V40" s="313" t="e">
        <f t="shared" si="7"/>
        <v>#REF!</v>
      </c>
      <c r="W40" s="37" t="e">
        <f t="shared" si="7"/>
        <v>#REF!</v>
      </c>
      <c r="X40" s="37" t="e">
        <f t="shared" si="7"/>
        <v>#REF!</v>
      </c>
      <c r="Y40" s="37" t="e">
        <f t="shared" si="7"/>
        <v>#REF!</v>
      </c>
      <c r="Z40" s="37">
        <f t="shared" si="7"/>
        <v>0</v>
      </c>
      <c r="AA40" s="37">
        <f t="shared" si="7"/>
        <v>0</v>
      </c>
    </row>
    <row r="41" spans="1:27" s="43" customFormat="1" x14ac:dyDescent="0.25">
      <c r="A41" s="39"/>
      <c r="B41" s="40" t="s">
        <v>53</v>
      </c>
      <c r="C41" s="41" t="s">
        <v>54</v>
      </c>
      <c r="D41" s="246">
        <f>'Вводные данные'!C46</f>
        <v>0.38700000000000001</v>
      </c>
      <c r="E41" s="369">
        <f>D41*(E5/D5)</f>
        <v>0.38700000000000001</v>
      </c>
      <c r="F41" s="369">
        <f t="shared" ref="F41:R41" si="8">E41*(F5/E5)</f>
        <v>0.99366120000000024</v>
      </c>
      <c r="G41" s="369">
        <f t="shared" si="8"/>
        <v>0.99366120000000024</v>
      </c>
      <c r="H41" s="369">
        <f t="shared" si="8"/>
        <v>0.99366120000000024</v>
      </c>
      <c r="I41" s="369">
        <f t="shared" si="8"/>
        <v>0.99366120000000024</v>
      </c>
      <c r="J41" s="369">
        <f t="shared" si="8"/>
        <v>0.99366120000000024</v>
      </c>
      <c r="K41" s="369">
        <f t="shared" si="8"/>
        <v>0.99366120000000024</v>
      </c>
      <c r="L41" s="369">
        <f t="shared" si="8"/>
        <v>0.99366120000000024</v>
      </c>
      <c r="M41" s="369">
        <f t="shared" si="8"/>
        <v>0.99366120000000024</v>
      </c>
      <c r="N41" s="369">
        <f t="shared" si="8"/>
        <v>0.99366120000000024</v>
      </c>
      <c r="O41" s="369">
        <f t="shared" si="8"/>
        <v>0.99366120000000024</v>
      </c>
      <c r="P41" s="369">
        <f t="shared" si="8"/>
        <v>0.99366120000000024</v>
      </c>
      <c r="Q41" s="369">
        <f t="shared" si="8"/>
        <v>0.99366120000000024</v>
      </c>
      <c r="R41" s="369">
        <f t="shared" si="8"/>
        <v>0.99366120000000024</v>
      </c>
      <c r="S41" s="42"/>
      <c r="T41" s="42"/>
      <c r="U41" s="42"/>
      <c r="V41" s="42"/>
      <c r="W41" s="42"/>
      <c r="X41" s="42"/>
      <c r="Y41" s="42"/>
      <c r="Z41" s="42"/>
      <c r="AA41" s="42"/>
    </row>
    <row r="42" spans="1:27" x14ac:dyDescent="0.25">
      <c r="A42" s="20"/>
      <c r="B42" s="30" t="s">
        <v>55</v>
      </c>
      <c r="C42" s="44" t="s">
        <v>56</v>
      </c>
      <c r="D42" s="150">
        <f>'Вводные данные'!C48</f>
        <v>4.8209999999999997</v>
      </c>
      <c r="E42" s="37">
        <f>D42*E43+D42</f>
        <v>5.0234819999999996</v>
      </c>
      <c r="F42" s="37">
        <f t="shared" ref="F42:R42" si="9">E42*F43+E42</f>
        <v>5.2244212799999996</v>
      </c>
      <c r="G42" s="37">
        <f t="shared" si="9"/>
        <v>5.4333981311999997</v>
      </c>
      <c r="H42" s="37">
        <f t="shared" si="9"/>
        <v>5.6453006583167999</v>
      </c>
      <c r="I42" s="37">
        <f t="shared" si="9"/>
        <v>5.8654673839911551</v>
      </c>
      <c r="J42" s="37">
        <f t="shared" si="9"/>
        <v>6.0942206119668105</v>
      </c>
      <c r="K42" s="37">
        <f t="shared" si="9"/>
        <v>6.3318952158335158</v>
      </c>
      <c r="L42" s="37">
        <f t="shared" si="9"/>
        <v>6.5788391292510227</v>
      </c>
      <c r="M42" s="37">
        <f t="shared" si="9"/>
        <v>6.8354138552918124</v>
      </c>
      <c r="N42" s="37">
        <f t="shared" si="9"/>
        <v>7.1019949956481927</v>
      </c>
      <c r="O42" s="37">
        <f t="shared" si="9"/>
        <v>7.378972800478472</v>
      </c>
      <c r="P42" s="37">
        <f t="shared" si="9"/>
        <v>7.6667527396971327</v>
      </c>
      <c r="Q42" s="37">
        <f t="shared" si="9"/>
        <v>7.9657560965453209</v>
      </c>
      <c r="R42" s="37">
        <f t="shared" si="9"/>
        <v>8.2764205843105891</v>
      </c>
      <c r="S42" s="326"/>
      <c r="T42" s="326"/>
      <c r="U42" s="326"/>
      <c r="V42" s="45"/>
      <c r="W42" s="6"/>
      <c r="X42" s="6"/>
      <c r="Y42" s="6"/>
      <c r="Z42" s="6"/>
      <c r="AA42" s="6"/>
    </row>
    <row r="43" spans="1:27" x14ac:dyDescent="0.25">
      <c r="A43" s="20"/>
      <c r="B43" s="30" t="s">
        <v>57</v>
      </c>
      <c r="C43" s="44" t="s">
        <v>12</v>
      </c>
      <c r="D43" s="367">
        <f>'Макро данные общие'!C5</f>
        <v>6.0999999999999999E-2</v>
      </c>
      <c r="E43" s="367">
        <f>'Макро данные общие'!D5</f>
        <v>4.2000000000000003E-2</v>
      </c>
      <c r="F43" s="367">
        <f>'Макро данные общие'!E5</f>
        <v>0.04</v>
      </c>
      <c r="G43" s="367">
        <f>'Макро данные общие'!F5</f>
        <v>0.04</v>
      </c>
      <c r="H43" s="367">
        <f>'Макро данные общие'!G5</f>
        <v>3.9E-2</v>
      </c>
      <c r="I43" s="367">
        <f>'Макро данные общие'!H5</f>
        <v>3.9E-2</v>
      </c>
      <c r="J43" s="367">
        <f>'Макро данные общие'!I5</f>
        <v>3.9E-2</v>
      </c>
      <c r="K43" s="367">
        <f>'Макро данные общие'!J5</f>
        <v>3.9E-2</v>
      </c>
      <c r="L43" s="367">
        <f>'Макро данные общие'!K5</f>
        <v>3.9E-2</v>
      </c>
      <c r="M43" s="367">
        <f>'Макро данные общие'!L5</f>
        <v>3.9E-2</v>
      </c>
      <c r="N43" s="367">
        <f>'Макро данные общие'!M5</f>
        <v>3.9E-2</v>
      </c>
      <c r="O43" s="367">
        <f>'Макро данные общие'!N5</f>
        <v>3.9E-2</v>
      </c>
      <c r="P43" s="367">
        <f>'Макро данные общие'!O5</f>
        <v>3.9E-2</v>
      </c>
      <c r="Q43" s="367">
        <f>'Макро данные общие'!P5</f>
        <v>3.9E-2</v>
      </c>
      <c r="R43" s="367">
        <f>'Макро данные общие'!Q5</f>
        <v>3.9E-2</v>
      </c>
      <c r="S43" s="33"/>
      <c r="T43" s="33"/>
      <c r="U43" s="33"/>
      <c r="V43" s="33"/>
      <c r="W43" s="6"/>
      <c r="X43" s="6"/>
      <c r="Y43" s="6"/>
      <c r="Z43" s="6"/>
      <c r="AA43" s="6"/>
    </row>
    <row r="44" spans="1:27" x14ac:dyDescent="0.25">
      <c r="A44" s="20"/>
      <c r="B44" s="46" t="s">
        <v>58</v>
      </c>
      <c r="C44" s="44" t="s">
        <v>59</v>
      </c>
      <c r="D44" s="36">
        <f t="shared" ref="D44:R44" si="10">D41*D5</f>
        <v>80.101259999999996</v>
      </c>
      <c r="E44" s="36">
        <f t="shared" si="10"/>
        <v>80.101259999999996</v>
      </c>
      <c r="F44" s="36">
        <f t="shared" si="10"/>
        <v>528.07314441389781</v>
      </c>
      <c r="G44" s="36">
        <f t="shared" si="10"/>
        <v>528.07314441389781</v>
      </c>
      <c r="H44" s="36">
        <f t="shared" si="10"/>
        <v>528.07314441389781</v>
      </c>
      <c r="I44" s="36">
        <f t="shared" si="10"/>
        <v>528.07314441389781</v>
      </c>
      <c r="J44" s="36">
        <f t="shared" si="10"/>
        <v>528.07314441389781</v>
      </c>
      <c r="K44" s="36">
        <f t="shared" si="10"/>
        <v>528.07314441389781</v>
      </c>
      <c r="L44" s="36">
        <f t="shared" si="10"/>
        <v>528.07314441389781</v>
      </c>
      <c r="M44" s="36">
        <f t="shared" si="10"/>
        <v>528.07314441389781</v>
      </c>
      <c r="N44" s="36">
        <f t="shared" si="10"/>
        <v>528.07314441389781</v>
      </c>
      <c r="O44" s="36">
        <f t="shared" si="10"/>
        <v>528.07314441389781</v>
      </c>
      <c r="P44" s="36">
        <f t="shared" si="10"/>
        <v>528.07314441389781</v>
      </c>
      <c r="Q44" s="36">
        <f t="shared" si="10"/>
        <v>528.07314441389781</v>
      </c>
      <c r="R44" s="36">
        <f t="shared" si="10"/>
        <v>528.07314441389781</v>
      </c>
      <c r="S44" s="45"/>
      <c r="T44" s="45"/>
      <c r="U44" s="45"/>
      <c r="V44" s="314" t="e">
        <f>#REF!*(1+V6)</f>
        <v>#REF!</v>
      </c>
      <c r="W44" s="36" t="e">
        <f>V44*(1+W6)</f>
        <v>#REF!</v>
      </c>
      <c r="X44" s="36" t="e">
        <f>W44*(1+X6)</f>
        <v>#REF!</v>
      </c>
      <c r="Y44" s="36" t="e">
        <f>X44*(1+Y6)</f>
        <v>#REF!</v>
      </c>
      <c r="Z44" s="6"/>
      <c r="AA44" s="6"/>
    </row>
    <row r="45" spans="1:27" x14ac:dyDescent="0.25">
      <c r="A45" s="20" t="s">
        <v>60</v>
      </c>
      <c r="B45" s="35" t="s">
        <v>122</v>
      </c>
      <c r="C45" s="22" t="s">
        <v>15</v>
      </c>
      <c r="D45" s="151">
        <f>'Вводные данные'!C50</f>
        <v>0</v>
      </c>
      <c r="E45" s="37">
        <f>D45*(1+'Макро данные общие'!D3)</f>
        <v>0</v>
      </c>
      <c r="F45" s="37">
        <f>E45*(1+'Макро данные общие'!E3)</f>
        <v>0</v>
      </c>
      <c r="G45" s="37">
        <f>F45*(1+'Макро данные общие'!F3)</f>
        <v>0</v>
      </c>
      <c r="H45" s="37">
        <f>G45*(1+'Макро данные общие'!G3)</f>
        <v>0</v>
      </c>
      <c r="I45" s="37">
        <f>H45*(1+'Макро данные общие'!H3)</f>
        <v>0</v>
      </c>
      <c r="J45" s="37">
        <f>I45*(1+'Макро данные общие'!I3)</f>
        <v>0</v>
      </c>
      <c r="K45" s="37">
        <f>J45*(1+'Макро данные общие'!J3)</f>
        <v>0</v>
      </c>
      <c r="L45" s="37">
        <f>K45*(1+'Макро данные общие'!K3)</f>
        <v>0</v>
      </c>
      <c r="M45" s="37">
        <f>L45*(1+'Макро данные общие'!L3)</f>
        <v>0</v>
      </c>
      <c r="N45" s="37">
        <f>M45*(1+'Макро данные общие'!M3)</f>
        <v>0</v>
      </c>
      <c r="O45" s="37">
        <f>N45*(1+'Макро данные общие'!N3)</f>
        <v>0</v>
      </c>
      <c r="P45" s="37">
        <f>O45*(1+'Макро данные общие'!O3)</f>
        <v>0</v>
      </c>
      <c r="Q45" s="37">
        <f>P45*(1+'Макро данные общие'!P3)</f>
        <v>0</v>
      </c>
      <c r="R45" s="37">
        <f>Q45*(1+'Макро данные общие'!Q3)</f>
        <v>0</v>
      </c>
      <c r="S45" s="326"/>
      <c r="T45" s="326"/>
      <c r="U45" s="326"/>
      <c r="V45" s="314"/>
      <c r="W45" s="36"/>
      <c r="X45" s="36"/>
      <c r="Y45" s="36"/>
      <c r="Z45" s="6"/>
      <c r="AA45" s="6"/>
    </row>
    <row r="46" spans="1:27" x14ac:dyDescent="0.25">
      <c r="A46" s="20" t="s">
        <v>61</v>
      </c>
      <c r="B46" s="35" t="s">
        <v>62</v>
      </c>
      <c r="C46" s="22" t="s">
        <v>15</v>
      </c>
      <c r="D46" s="151">
        <f>'Вводные данные'!C51</f>
        <v>0</v>
      </c>
      <c r="E46" s="37">
        <f>D46*(1+'Макро данные общие'!D3)</f>
        <v>0</v>
      </c>
      <c r="F46" s="37">
        <f>E46*(1+'Макро данные общие'!E3)</f>
        <v>0</v>
      </c>
      <c r="G46" s="37">
        <f>F46*(1+'Макро данные общие'!F3)</f>
        <v>0</v>
      </c>
      <c r="H46" s="37">
        <f>G46*(1+'Макро данные общие'!G3)</f>
        <v>0</v>
      </c>
      <c r="I46" s="37">
        <f>H46*(1+'Макро данные общие'!H3)</f>
        <v>0</v>
      </c>
      <c r="J46" s="37">
        <f>I46*(1+'Макро данные общие'!I3)</f>
        <v>0</v>
      </c>
      <c r="K46" s="37">
        <f>J46*(1+'Макро данные общие'!J3)</f>
        <v>0</v>
      </c>
      <c r="L46" s="37">
        <f>K46*(1+'Макро данные общие'!K3)</f>
        <v>0</v>
      </c>
      <c r="M46" s="37">
        <f>L46*(1+'Макро данные общие'!L3)</f>
        <v>0</v>
      </c>
      <c r="N46" s="37">
        <f>M46*(1+'Макро данные общие'!M3)</f>
        <v>0</v>
      </c>
      <c r="O46" s="37">
        <f>N46*(1+'Макро данные общие'!N3)</f>
        <v>0</v>
      </c>
      <c r="P46" s="37">
        <f>O46*(1+'Макро данные общие'!O3)</f>
        <v>0</v>
      </c>
      <c r="Q46" s="37">
        <f>P46*(1+'Макро данные общие'!P3)</f>
        <v>0</v>
      </c>
      <c r="R46" s="37">
        <f>Q46*(1+'Макро данные общие'!Q3)</f>
        <v>0</v>
      </c>
      <c r="S46" s="326"/>
      <c r="T46" s="326"/>
      <c r="U46" s="326"/>
      <c r="V46" s="314"/>
      <c r="W46" s="36"/>
      <c r="X46" s="36"/>
      <c r="Y46" s="36"/>
      <c r="Z46" s="6"/>
      <c r="AA46" s="6"/>
    </row>
    <row r="47" spans="1:27" x14ac:dyDescent="0.25">
      <c r="A47" s="20" t="s">
        <v>63</v>
      </c>
      <c r="B47" s="24" t="s">
        <v>64</v>
      </c>
      <c r="C47" s="22" t="s">
        <v>15</v>
      </c>
      <c r="D47" s="48">
        <f>D48+D56</f>
        <v>15.23</v>
      </c>
      <c r="E47" s="48">
        <f t="shared" ref="E47:AA47" si="11">E48+E56</f>
        <v>15.839200000000002</v>
      </c>
      <c r="F47" s="48">
        <f t="shared" si="11"/>
        <v>8883.2928215942866</v>
      </c>
      <c r="G47" s="48">
        <f t="shared" si="11"/>
        <v>8227.1502468628587</v>
      </c>
      <c r="H47" s="48">
        <f t="shared" si="11"/>
        <v>7571.0340285602306</v>
      </c>
      <c r="I47" s="48">
        <f t="shared" si="11"/>
        <v>6914.9452209435549</v>
      </c>
      <c r="J47" s="48">
        <f t="shared" si="11"/>
        <v>6258.8849204402686</v>
      </c>
      <c r="K47" s="48">
        <f t="shared" si="11"/>
        <v>5602.8542673349075</v>
      </c>
      <c r="L47" s="48">
        <f t="shared" si="11"/>
        <v>4946.8544475233903</v>
      </c>
      <c r="M47" s="48">
        <f t="shared" si="11"/>
        <v>4290.8866943374687</v>
      </c>
      <c r="N47" s="48">
        <f t="shared" si="11"/>
        <v>3634.9522904421665</v>
      </c>
      <c r="O47" s="48">
        <f t="shared" si="11"/>
        <v>2979.052569809111</v>
      </c>
      <c r="P47" s="48">
        <f t="shared" si="11"/>
        <v>2323.1889197687883</v>
      </c>
      <c r="Q47" s="48">
        <f t="shared" si="11"/>
        <v>1667.3627831449116</v>
      </c>
      <c r="R47" s="48">
        <f t="shared" si="11"/>
        <v>1011.5756604741363</v>
      </c>
      <c r="S47" s="327"/>
      <c r="T47" s="327"/>
      <c r="U47" s="327"/>
      <c r="V47" s="315">
        <f t="shared" si="11"/>
        <v>0</v>
      </c>
      <c r="W47" s="48">
        <f t="shared" si="11"/>
        <v>0</v>
      </c>
      <c r="X47" s="48">
        <f t="shared" si="11"/>
        <v>0</v>
      </c>
      <c r="Y47" s="48">
        <f t="shared" si="11"/>
        <v>0</v>
      </c>
      <c r="Z47" s="48">
        <f t="shared" si="11"/>
        <v>0</v>
      </c>
      <c r="AA47" s="48">
        <f t="shared" si="11"/>
        <v>0</v>
      </c>
    </row>
    <row r="48" spans="1:27" x14ac:dyDescent="0.25">
      <c r="A48" s="20"/>
      <c r="B48" s="35" t="s">
        <v>65</v>
      </c>
      <c r="C48" s="22" t="s">
        <v>15</v>
      </c>
      <c r="D48" s="48">
        <f>D49+D52+D53+D54+D55</f>
        <v>15.23</v>
      </c>
      <c r="E48" s="48">
        <f t="shared" ref="E48:R48" si="12">E49+E52+E53+E54+E55</f>
        <v>15.839200000000002</v>
      </c>
      <c r="F48" s="48">
        <f t="shared" si="12"/>
        <v>8883.2928215942866</v>
      </c>
      <c r="G48" s="48">
        <f t="shared" si="12"/>
        <v>8227.1502468628587</v>
      </c>
      <c r="H48" s="48">
        <f t="shared" si="12"/>
        <v>7571.0340285602306</v>
      </c>
      <c r="I48" s="48">
        <f t="shared" si="12"/>
        <v>6914.9452209435549</v>
      </c>
      <c r="J48" s="48">
        <f t="shared" si="12"/>
        <v>6258.8849204402686</v>
      </c>
      <c r="K48" s="48">
        <f t="shared" si="12"/>
        <v>5602.8542673349075</v>
      </c>
      <c r="L48" s="48">
        <f t="shared" si="12"/>
        <v>4946.8544475233903</v>
      </c>
      <c r="M48" s="48">
        <f t="shared" si="12"/>
        <v>4290.8866943374687</v>
      </c>
      <c r="N48" s="48">
        <f t="shared" si="12"/>
        <v>3634.9522904421665</v>
      </c>
      <c r="O48" s="48">
        <f t="shared" si="12"/>
        <v>2979.052569809111</v>
      </c>
      <c r="P48" s="48">
        <f t="shared" si="12"/>
        <v>2323.1889197687883</v>
      </c>
      <c r="Q48" s="48">
        <f t="shared" si="12"/>
        <v>1667.3627831449116</v>
      </c>
      <c r="R48" s="48">
        <f t="shared" si="12"/>
        <v>1011.5756604741363</v>
      </c>
      <c r="S48" s="327"/>
      <c r="T48" s="327"/>
      <c r="U48" s="327"/>
      <c r="V48" s="34"/>
      <c r="W48" s="6"/>
      <c r="X48" s="6"/>
      <c r="Y48" s="6"/>
      <c r="Z48" s="6"/>
      <c r="AA48" s="6"/>
    </row>
    <row r="49" spans="1:27" x14ac:dyDescent="0.25">
      <c r="A49" s="20"/>
      <c r="B49" s="30" t="s">
        <v>66</v>
      </c>
      <c r="C49" s="22" t="s">
        <v>15</v>
      </c>
      <c r="D49" s="48">
        <f>SUM(D50:D51)</f>
        <v>0</v>
      </c>
      <c r="E49" s="48">
        <f t="shared" ref="E49:R49" si="13">SUM(E50:E51)</f>
        <v>0</v>
      </c>
      <c r="F49" s="48">
        <f t="shared" si="13"/>
        <v>8866.8200535942869</v>
      </c>
      <c r="G49" s="48">
        <f t="shared" si="13"/>
        <v>8210.0185681428593</v>
      </c>
      <c r="H49" s="48">
        <f t="shared" si="13"/>
        <v>7553.2170826914307</v>
      </c>
      <c r="I49" s="48">
        <f t="shared" si="13"/>
        <v>6896.4155972400031</v>
      </c>
      <c r="J49" s="48">
        <f t="shared" si="13"/>
        <v>6239.6141117885745</v>
      </c>
      <c r="K49" s="48">
        <f t="shared" si="13"/>
        <v>5582.812626337146</v>
      </c>
      <c r="L49" s="48">
        <f t="shared" si="13"/>
        <v>4926.0111408857183</v>
      </c>
      <c r="M49" s="48">
        <f t="shared" si="13"/>
        <v>4269.2096554342897</v>
      </c>
      <c r="N49" s="48">
        <f t="shared" si="13"/>
        <v>3612.4081699828603</v>
      </c>
      <c r="O49" s="48">
        <f t="shared" si="13"/>
        <v>2955.6066845314322</v>
      </c>
      <c r="P49" s="48">
        <f t="shared" si="13"/>
        <v>2298.8051990800027</v>
      </c>
      <c r="Q49" s="48">
        <f t="shared" si="13"/>
        <v>1642.0037136285744</v>
      </c>
      <c r="R49" s="48">
        <f t="shared" si="13"/>
        <v>985.20222817714557</v>
      </c>
      <c r="S49" s="327"/>
      <c r="T49" s="327"/>
      <c r="U49" s="327"/>
      <c r="V49" s="34"/>
      <c r="W49" s="6"/>
      <c r="X49" s="6"/>
      <c r="Y49" s="6"/>
      <c r="Z49" s="6"/>
      <c r="AA49" s="6"/>
    </row>
    <row r="50" spans="1:27" x14ac:dyDescent="0.25">
      <c r="A50" s="20"/>
      <c r="B50" s="30" t="s">
        <v>117</v>
      </c>
      <c r="C50" s="22" t="s">
        <v>15</v>
      </c>
      <c r="D50" s="48">
        <f>'Аморт все инвестиции (тариф)'!C32</f>
        <v>0</v>
      </c>
      <c r="E50" s="48">
        <f>'Аморт все инвестиции (тариф)'!D32</f>
        <v>0</v>
      </c>
      <c r="F50" s="48">
        <f>'Аморт все инвестиции (тариф)'!E32</f>
        <v>8866.8200535942869</v>
      </c>
      <c r="G50" s="48">
        <f>'Аморт все инвестиции (тариф)'!F32</f>
        <v>8210.0185681428593</v>
      </c>
      <c r="H50" s="48">
        <f>'Аморт все инвестиции (тариф)'!G32</f>
        <v>7553.2170826914307</v>
      </c>
      <c r="I50" s="48">
        <f>'Аморт все инвестиции (тариф)'!H32</f>
        <v>6896.4155972400031</v>
      </c>
      <c r="J50" s="48">
        <f>'Аморт все инвестиции (тариф)'!I32</f>
        <v>6239.6141117885745</v>
      </c>
      <c r="K50" s="48">
        <f>'Аморт все инвестиции (тариф)'!J32</f>
        <v>5582.812626337146</v>
      </c>
      <c r="L50" s="48">
        <f>'Аморт все инвестиции (тариф)'!K32</f>
        <v>4926.0111408857183</v>
      </c>
      <c r="M50" s="48">
        <f>'Аморт все инвестиции (тариф)'!L32</f>
        <v>4269.2096554342897</v>
      </c>
      <c r="N50" s="48">
        <f>'Аморт все инвестиции (тариф)'!M32</f>
        <v>3612.4081699828603</v>
      </c>
      <c r="O50" s="48">
        <f>'Аморт все инвестиции (тариф)'!N32</f>
        <v>2955.6066845314322</v>
      </c>
      <c r="P50" s="48">
        <f>'Аморт все инвестиции (тариф)'!O32</f>
        <v>2298.8051990800027</v>
      </c>
      <c r="Q50" s="48">
        <f>'Аморт все инвестиции (тариф)'!P32</f>
        <v>1642.0037136285744</v>
      </c>
      <c r="R50" s="48">
        <f>'Аморт все инвестиции (тариф)'!Q32</f>
        <v>985.20222817714557</v>
      </c>
      <c r="S50" s="327"/>
      <c r="T50" s="327"/>
      <c r="U50" s="327"/>
      <c r="V50" s="34"/>
      <c r="W50" s="6"/>
      <c r="X50" s="6"/>
      <c r="Y50" s="6"/>
      <c r="Z50" s="6"/>
      <c r="AA50" s="6"/>
    </row>
    <row r="51" spans="1:27" x14ac:dyDescent="0.25">
      <c r="A51" s="20"/>
      <c r="B51" s="30" t="s">
        <v>118</v>
      </c>
      <c r="C51" s="22" t="s">
        <v>15</v>
      </c>
      <c r="D51" s="48">
        <f>((('Вводные данные'!C73-'Вводные данные'!C74)+'Вводные данные'!C73)/2)*'Макро данные общие'!C10</f>
        <v>0</v>
      </c>
      <c r="E51" s="48">
        <f>((('Вводные данные'!D73-'Вводные данные'!D74)+'Вводные данные'!D73)/2)*'Макро данные общие'!D10</f>
        <v>0</v>
      </c>
      <c r="F51" s="48">
        <f>((('Вводные данные'!E73-'Вводные данные'!E74)+'Вводные данные'!E73)/2)*'Макро данные общие'!E10</f>
        <v>0</v>
      </c>
      <c r="G51" s="48">
        <f>((('Вводные данные'!F73-'Вводные данные'!F74)+'Вводные данные'!F73)/2)*'Макро данные общие'!F10</f>
        <v>0</v>
      </c>
      <c r="H51" s="48">
        <f>((('Вводные данные'!G73-'Вводные данные'!G74)+'Вводные данные'!G73)/2)*'Макро данные общие'!G10</f>
        <v>0</v>
      </c>
      <c r="I51" s="48">
        <f>((('Вводные данные'!H73-'Вводные данные'!H74)+'Вводные данные'!H73)/2)*'Макро данные общие'!H10</f>
        <v>0</v>
      </c>
      <c r="J51" s="48">
        <f>((('Вводные данные'!I73-'Вводные данные'!I74)+'Вводные данные'!I73)/2)*'Макро данные общие'!I10</f>
        <v>0</v>
      </c>
      <c r="K51" s="48">
        <f>((('Вводные данные'!J73-'Вводные данные'!J74)+'Вводные данные'!J73)/2)*'Макро данные общие'!J10</f>
        <v>0</v>
      </c>
      <c r="L51" s="48">
        <f>((('Вводные данные'!K73-'Вводные данные'!K74)+'Вводные данные'!K73)/2)*'Макро данные общие'!K10</f>
        <v>0</v>
      </c>
      <c r="M51" s="48">
        <f>((('Вводные данные'!L73-'Вводные данные'!L74)+'Вводные данные'!L73)/2)*'Макро данные общие'!L10</f>
        <v>0</v>
      </c>
      <c r="N51" s="48">
        <f>((('Вводные данные'!M73-'Вводные данные'!M74)+'Вводные данные'!M73)/2)*'Макро данные общие'!M10</f>
        <v>0</v>
      </c>
      <c r="O51" s="48">
        <f>((('Вводные данные'!N73-'Вводные данные'!N74)+'Вводные данные'!N73)/2)*'Макро данные общие'!N10</f>
        <v>0</v>
      </c>
      <c r="P51" s="48">
        <f>((('Вводные данные'!O73-'Вводные данные'!O74)+'Вводные данные'!O73)/2)*'Макро данные общие'!O10</f>
        <v>0</v>
      </c>
      <c r="Q51" s="48">
        <f>((('Вводные данные'!P73-'Вводные данные'!P74)+'Вводные данные'!P73)/2)*'Макро данные общие'!P10</f>
        <v>0</v>
      </c>
      <c r="R51" s="48">
        <f>((('Вводные данные'!Q73-'Вводные данные'!Q74)+'Вводные данные'!Q73)/2)*'Макро данные общие'!Q10</f>
        <v>0</v>
      </c>
      <c r="S51" s="327"/>
      <c r="T51" s="327"/>
      <c r="U51" s="327"/>
      <c r="V51" s="316">
        <f>((('Вводные данные'!U73-'Вводные данные'!U74)+'Вводные данные'!U73)/2)*'Макро данные общие'!U10</f>
        <v>0</v>
      </c>
      <c r="W51" s="47">
        <f>((('Вводные данные'!V73-'Вводные данные'!V74)+'Вводные данные'!V73)/2)*'Макро данные общие'!V10</f>
        <v>0</v>
      </c>
      <c r="X51" s="47">
        <f>((('Вводные данные'!W73-'Вводные данные'!W74)+'Вводные данные'!W73)/2)*'Макро данные общие'!W10</f>
        <v>0</v>
      </c>
      <c r="Y51" s="47">
        <f>((('Вводные данные'!X73-'Вводные данные'!X74)+'Вводные данные'!X73)/2)*'Макро данные общие'!X10</f>
        <v>0</v>
      </c>
      <c r="Z51" s="47">
        <f>((('Вводные данные'!Y73-'Вводные данные'!Y74)+'Вводные данные'!Y73)/2)*'Макро данные общие'!Y10</f>
        <v>0</v>
      </c>
      <c r="AA51" s="47">
        <f>((('Вводные данные'!Z73-'Вводные данные'!Z74)+'Вводные данные'!Z73)/2)*'Макро данные общие'!Z10</f>
        <v>0</v>
      </c>
    </row>
    <row r="52" spans="1:27" x14ac:dyDescent="0.25">
      <c r="A52" s="20"/>
      <c r="B52" s="30" t="s">
        <v>67</v>
      </c>
      <c r="C52" s="22" t="s">
        <v>15</v>
      </c>
      <c r="D52" s="152">
        <f>'Вводные данные'!C56</f>
        <v>0</v>
      </c>
      <c r="E52" s="37">
        <f>D52*(1+'Макро данные общие'!D3)</f>
        <v>0</v>
      </c>
      <c r="F52" s="37">
        <f>E52*(1+'Макро данные общие'!E3)</f>
        <v>0</v>
      </c>
      <c r="G52" s="37">
        <f>F52*(1+'Макро данные общие'!F3)</f>
        <v>0</v>
      </c>
      <c r="H52" s="37">
        <f>G52*(1+'Макро данные общие'!G3)</f>
        <v>0</v>
      </c>
      <c r="I52" s="37">
        <f>H52*(1+'Макро данные общие'!H3)</f>
        <v>0</v>
      </c>
      <c r="J52" s="37">
        <f>I52*(1+'Макро данные общие'!I3)</f>
        <v>0</v>
      </c>
      <c r="K52" s="37">
        <f>J52*(1+'Макро данные общие'!J3)</f>
        <v>0</v>
      </c>
      <c r="L52" s="37">
        <f>K52*(1+'Макро данные общие'!K3)</f>
        <v>0</v>
      </c>
      <c r="M52" s="37">
        <f>L52*(1+'Макро данные общие'!L3)</f>
        <v>0</v>
      </c>
      <c r="N52" s="37">
        <f>M52*(1+'Макро данные общие'!M3)</f>
        <v>0</v>
      </c>
      <c r="O52" s="37">
        <f>N52*(1+'Макро данные общие'!N3)</f>
        <v>0</v>
      </c>
      <c r="P52" s="37">
        <f>O52*(1+'Макро данные общие'!O3)</f>
        <v>0</v>
      </c>
      <c r="Q52" s="37">
        <f>P52*(1+'Макро данные общие'!P3)</f>
        <v>0</v>
      </c>
      <c r="R52" s="37">
        <f>Q52*(1+'Макро данные общие'!Q3)</f>
        <v>0</v>
      </c>
      <c r="S52" s="326"/>
      <c r="T52" s="326"/>
      <c r="U52" s="326"/>
      <c r="V52" s="317" t="e">
        <f>#REF!*(1+'Макро данные общие'!U3)</f>
        <v>#REF!</v>
      </c>
      <c r="W52" s="38" t="e">
        <f>V52*(1+'Макро данные общие'!V3)</f>
        <v>#REF!</v>
      </c>
      <c r="X52" s="38" t="e">
        <f>W52*(1+'Макро данные общие'!W3)</f>
        <v>#REF!</v>
      </c>
      <c r="Y52" s="38" t="e">
        <f>X52*(1+'Макро данные общие'!X3)</f>
        <v>#REF!</v>
      </c>
      <c r="Z52" s="38" t="e">
        <f>Y52*(1+'Макро данные общие'!Y3)</f>
        <v>#REF!</v>
      </c>
      <c r="AA52" s="38" t="e">
        <f>Z52*(1+'Макро данные общие'!Z3)</f>
        <v>#REF!</v>
      </c>
    </row>
    <row r="53" spans="1:27" x14ac:dyDescent="0.25">
      <c r="A53" s="20"/>
      <c r="B53" s="30" t="s">
        <v>123</v>
      </c>
      <c r="C53" s="22" t="s">
        <v>15</v>
      </c>
      <c r="D53" s="152">
        <f>'Вводные данные'!C57</f>
        <v>15.23</v>
      </c>
      <c r="E53" s="37">
        <f>D53*(1+'Макро данные общие'!D3)</f>
        <v>15.839200000000002</v>
      </c>
      <c r="F53" s="37">
        <f>E53*(1+'Макро данные общие'!E3)</f>
        <v>16.472768000000002</v>
      </c>
      <c r="G53" s="37">
        <f>F53*(1+'Макро данные общие'!F3)</f>
        <v>17.131678720000004</v>
      </c>
      <c r="H53" s="37">
        <f>G53*(1+'Макро данные общие'!G3)</f>
        <v>17.816945868800005</v>
      </c>
      <c r="I53" s="37">
        <f>H53*(1+'Макро данные общие'!H3)</f>
        <v>18.529623703552005</v>
      </c>
      <c r="J53" s="37">
        <f>I53*(1+'Макро данные общие'!I3)</f>
        <v>19.270808651694086</v>
      </c>
      <c r="K53" s="37">
        <f>J53*(1+'Макро данные общие'!J3)</f>
        <v>20.041640997761849</v>
      </c>
      <c r="L53" s="37">
        <f>K53*(1+'Макро данные общие'!K3)</f>
        <v>20.843306637672324</v>
      </c>
      <c r="M53" s="37">
        <f>L53*(1+'Макро данные общие'!L3)</f>
        <v>21.677038903179216</v>
      </c>
      <c r="N53" s="37">
        <f>M53*(1+'Макро данные общие'!M3)</f>
        <v>22.544120459306384</v>
      </c>
      <c r="O53" s="37">
        <f>N53*(1+'Макро данные общие'!N3)</f>
        <v>23.445885277678642</v>
      </c>
      <c r="P53" s="37">
        <f>O53*(1+'Макро данные общие'!O3)</f>
        <v>24.38372068878579</v>
      </c>
      <c r="Q53" s="37">
        <f>P53*(1+'Макро данные общие'!P3)</f>
        <v>25.359069516337222</v>
      </c>
      <c r="R53" s="37">
        <f>Q53*(1+'Макро данные общие'!Q3)</f>
        <v>26.37343229699071</v>
      </c>
      <c r="S53" s="326"/>
      <c r="T53" s="326"/>
      <c r="U53" s="326"/>
      <c r="V53" s="315" t="e">
        <f>#REF!*(1+V6)</f>
        <v>#REF!</v>
      </c>
      <c r="W53" s="48" t="e">
        <f t="shared" ref="W53:Y53" si="14">V53*(1+W6)</f>
        <v>#REF!</v>
      </c>
      <c r="X53" s="48" t="e">
        <f t="shared" si="14"/>
        <v>#REF!</v>
      </c>
      <c r="Y53" s="48" t="e">
        <f t="shared" si="14"/>
        <v>#REF!</v>
      </c>
      <c r="Z53" s="6"/>
      <c r="AA53" s="6"/>
    </row>
    <row r="54" spans="1:27" x14ac:dyDescent="0.25">
      <c r="A54" s="20"/>
      <c r="B54" s="30" t="s">
        <v>68</v>
      </c>
      <c r="C54" s="22" t="s">
        <v>15</v>
      </c>
      <c r="D54" s="245">
        <f>'Вводные данные'!C55</f>
        <v>0</v>
      </c>
      <c r="E54" s="37">
        <f>D54*(1+'Макро данные общие'!D3)</f>
        <v>0</v>
      </c>
      <c r="F54" s="37">
        <f>E54*(1+'Макро данные общие'!E3)</f>
        <v>0</v>
      </c>
      <c r="G54" s="37">
        <f>F54*(1+'Макро данные общие'!F3)</f>
        <v>0</v>
      </c>
      <c r="H54" s="37">
        <f>G54*(1+'Макро данные общие'!G3)</f>
        <v>0</v>
      </c>
      <c r="I54" s="37">
        <f>H54*(1+'Макро данные общие'!H3)</f>
        <v>0</v>
      </c>
      <c r="J54" s="37">
        <f>I54*(1+'Макро данные общие'!I3)</f>
        <v>0</v>
      </c>
      <c r="K54" s="37">
        <f>J54*(1+'Макро данные общие'!J3)</f>
        <v>0</v>
      </c>
      <c r="L54" s="37">
        <f>K54*(1+'Макро данные общие'!K3)</f>
        <v>0</v>
      </c>
      <c r="M54" s="37">
        <f>L54*(1+'Макро данные общие'!L3)</f>
        <v>0</v>
      </c>
      <c r="N54" s="37">
        <f>M54*(1+'Макро данные общие'!M3)</f>
        <v>0</v>
      </c>
      <c r="O54" s="37">
        <f>N54*(1+'Макро данные общие'!N3)</f>
        <v>0</v>
      </c>
      <c r="P54" s="37">
        <f>O54*(1+'Макро данные общие'!O3)</f>
        <v>0</v>
      </c>
      <c r="Q54" s="37">
        <f>P54*(1+'Макро данные общие'!P3)</f>
        <v>0</v>
      </c>
      <c r="R54" s="37">
        <f>Q54*(1+'Макро данные общие'!Q3)</f>
        <v>0</v>
      </c>
      <c r="S54" s="326"/>
      <c r="T54" s="326"/>
      <c r="U54" s="326"/>
      <c r="V54" s="34"/>
      <c r="W54" s="6"/>
      <c r="X54" s="6"/>
      <c r="Y54" s="6"/>
      <c r="Z54" s="6"/>
      <c r="AA54" s="6"/>
    </row>
    <row r="55" spans="1:27" x14ac:dyDescent="0.25">
      <c r="A55" s="20"/>
      <c r="B55" s="30" t="s">
        <v>196</v>
      </c>
      <c r="C55" s="22" t="s">
        <v>15</v>
      </c>
      <c r="D55" s="245">
        <f>'Вводные данные'!C58</f>
        <v>0</v>
      </c>
      <c r="E55" s="37">
        <f>D55*(1+'Макро данные общие'!D3)</f>
        <v>0</v>
      </c>
      <c r="F55" s="37">
        <f>E55*(1+'Макро данные общие'!E3)</f>
        <v>0</v>
      </c>
      <c r="G55" s="37">
        <f>F55*(1+'Макро данные общие'!F3)</f>
        <v>0</v>
      </c>
      <c r="H55" s="37">
        <f>G55*(1+'Макро данные общие'!G3)</f>
        <v>0</v>
      </c>
      <c r="I55" s="37">
        <f>H55*(1+'Макро данные общие'!H3)</f>
        <v>0</v>
      </c>
      <c r="J55" s="37">
        <f>I55*(1+'Макро данные общие'!I3)</f>
        <v>0</v>
      </c>
      <c r="K55" s="37">
        <f>J55*(1+'Макро данные общие'!J3)</f>
        <v>0</v>
      </c>
      <c r="L55" s="37">
        <f>K55*(1+'Макро данные общие'!K3)</f>
        <v>0</v>
      </c>
      <c r="M55" s="37">
        <f>L55*(1+'Макро данные общие'!L3)</f>
        <v>0</v>
      </c>
      <c r="N55" s="37">
        <f>M55*(1+'Макро данные общие'!M3)</f>
        <v>0</v>
      </c>
      <c r="O55" s="37">
        <f>N55*(1+'Макро данные общие'!N3)</f>
        <v>0</v>
      </c>
      <c r="P55" s="37">
        <f>O55*(1+'Макро данные общие'!O3)</f>
        <v>0</v>
      </c>
      <c r="Q55" s="37">
        <f>P55*(1+'Макро данные общие'!P3)</f>
        <v>0</v>
      </c>
      <c r="R55" s="37">
        <f>Q55*(1+'Макро данные общие'!Q3)</f>
        <v>0</v>
      </c>
      <c r="S55" s="326"/>
      <c r="T55" s="326"/>
      <c r="U55" s="326"/>
      <c r="V55" s="34"/>
      <c r="W55" s="6"/>
      <c r="X55" s="6"/>
      <c r="Y55" s="6"/>
      <c r="Z55" s="6"/>
      <c r="AA55" s="6"/>
    </row>
    <row r="56" spans="1:27" x14ac:dyDescent="0.25">
      <c r="A56" s="20"/>
      <c r="B56" s="35" t="s">
        <v>69</v>
      </c>
      <c r="C56" s="22" t="s">
        <v>15</v>
      </c>
      <c r="D56" s="245">
        <f>'Вводные данные'!C54</f>
        <v>0</v>
      </c>
      <c r="E56" s="37">
        <f>D56*(1+'Макро данные общие'!D3)</f>
        <v>0</v>
      </c>
      <c r="F56" s="37">
        <f>E56*(1+'Макро данные общие'!E3)</f>
        <v>0</v>
      </c>
      <c r="G56" s="37">
        <f>F56*(1+'Макро данные общие'!F3)</f>
        <v>0</v>
      </c>
      <c r="H56" s="37">
        <f>G56*(1+'Макро данные общие'!G3)</f>
        <v>0</v>
      </c>
      <c r="I56" s="37">
        <f>H56*(1+'Макро данные общие'!H3)</f>
        <v>0</v>
      </c>
      <c r="J56" s="37">
        <f>I56*(1+'Макро данные общие'!I3)</f>
        <v>0</v>
      </c>
      <c r="K56" s="37">
        <f>J56*(1+'Макро данные общие'!J3)</f>
        <v>0</v>
      </c>
      <c r="L56" s="37">
        <f>K56*(1+'Макро данные общие'!K3)</f>
        <v>0</v>
      </c>
      <c r="M56" s="37">
        <f>L56*(1+'Макро данные общие'!L3)</f>
        <v>0</v>
      </c>
      <c r="N56" s="37">
        <f>M56*(1+'Макро данные общие'!M3)</f>
        <v>0</v>
      </c>
      <c r="O56" s="37">
        <f>N56*(1+'Макро данные общие'!N3)</f>
        <v>0</v>
      </c>
      <c r="P56" s="37">
        <f>O56*(1+'Макро данные общие'!O3)</f>
        <v>0</v>
      </c>
      <c r="Q56" s="37">
        <f>P56*(1+'Макро данные общие'!P3)</f>
        <v>0</v>
      </c>
      <c r="R56" s="37">
        <f>Q56*(1+'Макро данные общие'!Q3)</f>
        <v>0</v>
      </c>
      <c r="S56" s="326"/>
      <c r="T56" s="326"/>
      <c r="U56" s="326"/>
      <c r="V56" s="34"/>
      <c r="W56" s="6"/>
      <c r="X56" s="6"/>
      <c r="Y56" s="6"/>
      <c r="Z56" s="6"/>
      <c r="AA56" s="6"/>
    </row>
    <row r="57" spans="1:27" x14ac:dyDescent="0.25">
      <c r="A57" s="20" t="s">
        <v>70</v>
      </c>
      <c r="B57" s="49" t="s">
        <v>71</v>
      </c>
      <c r="C57" s="22" t="s">
        <v>15</v>
      </c>
      <c r="D57" s="48">
        <f>D58+D59</f>
        <v>0</v>
      </c>
      <c r="E57" s="48">
        <f t="shared" ref="E57:R57" si="15">E58+E59</f>
        <v>0</v>
      </c>
      <c r="F57" s="48">
        <f t="shared" si="15"/>
        <v>38635.381497142858</v>
      </c>
      <c r="G57" s="48">
        <f t="shared" si="15"/>
        <v>38635.381497142858</v>
      </c>
      <c r="H57" s="48">
        <f t="shared" si="15"/>
        <v>38635.381497142858</v>
      </c>
      <c r="I57" s="48">
        <f t="shared" si="15"/>
        <v>38635.381497142858</v>
      </c>
      <c r="J57" s="48">
        <f t="shared" si="15"/>
        <v>38635.381497142858</v>
      </c>
      <c r="K57" s="48">
        <f t="shared" si="15"/>
        <v>38635.381497142858</v>
      </c>
      <c r="L57" s="48">
        <f t="shared" si="15"/>
        <v>38635.381497142858</v>
      </c>
      <c r="M57" s="48">
        <f t="shared" si="15"/>
        <v>38635.381497142858</v>
      </c>
      <c r="N57" s="48">
        <f t="shared" si="15"/>
        <v>38635.381497142858</v>
      </c>
      <c r="O57" s="48">
        <f t="shared" si="15"/>
        <v>38635.381497142858</v>
      </c>
      <c r="P57" s="48">
        <f t="shared" si="15"/>
        <v>38635.381497142858</v>
      </c>
      <c r="Q57" s="48">
        <f t="shared" si="15"/>
        <v>38635.381497142858</v>
      </c>
      <c r="R57" s="48">
        <f t="shared" si="15"/>
        <v>38635.381497142858</v>
      </c>
      <c r="S57" s="327"/>
      <c r="T57" s="327"/>
      <c r="U57" s="327"/>
      <c r="V57" s="315">
        <f t="shared" ref="V57:AA57" si="16">V58+V59</f>
        <v>0</v>
      </c>
      <c r="W57" s="48">
        <f t="shared" si="16"/>
        <v>0</v>
      </c>
      <c r="X57" s="48">
        <f t="shared" si="16"/>
        <v>0</v>
      </c>
      <c r="Y57" s="48">
        <f t="shared" si="16"/>
        <v>0</v>
      </c>
      <c r="Z57" s="48">
        <f t="shared" si="16"/>
        <v>0</v>
      </c>
      <c r="AA57" s="48">
        <f t="shared" si="16"/>
        <v>0</v>
      </c>
    </row>
    <row r="58" spans="1:27" s="347" customFormat="1" x14ac:dyDescent="0.25">
      <c r="A58" s="342"/>
      <c r="B58" s="343" t="s">
        <v>72</v>
      </c>
      <c r="C58" s="237" t="s">
        <v>15</v>
      </c>
      <c r="D58" s="346">
        <f>'Аморт все инвестиции (тариф)'!C29</f>
        <v>0</v>
      </c>
      <c r="E58" s="346">
        <f>'Аморт все инвестиции (тариф)'!D29</f>
        <v>0</v>
      </c>
      <c r="F58" s="346">
        <f>'Аморт все инвестиции (тариф)'!E29</f>
        <v>38635.381497142858</v>
      </c>
      <c r="G58" s="346">
        <f>'Аморт все инвестиции (тариф)'!F29</f>
        <v>38635.381497142858</v>
      </c>
      <c r="H58" s="346">
        <f>'Аморт все инвестиции (тариф)'!G29</f>
        <v>38635.381497142858</v>
      </c>
      <c r="I58" s="346">
        <f>'Аморт все инвестиции (тариф)'!H29</f>
        <v>38635.381497142858</v>
      </c>
      <c r="J58" s="346">
        <f>'Аморт все инвестиции (тариф)'!I29</f>
        <v>38635.381497142858</v>
      </c>
      <c r="K58" s="346">
        <f>'Аморт все инвестиции (тариф)'!J29</f>
        <v>38635.381497142858</v>
      </c>
      <c r="L58" s="346">
        <f>'Аморт все инвестиции (тариф)'!K29</f>
        <v>38635.381497142858</v>
      </c>
      <c r="M58" s="346">
        <f>'Аморт все инвестиции (тариф)'!L29</f>
        <v>38635.381497142858</v>
      </c>
      <c r="N58" s="346">
        <f>'Аморт все инвестиции (тариф)'!M29</f>
        <v>38635.381497142858</v>
      </c>
      <c r="O58" s="346">
        <f>'Аморт все инвестиции (тариф)'!N29</f>
        <v>38635.381497142858</v>
      </c>
      <c r="P58" s="346">
        <f>'Аморт все инвестиции (тариф)'!O29</f>
        <v>38635.381497142858</v>
      </c>
      <c r="Q58" s="346">
        <f>'Аморт все инвестиции (тариф)'!P29</f>
        <v>38635.381497142858</v>
      </c>
      <c r="R58" s="346">
        <f>'Аморт все инвестиции (тариф)'!Q29</f>
        <v>38635.381497142858</v>
      </c>
      <c r="S58" s="344"/>
      <c r="T58" s="344"/>
      <c r="U58" s="344"/>
      <c r="V58" s="345">
        <v>0</v>
      </c>
      <c r="W58" s="346">
        <v>0</v>
      </c>
      <c r="X58" s="346">
        <v>0</v>
      </c>
      <c r="Y58" s="346">
        <v>0</v>
      </c>
      <c r="Z58" s="346">
        <v>0</v>
      </c>
      <c r="AA58" s="346">
        <v>0</v>
      </c>
    </row>
    <row r="59" spans="1:27" x14ac:dyDescent="0.25">
      <c r="A59" s="20"/>
      <c r="B59" s="30" t="s">
        <v>73</v>
      </c>
      <c r="C59" s="22" t="s">
        <v>15</v>
      </c>
      <c r="D59" s="48">
        <f>'Вводные данные'!C74</f>
        <v>0</v>
      </c>
      <c r="E59" s="48">
        <f>'Вводные данные'!D74</f>
        <v>0</v>
      </c>
      <c r="F59" s="48">
        <f>'Вводные данные'!E74</f>
        <v>0</v>
      </c>
      <c r="G59" s="48">
        <f>'Вводные данные'!F74</f>
        <v>0</v>
      </c>
      <c r="H59" s="48">
        <f>'Вводные данные'!G74</f>
        <v>0</v>
      </c>
      <c r="I59" s="48">
        <f>'Вводные данные'!H74</f>
        <v>0</v>
      </c>
      <c r="J59" s="48">
        <f>'Вводные данные'!I74</f>
        <v>0</v>
      </c>
      <c r="K59" s="48">
        <f>'Вводные данные'!J74</f>
        <v>0</v>
      </c>
      <c r="L59" s="48">
        <f>'Вводные данные'!K74</f>
        <v>0</v>
      </c>
      <c r="M59" s="48">
        <f>'Вводные данные'!L74</f>
        <v>0</v>
      </c>
      <c r="N59" s="48">
        <f>'Вводные данные'!M74</f>
        <v>0</v>
      </c>
      <c r="O59" s="48">
        <f>'Вводные данные'!N74</f>
        <v>0</v>
      </c>
      <c r="P59" s="48">
        <f>'Вводные данные'!O74</f>
        <v>0</v>
      </c>
      <c r="Q59" s="48">
        <f>'Вводные данные'!P74</f>
        <v>0</v>
      </c>
      <c r="R59" s="48">
        <f>'Вводные данные'!Q74</f>
        <v>0</v>
      </c>
      <c r="S59" s="327"/>
      <c r="T59" s="327"/>
      <c r="U59" s="327"/>
      <c r="V59" s="315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</row>
    <row r="60" spans="1:27" x14ac:dyDescent="0.25">
      <c r="A60" s="20" t="s">
        <v>74</v>
      </c>
      <c r="B60" s="21" t="s">
        <v>75</v>
      </c>
      <c r="C60" s="22" t="s">
        <v>15</v>
      </c>
      <c r="D60" s="48">
        <f>IF((D61-D58)&lt;0,0,(D61-D58))</f>
        <v>188632.7144</v>
      </c>
      <c r="E60" s="48">
        <f t="shared" ref="E60:R60" si="17">IF((E61-E58)&lt;0,0,(E61-E58))</f>
        <v>352262.62656000006</v>
      </c>
      <c r="F60" s="48">
        <f t="shared" si="17"/>
        <v>0</v>
      </c>
      <c r="G60" s="48">
        <f t="shared" si="17"/>
        <v>0</v>
      </c>
      <c r="H60" s="48">
        <f t="shared" si="17"/>
        <v>0</v>
      </c>
      <c r="I60" s="48">
        <f t="shared" si="17"/>
        <v>0</v>
      </c>
      <c r="J60" s="48">
        <f t="shared" si="17"/>
        <v>0</v>
      </c>
      <c r="K60" s="48">
        <f t="shared" si="17"/>
        <v>0</v>
      </c>
      <c r="L60" s="48">
        <f t="shared" si="17"/>
        <v>0</v>
      </c>
      <c r="M60" s="48">
        <f t="shared" si="17"/>
        <v>0</v>
      </c>
      <c r="N60" s="48">
        <f t="shared" si="17"/>
        <v>0</v>
      </c>
      <c r="O60" s="48">
        <f t="shared" si="17"/>
        <v>0</v>
      </c>
      <c r="P60" s="48">
        <f t="shared" si="17"/>
        <v>0</v>
      </c>
      <c r="Q60" s="48">
        <f t="shared" si="17"/>
        <v>0</v>
      </c>
      <c r="R60" s="48">
        <f t="shared" si="17"/>
        <v>0</v>
      </c>
      <c r="S60" s="327"/>
      <c r="T60" s="327"/>
      <c r="U60" s="327"/>
      <c r="V60" s="316" t="e">
        <f>#REF!-#REF!</f>
        <v>#REF!</v>
      </c>
      <c r="W60" s="47" t="e">
        <f>#REF!-#REF!</f>
        <v>#REF!</v>
      </c>
      <c r="X60" s="47" t="e">
        <f>#REF!-#REF!</f>
        <v>#REF!</v>
      </c>
      <c r="Y60" s="47" t="e">
        <f>#REF!-#REF!</f>
        <v>#REF!</v>
      </c>
      <c r="Z60" s="47" t="e">
        <f>#REF!-#REF!</f>
        <v>#REF!</v>
      </c>
      <c r="AA60" s="47" t="e">
        <f>#REF!-#REF!</f>
        <v>#REF!</v>
      </c>
    </row>
    <row r="61" spans="1:27" x14ac:dyDescent="0.25">
      <c r="A61" s="20"/>
      <c r="B61" s="30" t="s">
        <v>194</v>
      </c>
      <c r="C61" s="22" t="s">
        <v>15</v>
      </c>
      <c r="D61" s="48">
        <f>'Базовые данные'!D21</f>
        <v>188632.7144</v>
      </c>
      <c r="E61" s="48">
        <f>'Базовые данные'!E21</f>
        <v>352262.62656000006</v>
      </c>
      <c r="F61" s="48">
        <f>'Базовые данные'!F21</f>
        <v>0</v>
      </c>
      <c r="G61" s="48">
        <f>'Базовые данные'!G21</f>
        <v>0</v>
      </c>
      <c r="H61" s="48">
        <f>'Базовые данные'!H21</f>
        <v>0</v>
      </c>
      <c r="I61" s="48">
        <f>'Базовые данные'!I21</f>
        <v>0</v>
      </c>
      <c r="J61" s="48">
        <f>'Базовые данные'!J21</f>
        <v>0</v>
      </c>
      <c r="K61" s="48">
        <f>'Базовые данные'!K21</f>
        <v>0</v>
      </c>
      <c r="L61" s="48">
        <f>'Базовые данные'!L21</f>
        <v>0</v>
      </c>
      <c r="M61" s="48">
        <f>'Базовые данные'!M21</f>
        <v>0</v>
      </c>
      <c r="N61" s="48">
        <f>'Базовые данные'!N16</f>
        <v>0</v>
      </c>
      <c r="O61" s="48">
        <f>'Базовые данные'!O16</f>
        <v>0</v>
      </c>
      <c r="P61" s="48">
        <f>'Базовые данные'!P16</f>
        <v>0</v>
      </c>
      <c r="Q61" s="48">
        <f>'Базовые данные'!Q16</f>
        <v>0</v>
      </c>
      <c r="R61" s="48">
        <f>'Базовые данные'!R16</f>
        <v>0</v>
      </c>
      <c r="S61" s="327"/>
      <c r="T61" s="327"/>
      <c r="U61" s="327"/>
      <c r="V61" s="50"/>
      <c r="W61" s="6"/>
      <c r="X61" s="6"/>
      <c r="Y61" s="6"/>
      <c r="Z61" s="6"/>
      <c r="AA61" s="6"/>
    </row>
    <row r="62" spans="1:27" ht="15" customHeight="1" thickBot="1" x14ac:dyDescent="0.3">
      <c r="A62" s="399" t="s">
        <v>198</v>
      </c>
      <c r="B62" s="400" t="s">
        <v>119</v>
      </c>
      <c r="C62" s="401" t="s">
        <v>15</v>
      </c>
      <c r="D62" s="402">
        <f>(D9+D57)*'Вводные данные'!C60</f>
        <v>0</v>
      </c>
      <c r="E62" s="402">
        <f>(E9+E57)*'Вводные данные'!D60</f>
        <v>0</v>
      </c>
      <c r="F62" s="402">
        <f>(F9+F57)*'Вводные данные'!E60</f>
        <v>0</v>
      </c>
      <c r="G62" s="402">
        <f>(G9+G57)*'Вводные данные'!F60</f>
        <v>0</v>
      </c>
      <c r="H62" s="402">
        <f>(H9+H57)*'Вводные данные'!G60</f>
        <v>0</v>
      </c>
      <c r="I62" s="402">
        <f>(I9+I57)*'Вводные данные'!H60</f>
        <v>0</v>
      </c>
      <c r="J62" s="402">
        <f>(J9+J57)*'Вводные данные'!I60</f>
        <v>0</v>
      </c>
      <c r="K62" s="402">
        <f>(K9+K57)*'Вводные данные'!J60</f>
        <v>0</v>
      </c>
      <c r="L62" s="402">
        <f>(L9+L57)*'Вводные данные'!K60</f>
        <v>0</v>
      </c>
      <c r="M62" s="402">
        <f>(M9+M57)*'Вводные данные'!L60</f>
        <v>0</v>
      </c>
      <c r="N62" s="402">
        <f>(N9+N57)*'Вводные данные'!M60</f>
        <v>0</v>
      </c>
      <c r="O62" s="402">
        <f>(O9+O57)*'Вводные данные'!N60</f>
        <v>0</v>
      </c>
      <c r="P62" s="402">
        <f>(P9+P57)*'Вводные данные'!O60</f>
        <v>0</v>
      </c>
      <c r="Q62" s="402">
        <f>(Q9+Q57)*'Вводные данные'!P60</f>
        <v>0</v>
      </c>
      <c r="R62" s="402">
        <f>(R9+R57)*'Вводные данные'!Q60</f>
        <v>0</v>
      </c>
      <c r="S62" s="328"/>
      <c r="T62" s="328"/>
      <c r="U62" s="328"/>
      <c r="V62" s="318" t="e">
        <f>(V9+V57)*'Базовые данные'!#REF!</f>
        <v>#REF!</v>
      </c>
      <c r="W62" s="51" t="e">
        <f>(W9+W57)*'Базовые данные'!#REF!</f>
        <v>#REF!</v>
      </c>
      <c r="X62" s="51" t="e">
        <f>(X9+X57)*'Базовые данные'!#REF!</f>
        <v>#REF!</v>
      </c>
      <c r="Y62" s="51" t="e">
        <f>(Y9+Y57)*'Базовые данные'!#REF!</f>
        <v>#REF!</v>
      </c>
      <c r="Z62" s="51" t="e">
        <f>(Z9+Z57)*'Базовые данные'!#REF!</f>
        <v>#REF!</v>
      </c>
      <c r="AA62" s="51" t="e">
        <f>(AA9+AA57)*'Базовые данные'!#REF!</f>
        <v>#REF!</v>
      </c>
    </row>
    <row r="63" spans="1:27" ht="15.75" collapsed="1" thickBot="1" x14ac:dyDescent="0.3">
      <c r="A63" s="404" t="s">
        <v>76</v>
      </c>
      <c r="B63" s="405" t="s">
        <v>77</v>
      </c>
      <c r="C63" s="406" t="s">
        <v>78</v>
      </c>
      <c r="D63" s="407">
        <f t="shared" ref="D63:R63" si="18">D7/D5</f>
        <v>962.99507053821628</v>
      </c>
      <c r="E63" s="407">
        <f t="shared" si="18"/>
        <v>1755.2539973959242</v>
      </c>
      <c r="F63" s="407">
        <f t="shared" si="18"/>
        <v>115.18394804462963</v>
      </c>
      <c r="G63" s="407">
        <f t="shared" si="18"/>
        <v>114.76606348988079</v>
      </c>
      <c r="H63" s="407">
        <f t="shared" si="18"/>
        <v>114.36916529523219</v>
      </c>
      <c r="I63" s="407">
        <f t="shared" si="18"/>
        <v>113.99909380446884</v>
      </c>
      <c r="J63" s="407">
        <f t="shared" si="18"/>
        <v>113.656720815483</v>
      </c>
      <c r="K63" s="407">
        <f t="shared" si="18"/>
        <v>113.34294696329177</v>
      </c>
      <c r="L63" s="407">
        <f t="shared" si="18"/>
        <v>113.05870269188186</v>
      </c>
      <c r="M63" s="407">
        <f t="shared" si="18"/>
        <v>112.80494925943415</v>
      </c>
      <c r="N63" s="407">
        <f t="shared" si="18"/>
        <v>112.58267977809604</v>
      </c>
      <c r="O63" s="407">
        <f t="shared" si="18"/>
        <v>112.39292028951125</v>
      </c>
      <c r="P63" s="407">
        <f t="shared" si="18"/>
        <v>112.23673087735979</v>
      </c>
      <c r="Q63" s="407">
        <f t="shared" si="18"/>
        <v>112.11520681820511</v>
      </c>
      <c r="R63" s="408">
        <f t="shared" si="18"/>
        <v>112.02947977199267</v>
      </c>
      <c r="S63" s="53"/>
      <c r="T63" s="53"/>
      <c r="U63" s="53"/>
      <c r="V63" s="53"/>
      <c r="W63" s="6"/>
      <c r="X63" s="6"/>
      <c r="Y63" s="6"/>
      <c r="Z63" s="6"/>
      <c r="AA63" s="6"/>
    </row>
    <row r="64" spans="1:27" hidden="1" outlineLevel="1" x14ac:dyDescent="0.25">
      <c r="A64" s="11" t="s">
        <v>252</v>
      </c>
      <c r="B64" s="12" t="s">
        <v>223</v>
      </c>
      <c r="C64" s="13" t="s">
        <v>12</v>
      </c>
      <c r="D64" s="417"/>
      <c r="E64" s="418">
        <f>E63/D63</f>
        <v>1.8227029930848095</v>
      </c>
      <c r="F64" s="418">
        <f t="shared" ref="F64:R64" si="19">F63/E63</f>
        <v>6.5622381840756541E-2</v>
      </c>
      <c r="G64" s="418">
        <f t="shared" si="19"/>
        <v>0.99637202438496963</v>
      </c>
      <c r="H64" s="418">
        <f t="shared" si="19"/>
        <v>0.99654167632330093</v>
      </c>
      <c r="I64" s="418">
        <f t="shared" si="19"/>
        <v>0.99676423719795415</v>
      </c>
      <c r="J64" s="418">
        <f t="shared" si="19"/>
        <v>0.9969967042933422</v>
      </c>
      <c r="K64" s="418">
        <f t="shared" si="19"/>
        <v>0.99723928466403111</v>
      </c>
      <c r="L64" s="418">
        <f t="shared" si="19"/>
        <v>0.99749217504021703</v>
      </c>
      <c r="M64" s="418">
        <f t="shared" si="19"/>
        <v>0.99775556037345248</v>
      </c>
      <c r="N64" s="418">
        <f t="shared" si="19"/>
        <v>0.99802961232820619</v>
      </c>
      <c r="O64" s="418">
        <f t="shared" si="19"/>
        <v>0.99831448772618658</v>
      </c>
      <c r="P64" s="418">
        <f t="shared" si="19"/>
        <v>0.99861032695165197</v>
      </c>
      <c r="Q64" s="418">
        <f t="shared" si="19"/>
        <v>0.99891725232724871</v>
      </c>
      <c r="R64" s="418">
        <f t="shared" si="19"/>
        <v>0.99923536647128119</v>
      </c>
      <c r="S64" s="45"/>
      <c r="T64" s="45"/>
      <c r="U64" s="45"/>
      <c r="V64" s="45"/>
      <c r="W64" s="6"/>
      <c r="X64" s="6"/>
      <c r="Y64" s="6"/>
      <c r="Z64" s="6"/>
      <c r="AA64" s="6"/>
    </row>
    <row r="65" spans="1:27" hidden="1" outlineLevel="1" x14ac:dyDescent="0.25">
      <c r="A65" s="15" t="s">
        <v>253</v>
      </c>
      <c r="B65" s="16" t="s">
        <v>79</v>
      </c>
      <c r="C65" s="52" t="s">
        <v>78</v>
      </c>
      <c r="D65" s="403">
        <f>'Вводные данные'!C62</f>
        <v>50.51</v>
      </c>
      <c r="E65" s="371">
        <f>D66</f>
        <v>1875.4801410764326</v>
      </c>
      <c r="F65" s="371">
        <f t="shared" ref="F65:R65" si="20">E66</f>
        <v>1635.0278537154159</v>
      </c>
      <c r="G65" s="371">
        <f t="shared" si="20"/>
        <v>-1404.6599576261567</v>
      </c>
      <c r="H65" s="371">
        <f t="shared" si="20"/>
        <v>1634.1920846059184</v>
      </c>
      <c r="I65" s="371">
        <f>H66</f>
        <v>-1405.453754015454</v>
      </c>
      <c r="J65" s="371">
        <f t="shared" si="20"/>
        <v>1633.4519416243918</v>
      </c>
      <c r="K65" s="371">
        <f t="shared" si="20"/>
        <v>-1406.1384999934257</v>
      </c>
      <c r="L65" s="371">
        <f t="shared" si="20"/>
        <v>1632.8243939200092</v>
      </c>
      <c r="M65" s="371">
        <f t="shared" si="20"/>
        <v>-1406.7069885362457</v>
      </c>
      <c r="N65" s="371">
        <f t="shared" si="20"/>
        <v>1632.3168870551142</v>
      </c>
      <c r="O65" s="371">
        <f t="shared" si="20"/>
        <v>-1407.1515274989222</v>
      </c>
      <c r="P65" s="371">
        <f t="shared" si="20"/>
        <v>1631.9373680779447</v>
      </c>
      <c r="Q65" s="371">
        <f t="shared" si="20"/>
        <v>-1407.463906323225</v>
      </c>
      <c r="R65" s="371">
        <f t="shared" si="20"/>
        <v>1631.6943199596353</v>
      </c>
      <c r="S65" s="53"/>
      <c r="T65" s="53"/>
      <c r="U65" s="53"/>
      <c r="V65" s="53"/>
      <c r="W65" s="6"/>
      <c r="X65" s="6"/>
      <c r="Y65" s="6"/>
      <c r="Z65" s="6"/>
      <c r="AA65" s="6"/>
    </row>
    <row r="66" spans="1:27" hidden="1" outlineLevel="1" x14ac:dyDescent="0.25">
      <c r="A66" s="7" t="s">
        <v>254</v>
      </c>
      <c r="B66" s="49" t="s">
        <v>80</v>
      </c>
      <c r="C66" s="17" t="s">
        <v>78</v>
      </c>
      <c r="D66" s="372">
        <f t="shared" ref="D66:R66" si="21">(D7-(D65*(D5/2)))/(D5/2)</f>
        <v>1875.4801410764326</v>
      </c>
      <c r="E66" s="372">
        <f t="shared" si="21"/>
        <v>1635.0278537154159</v>
      </c>
      <c r="F66" s="372">
        <f t="shared" si="21"/>
        <v>-1404.6599576261567</v>
      </c>
      <c r="G66" s="372">
        <f t="shared" si="21"/>
        <v>1634.1920846059184</v>
      </c>
      <c r="H66" s="372">
        <f t="shared" si="21"/>
        <v>-1405.453754015454</v>
      </c>
      <c r="I66" s="372">
        <f t="shared" si="21"/>
        <v>1633.4519416243918</v>
      </c>
      <c r="J66" s="372">
        <f t="shared" si="21"/>
        <v>-1406.1384999934257</v>
      </c>
      <c r="K66" s="372">
        <f t="shared" si="21"/>
        <v>1632.8243939200092</v>
      </c>
      <c r="L66" s="372">
        <f t="shared" si="21"/>
        <v>-1406.7069885362457</v>
      </c>
      <c r="M66" s="372">
        <f t="shared" si="21"/>
        <v>1632.3168870551142</v>
      </c>
      <c r="N66" s="372">
        <f t="shared" si="21"/>
        <v>-1407.1515274989222</v>
      </c>
      <c r="O66" s="372">
        <f t="shared" si="21"/>
        <v>1631.9373680779447</v>
      </c>
      <c r="P66" s="372">
        <f t="shared" si="21"/>
        <v>-1407.463906323225</v>
      </c>
      <c r="Q66" s="372">
        <f t="shared" si="21"/>
        <v>1631.6943199596353</v>
      </c>
      <c r="R66" s="372">
        <f t="shared" si="21"/>
        <v>-1407.63536041565</v>
      </c>
      <c r="S66" s="53"/>
      <c r="T66" s="53"/>
      <c r="U66" s="53"/>
      <c r="V66" s="53"/>
      <c r="W66" s="6"/>
      <c r="X66" s="6"/>
      <c r="Y66" s="6"/>
      <c r="Z66" s="6"/>
      <c r="AA66" s="6"/>
    </row>
    <row r="67" spans="1:27" hidden="1" outlineLevel="1" x14ac:dyDescent="0.25">
      <c r="A67" s="20" t="s">
        <v>81</v>
      </c>
      <c r="B67" s="415" t="s">
        <v>82</v>
      </c>
      <c r="C67" s="22" t="s">
        <v>12</v>
      </c>
      <c r="D67" s="363"/>
      <c r="E67" s="363">
        <f>E66/E65</f>
        <v>0.87179161106818814</v>
      </c>
      <c r="F67" s="363">
        <f t="shared" ref="F67:R67" si="22">F66/F65</f>
        <v>-0.85910460450825099</v>
      </c>
      <c r="G67" s="363">
        <f t="shared" si="22"/>
        <v>-1.1634076103142186</v>
      </c>
      <c r="H67" s="363">
        <f t="shared" si="22"/>
        <v>-0.86002971575668596</v>
      </c>
      <c r="I67" s="363">
        <f t="shared" si="22"/>
        <v>-1.1622238988351876</v>
      </c>
      <c r="J67" s="363">
        <f t="shared" si="22"/>
        <v>-0.86083861065118727</v>
      </c>
      <c r="K67" s="363">
        <f t="shared" si="22"/>
        <v>-1.1612116401959289</v>
      </c>
      <c r="L67" s="363">
        <f t="shared" si="22"/>
        <v>-0.86151762171992585</v>
      </c>
      <c r="M67" s="363">
        <f t="shared" si="22"/>
        <v>-1.1603815864692815</v>
      </c>
      <c r="N67" s="363">
        <f t="shared" si="22"/>
        <v>-0.86205781405446591</v>
      </c>
      <c r="O67" s="363">
        <f t="shared" si="22"/>
        <v>-1.1597452983464815</v>
      </c>
      <c r="P67" s="363">
        <f t="shared" si="22"/>
        <v>-0.86244970784687713</v>
      </c>
      <c r="Q67" s="363">
        <f t="shared" si="22"/>
        <v>-1.1593152141444085</v>
      </c>
      <c r="R67" s="363">
        <f t="shared" si="22"/>
        <v>-0.86268325089865605</v>
      </c>
      <c r="S67" s="19"/>
      <c r="T67" s="19"/>
      <c r="U67" s="19"/>
      <c r="V67" s="19"/>
      <c r="W67" s="6"/>
      <c r="X67" s="6"/>
      <c r="Y67" s="6"/>
      <c r="Z67" s="6"/>
      <c r="AA67" s="6"/>
    </row>
    <row r="68" spans="1:27" hidden="1" outlineLevel="1" x14ac:dyDescent="0.25">
      <c r="A68" s="20"/>
      <c r="B68" s="415" t="s">
        <v>192</v>
      </c>
      <c r="C68" s="13"/>
      <c r="D68" s="363">
        <f>'Вводные данные'!C63</f>
        <v>0.02</v>
      </c>
      <c r="E68" s="363">
        <f>'Вводные данные'!D63</f>
        <v>0.02</v>
      </c>
      <c r="F68" s="363">
        <f>'Вводные данные'!E63</f>
        <v>0.02</v>
      </c>
      <c r="G68" s="363">
        <f>'Вводные данные'!F63</f>
        <v>0.02</v>
      </c>
      <c r="H68" s="363">
        <f>'Вводные данные'!G63</f>
        <v>0.02</v>
      </c>
      <c r="I68" s="363">
        <f>'Вводные данные'!H63</f>
        <v>0.02</v>
      </c>
      <c r="J68" s="363">
        <f>'Вводные данные'!I63</f>
        <v>0.02</v>
      </c>
      <c r="K68" s="363">
        <f>'Вводные данные'!J63</f>
        <v>0.02</v>
      </c>
      <c r="L68" s="363">
        <f>'Вводные данные'!K63</f>
        <v>0.02</v>
      </c>
      <c r="M68" s="363">
        <f>'Вводные данные'!L63</f>
        <v>0.02</v>
      </c>
      <c r="N68" s="363">
        <f>'Вводные данные'!M63</f>
        <v>0.02</v>
      </c>
      <c r="O68" s="363">
        <f>'Вводные данные'!N63</f>
        <v>0.02</v>
      </c>
      <c r="P68" s="363">
        <f>'Вводные данные'!O63</f>
        <v>0.02</v>
      </c>
      <c r="Q68" s="363">
        <f>'Вводные данные'!P63</f>
        <v>0.02</v>
      </c>
      <c r="R68" s="363">
        <f>'Вводные данные'!Q63</f>
        <v>0.02</v>
      </c>
      <c r="S68" s="19"/>
      <c r="T68" s="19"/>
      <c r="U68" s="19"/>
      <c r="V68" s="19"/>
      <c r="W68" s="6"/>
      <c r="X68" s="6"/>
      <c r="Y68" s="6"/>
      <c r="Z68" s="6"/>
      <c r="AA68" s="6"/>
    </row>
    <row r="69" spans="1:27" hidden="1" outlineLevel="1" x14ac:dyDescent="0.25">
      <c r="A69" s="20"/>
      <c r="B69" s="415" t="s">
        <v>173</v>
      </c>
      <c r="C69" s="13"/>
      <c r="D69" s="363"/>
      <c r="E69" s="363">
        <f>E67-E68</f>
        <v>0.85179161106818813</v>
      </c>
      <c r="F69" s="363">
        <f t="shared" ref="F69:R69" si="23">F67-F68</f>
        <v>-0.87910460450825101</v>
      </c>
      <c r="G69" s="363">
        <f t="shared" si="23"/>
        <v>-1.1834076103142186</v>
      </c>
      <c r="H69" s="363">
        <f t="shared" si="23"/>
        <v>-0.88002971575668598</v>
      </c>
      <c r="I69" s="363">
        <f t="shared" si="23"/>
        <v>-1.1822238988351876</v>
      </c>
      <c r="J69" s="363">
        <f t="shared" si="23"/>
        <v>-0.88083861065118729</v>
      </c>
      <c r="K69" s="363">
        <f t="shared" si="23"/>
        <v>-1.1812116401959289</v>
      </c>
      <c r="L69" s="363">
        <f t="shared" si="23"/>
        <v>-0.88151762171992587</v>
      </c>
      <c r="M69" s="363">
        <f t="shared" si="23"/>
        <v>-1.1803815864692815</v>
      </c>
      <c r="N69" s="363">
        <f t="shared" si="23"/>
        <v>-0.88205781405446593</v>
      </c>
      <c r="O69" s="363">
        <f t="shared" si="23"/>
        <v>-1.1797452983464816</v>
      </c>
      <c r="P69" s="363">
        <f t="shared" si="23"/>
        <v>-0.88244970784687715</v>
      </c>
      <c r="Q69" s="363">
        <f t="shared" si="23"/>
        <v>-1.1793152141444085</v>
      </c>
      <c r="R69" s="363">
        <f t="shared" si="23"/>
        <v>-0.88268325089865607</v>
      </c>
      <c r="S69" s="19"/>
      <c r="T69" s="19"/>
      <c r="U69" s="19"/>
      <c r="V69" s="19"/>
      <c r="W69" s="6"/>
      <c r="X69" s="6"/>
      <c r="Y69" s="6"/>
      <c r="Z69" s="6"/>
      <c r="AA69" s="6"/>
    </row>
    <row r="70" spans="1:27" x14ac:dyDescent="0.25">
      <c r="B70" s="55"/>
      <c r="C70" s="56"/>
      <c r="D70" s="57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58"/>
    </row>
    <row r="72" spans="1:27" s="54" customFormat="1" x14ac:dyDescent="0.25"/>
    <row r="73" spans="1:27" s="54" customFormat="1" x14ac:dyDescent="0.25"/>
    <row r="74" spans="1:27" s="54" customFormat="1" x14ac:dyDescent="0.25"/>
  </sheetData>
  <scenarios current="1">
    <scenario name="Поиск пера" count="2" user="Автор" comment="Автор: Автор , 2/20/2017">
      <inputCells r="J60" val="254890.209697161" numFmtId="1"/>
      <inputCells r="L2" undone="1" val="299993.415607823" numFmtId="1"/>
    </scenario>
    <scenario name="Pash_P" count="2" user="Автор" comment="Автор: Автор , 2/20/2017">
      <inputCells r="L60" val="309158.021725461" numFmtId="1"/>
      <inputCells r="N2" undone="1" val="301046.094676482" numFmtId="1"/>
    </scenario>
  </scenarios>
  <conditionalFormatting sqref="A5:C5 V5">
    <cfRule type="cellIs" dxfId="1" priority="2" stopIfTrue="1" operator="equal">
      <formula>"ошибка"</formula>
    </cfRule>
  </conditionalFormatting>
  <conditionalFormatting sqref="D5:U5">
    <cfRule type="cellIs" dxfId="0" priority="1" stopIfTrue="1" operator="equal">
      <formula>"ошибка"</formula>
    </cfRule>
  </conditionalFormatting>
  <hyperlinks>
    <hyperlink ref="B1" location="Содержание!A1" display="Содержание"/>
  </hyperlinks>
  <pageMargins left="0.25" right="0.25" top="0.75" bottom="0.75" header="0.3" footer="0.3"/>
  <pageSetup paperSize="9" fitToWidth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5"/>
  <sheetViews>
    <sheetView showGridLines="0" zoomScale="80" zoomScaleNormal="80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E33" sqref="E33"/>
    </sheetView>
  </sheetViews>
  <sheetFormatPr defaultRowHeight="12.75" outlineLevelRow="1" x14ac:dyDescent="0.2"/>
  <cols>
    <col min="1" max="1" width="7.7109375" style="73" bestFit="1" customWidth="1"/>
    <col min="2" max="2" width="7.85546875" style="68" bestFit="1" customWidth="1"/>
    <col min="3" max="4" width="11.85546875" style="68" bestFit="1" customWidth="1"/>
    <col min="5" max="6" width="12.85546875" style="71" customWidth="1"/>
    <col min="7" max="7" width="13.42578125" style="68" bestFit="1" customWidth="1"/>
    <col min="8" max="8" width="12.5703125" style="68" bestFit="1" customWidth="1"/>
    <col min="9" max="9" width="11.7109375" style="71" customWidth="1"/>
    <col min="10" max="10" width="12.42578125" style="71" customWidth="1"/>
    <col min="11" max="11" width="12.28515625" style="68" customWidth="1"/>
    <col min="12" max="12" width="12.42578125" style="68" bestFit="1" customWidth="1"/>
    <col min="13" max="13" width="11.5703125" style="71" customWidth="1"/>
    <col min="14" max="14" width="13.85546875" style="71" customWidth="1"/>
    <col min="15" max="15" width="11.85546875" style="68" customWidth="1"/>
    <col min="16" max="16" width="11.7109375" style="68" customWidth="1"/>
    <col min="17" max="17" width="11.7109375" style="71" customWidth="1"/>
    <col min="18" max="18" width="12.5703125" style="71" customWidth="1"/>
    <col min="19" max="19" width="12.28515625" style="68" customWidth="1"/>
    <col min="20" max="20" width="10.5703125" style="68" customWidth="1"/>
    <col min="21" max="21" width="10.28515625" style="71" bestFit="1" customWidth="1"/>
    <col min="22" max="22" width="10.85546875" style="71" bestFit="1" customWidth="1"/>
    <col min="23" max="23" width="10.28515625" style="68" bestFit="1" customWidth="1"/>
    <col min="24" max="24" width="11.28515625" style="68" customWidth="1"/>
    <col min="25" max="25" width="9.5703125" style="71" bestFit="1" customWidth="1"/>
    <col min="26" max="26" width="10.140625" style="71" bestFit="1" customWidth="1"/>
    <col min="27" max="27" width="9.85546875" style="68" customWidth="1"/>
    <col min="28" max="28" width="9.28515625" style="68" bestFit="1" customWidth="1"/>
    <col min="29" max="30" width="9.28515625" style="71" bestFit="1" customWidth="1"/>
    <col min="31" max="32" width="9.28515625" style="68" bestFit="1" customWidth="1"/>
    <col min="33" max="34" width="9.28515625" style="71" bestFit="1" customWidth="1"/>
    <col min="35" max="36" width="9.28515625" style="68" bestFit="1" customWidth="1"/>
    <col min="37" max="38" width="9.28515625" style="71" bestFit="1" customWidth="1"/>
    <col min="39" max="40" width="9.28515625" style="68" bestFit="1" customWidth="1"/>
    <col min="41" max="42" width="9.28515625" style="71" bestFit="1" customWidth="1"/>
    <col min="43" max="44" width="9.28515625" style="68" bestFit="1" customWidth="1"/>
    <col min="45" max="46" width="9.28515625" style="71" bestFit="1" customWidth="1"/>
    <col min="47" max="48" width="9.28515625" style="68" bestFit="1" customWidth="1"/>
    <col min="49" max="16384" width="9.140625" style="68"/>
  </cols>
  <sheetData>
    <row r="1" spans="1:48" ht="15" x14ac:dyDescent="0.25">
      <c r="B1" s="409" t="s">
        <v>242</v>
      </c>
    </row>
    <row r="2" spans="1:48" ht="15" x14ac:dyDescent="0.25">
      <c r="B2" s="394" t="s">
        <v>212</v>
      </c>
    </row>
    <row r="3" spans="1:48" s="70" customFormat="1" x14ac:dyDescent="0.2">
      <c r="A3" s="270"/>
      <c r="C3" s="462" t="s">
        <v>107</v>
      </c>
      <c r="D3" s="463"/>
      <c r="E3" s="464">
        <f>'Вводные данные'!C6</f>
        <v>2020</v>
      </c>
      <c r="F3" s="464"/>
      <c r="G3" s="465">
        <f>'Вводные данные'!D6</f>
        <v>2021</v>
      </c>
      <c r="H3" s="465"/>
      <c r="I3" s="464">
        <f>'Вводные данные'!E6</f>
        <v>2022</v>
      </c>
      <c r="J3" s="464"/>
      <c r="K3" s="465">
        <f>'Вводные данные'!F6</f>
        <v>2023</v>
      </c>
      <c r="L3" s="465"/>
      <c r="M3" s="464">
        <f>'Вводные данные'!G6</f>
        <v>2024</v>
      </c>
      <c r="N3" s="464"/>
      <c r="O3" s="465">
        <f>'Вводные данные'!H6</f>
        <v>2025</v>
      </c>
      <c r="P3" s="465"/>
      <c r="Q3" s="464">
        <f>'Вводные данные'!I6</f>
        <v>2026</v>
      </c>
      <c r="R3" s="464"/>
      <c r="S3" s="465">
        <f>'Вводные данные'!J6</f>
        <v>2027</v>
      </c>
      <c r="T3" s="465"/>
      <c r="U3" s="464">
        <f>'Вводные данные'!K6</f>
        <v>2028</v>
      </c>
      <c r="V3" s="464"/>
      <c r="W3" s="465">
        <f>'Вводные данные'!L6</f>
        <v>2029</v>
      </c>
      <c r="X3" s="465"/>
      <c r="Y3" s="464">
        <f>'Вводные данные'!M6</f>
        <v>2030</v>
      </c>
      <c r="Z3" s="464"/>
      <c r="AA3" s="465">
        <f>'Вводные данные'!N6</f>
        <v>2031</v>
      </c>
      <c r="AB3" s="465"/>
      <c r="AC3" s="464">
        <f>'Вводные данные'!O6</f>
        <v>2032</v>
      </c>
      <c r="AD3" s="464"/>
      <c r="AE3" s="465">
        <f>'Вводные данные'!P6</f>
        <v>2033</v>
      </c>
      <c r="AF3" s="465"/>
      <c r="AG3" s="464">
        <f>'Вводные данные'!Q6</f>
        <v>2034</v>
      </c>
      <c r="AH3" s="464"/>
      <c r="AI3" s="465">
        <f>AG3+1</f>
        <v>2035</v>
      </c>
      <c r="AJ3" s="465"/>
      <c r="AK3" s="464">
        <f>AI3+1</f>
        <v>2036</v>
      </c>
      <c r="AL3" s="464"/>
      <c r="AM3" s="464">
        <f>AK3+1</f>
        <v>2037</v>
      </c>
      <c r="AN3" s="464"/>
      <c r="AO3" s="464">
        <f>AM3+1</f>
        <v>2038</v>
      </c>
      <c r="AP3" s="464"/>
      <c r="AQ3" s="464">
        <f>AO3+1</f>
        <v>2039</v>
      </c>
      <c r="AR3" s="464"/>
      <c r="AS3" s="464">
        <f>AQ3+1</f>
        <v>2040</v>
      </c>
      <c r="AT3" s="464"/>
      <c r="AU3" s="464">
        <f>AS3+1</f>
        <v>2041</v>
      </c>
      <c r="AV3" s="464"/>
    </row>
    <row r="4" spans="1:48" s="295" customFormat="1" x14ac:dyDescent="0.2">
      <c r="A4" s="294" t="s">
        <v>96</v>
      </c>
      <c r="E4" s="296">
        <f>'Базовые данные'!D17+'Базовые данные'!E17</f>
        <v>113588.02149760001</v>
      </c>
      <c r="F4" s="297"/>
      <c r="H4" s="298">
        <v>0</v>
      </c>
      <c r="I4" s="299"/>
      <c r="J4" s="300">
        <f>'Базовые данные'!F17</f>
        <v>0</v>
      </c>
      <c r="L4" s="298">
        <f>'Базовые данные'!G17</f>
        <v>0</v>
      </c>
      <c r="M4" s="299"/>
      <c r="N4" s="300">
        <f>'Базовые данные'!H17</f>
        <v>0</v>
      </c>
      <c r="P4" s="298">
        <f>'Базовые данные'!I17</f>
        <v>0</v>
      </c>
      <c r="Q4" s="299"/>
      <c r="R4" s="300">
        <f>'Базовые данные'!J17</f>
        <v>0</v>
      </c>
      <c r="T4" s="298">
        <f>'Базовые данные'!K17</f>
        <v>0</v>
      </c>
      <c r="U4" s="299"/>
      <c r="V4" s="300">
        <f>'Базовые данные'!L17</f>
        <v>0</v>
      </c>
      <c r="X4" s="298">
        <f>'Базовые данные'!M17</f>
        <v>0</v>
      </c>
      <c r="Y4" s="299"/>
      <c r="Z4" s="300">
        <f>'Базовые данные'!N17</f>
        <v>0</v>
      </c>
      <c r="AB4" s="298">
        <f>'Базовые данные'!O17</f>
        <v>0</v>
      </c>
      <c r="AC4" s="299"/>
      <c r="AD4" s="300">
        <f>'Базовые данные'!P17</f>
        <v>0</v>
      </c>
      <c r="AF4" s="298">
        <f>'Базовые данные'!Q17</f>
        <v>0</v>
      </c>
      <c r="AG4" s="299"/>
      <c r="AH4" s="300">
        <f>'Базовые данные'!R17</f>
        <v>0</v>
      </c>
      <c r="AJ4" s="298">
        <f>'Базовые данные'!S17</f>
        <v>0</v>
      </c>
      <c r="AK4" s="299"/>
      <c r="AL4" s="300">
        <f>'Базовые данные'!T17</f>
        <v>0</v>
      </c>
      <c r="AN4" s="298">
        <f>'Базовые данные'!U17</f>
        <v>0</v>
      </c>
      <c r="AO4" s="299"/>
      <c r="AP4" s="300">
        <f>'Базовые данные'!V17</f>
        <v>0</v>
      </c>
      <c r="AR4" s="298">
        <f>'Базовые данные'!W17</f>
        <v>0</v>
      </c>
      <c r="AS4" s="299"/>
      <c r="AT4" s="300">
        <f>'Базовые данные'!X17</f>
        <v>0</v>
      </c>
      <c r="AV4" s="298">
        <f>'Базовые данные'!Y17</f>
        <v>0</v>
      </c>
    </row>
    <row r="5" spans="1:48" x14ac:dyDescent="0.2">
      <c r="A5" s="73" t="s">
        <v>97</v>
      </c>
      <c r="E5" s="253">
        <f>'Базовые данные'!D30</f>
        <v>6.25E-2</v>
      </c>
      <c r="F5" s="254"/>
      <c r="H5" s="72">
        <f>E5</f>
        <v>6.25E-2</v>
      </c>
      <c r="I5" s="255"/>
      <c r="J5" s="258">
        <f>E5</f>
        <v>6.25E-2</v>
      </c>
      <c r="L5" s="72">
        <f>E5</f>
        <v>6.25E-2</v>
      </c>
      <c r="M5" s="255"/>
      <c r="N5" s="258">
        <f>E5</f>
        <v>6.25E-2</v>
      </c>
      <c r="P5" s="72">
        <f>E5</f>
        <v>6.25E-2</v>
      </c>
      <c r="Q5" s="255"/>
      <c r="R5" s="258">
        <f>E5</f>
        <v>6.25E-2</v>
      </c>
      <c r="T5" s="72">
        <f>E5</f>
        <v>6.25E-2</v>
      </c>
      <c r="U5" s="255"/>
      <c r="V5" s="258">
        <f>E5</f>
        <v>6.25E-2</v>
      </c>
      <c r="X5" s="72">
        <f>E5</f>
        <v>6.25E-2</v>
      </c>
      <c r="Y5" s="255"/>
      <c r="Z5" s="258">
        <f>E5</f>
        <v>6.25E-2</v>
      </c>
      <c r="AB5" s="72">
        <f>E5</f>
        <v>6.25E-2</v>
      </c>
      <c r="AC5" s="255"/>
      <c r="AD5" s="258">
        <f>E5</f>
        <v>6.25E-2</v>
      </c>
      <c r="AF5" s="72">
        <f>E5</f>
        <v>6.25E-2</v>
      </c>
      <c r="AG5" s="255"/>
      <c r="AH5" s="258">
        <f>E5</f>
        <v>6.25E-2</v>
      </c>
      <c r="AJ5" s="72">
        <f>E5</f>
        <v>6.25E-2</v>
      </c>
      <c r="AK5" s="255"/>
      <c r="AL5" s="258">
        <f>E5</f>
        <v>6.25E-2</v>
      </c>
      <c r="AN5" s="72">
        <f>E5</f>
        <v>6.25E-2</v>
      </c>
      <c r="AO5" s="255"/>
      <c r="AP5" s="258">
        <f>E5</f>
        <v>6.25E-2</v>
      </c>
      <c r="AR5" s="72">
        <f>E5</f>
        <v>6.25E-2</v>
      </c>
      <c r="AS5" s="255"/>
      <c r="AT5" s="258">
        <f>E5</f>
        <v>6.25E-2</v>
      </c>
      <c r="AV5" s="72">
        <f>E5</f>
        <v>6.25E-2</v>
      </c>
    </row>
    <row r="6" spans="1:48" x14ac:dyDescent="0.2">
      <c r="A6" s="73" t="s">
        <v>98</v>
      </c>
      <c r="E6" s="255">
        <f>'Базовые данные'!D31*12</f>
        <v>24</v>
      </c>
      <c r="F6" s="254"/>
      <c r="H6" s="73">
        <f>$E$6</f>
        <v>24</v>
      </c>
      <c r="I6" s="255"/>
      <c r="J6" s="259">
        <f>$E$6</f>
        <v>24</v>
      </c>
      <c r="L6" s="73">
        <f>$E$6</f>
        <v>24</v>
      </c>
      <c r="M6" s="255"/>
      <c r="N6" s="259">
        <f>$E$6</f>
        <v>24</v>
      </c>
      <c r="P6" s="73">
        <f>$E$6</f>
        <v>24</v>
      </c>
      <c r="Q6" s="255"/>
      <c r="R6" s="259">
        <f>$E$6</f>
        <v>24</v>
      </c>
      <c r="T6" s="73">
        <f>$E$6</f>
        <v>24</v>
      </c>
      <c r="U6" s="255"/>
      <c r="V6" s="259">
        <f>$E$6</f>
        <v>24</v>
      </c>
      <c r="X6" s="73">
        <f>$E$6</f>
        <v>24</v>
      </c>
      <c r="Y6" s="255"/>
      <c r="Z6" s="259">
        <f>$E$6</f>
        <v>24</v>
      </c>
      <c r="AB6" s="73">
        <f>$E$6</f>
        <v>24</v>
      </c>
      <c r="AC6" s="255"/>
      <c r="AD6" s="259">
        <f>$E$6</f>
        <v>24</v>
      </c>
      <c r="AF6" s="73">
        <f>$E$6</f>
        <v>24</v>
      </c>
      <c r="AG6" s="255"/>
      <c r="AH6" s="259">
        <f>$E$6</f>
        <v>24</v>
      </c>
      <c r="AJ6" s="73">
        <f>$E$6</f>
        <v>24</v>
      </c>
      <c r="AK6" s="255"/>
      <c r="AL6" s="259">
        <f t="shared" ref="AL6:AV6" si="0">$E$6</f>
        <v>24</v>
      </c>
      <c r="AM6" s="73"/>
      <c r="AN6" s="73">
        <f t="shared" si="0"/>
        <v>24</v>
      </c>
      <c r="AO6" s="255"/>
      <c r="AP6" s="259">
        <f t="shared" si="0"/>
        <v>24</v>
      </c>
      <c r="AR6" s="73">
        <f t="shared" si="0"/>
        <v>24</v>
      </c>
      <c r="AS6" s="255"/>
      <c r="AT6" s="259">
        <f t="shared" si="0"/>
        <v>24</v>
      </c>
      <c r="AV6" s="73">
        <f t="shared" si="0"/>
        <v>24</v>
      </c>
    </row>
    <row r="7" spans="1:48" x14ac:dyDescent="0.2">
      <c r="C7" s="74" t="s">
        <v>99</v>
      </c>
      <c r="D7" s="74" t="s">
        <v>12</v>
      </c>
      <c r="E7" s="256" t="s">
        <v>99</v>
      </c>
      <c r="F7" s="256" t="s">
        <v>12</v>
      </c>
      <c r="G7" s="74" t="s">
        <v>99</v>
      </c>
      <c r="H7" s="74" t="s">
        <v>12</v>
      </c>
      <c r="I7" s="256" t="s">
        <v>99</v>
      </c>
      <c r="J7" s="256" t="s">
        <v>12</v>
      </c>
      <c r="K7" s="74" t="s">
        <v>99</v>
      </c>
      <c r="L7" s="74" t="s">
        <v>12</v>
      </c>
      <c r="M7" s="256" t="s">
        <v>99</v>
      </c>
      <c r="N7" s="256" t="s">
        <v>12</v>
      </c>
      <c r="O7" s="74" t="s">
        <v>99</v>
      </c>
      <c r="P7" s="74" t="s">
        <v>12</v>
      </c>
      <c r="Q7" s="256" t="s">
        <v>99</v>
      </c>
      <c r="R7" s="256" t="s">
        <v>12</v>
      </c>
      <c r="S7" s="74" t="s">
        <v>99</v>
      </c>
      <c r="T7" s="74" t="s">
        <v>12</v>
      </c>
      <c r="U7" s="256" t="s">
        <v>99</v>
      </c>
      <c r="V7" s="256" t="s">
        <v>12</v>
      </c>
      <c r="W7" s="74" t="s">
        <v>99</v>
      </c>
      <c r="X7" s="74" t="s">
        <v>12</v>
      </c>
      <c r="Y7" s="256" t="s">
        <v>99</v>
      </c>
      <c r="Z7" s="256" t="s">
        <v>12</v>
      </c>
      <c r="AA7" s="74" t="s">
        <v>99</v>
      </c>
      <c r="AB7" s="74" t="s">
        <v>12</v>
      </c>
      <c r="AC7" s="256" t="s">
        <v>99</v>
      </c>
      <c r="AD7" s="256" t="s">
        <v>12</v>
      </c>
      <c r="AE7" s="74" t="s">
        <v>99</v>
      </c>
      <c r="AF7" s="74" t="s">
        <v>12</v>
      </c>
      <c r="AG7" s="256" t="s">
        <v>99</v>
      </c>
      <c r="AH7" s="256" t="s">
        <v>12</v>
      </c>
      <c r="AI7" s="74" t="s">
        <v>99</v>
      </c>
      <c r="AJ7" s="74" t="s">
        <v>12</v>
      </c>
      <c r="AK7" s="256" t="s">
        <v>99</v>
      </c>
      <c r="AL7" s="256" t="s">
        <v>12</v>
      </c>
      <c r="AM7" s="74" t="s">
        <v>99</v>
      </c>
      <c r="AN7" s="74" t="s">
        <v>12</v>
      </c>
      <c r="AO7" s="256" t="s">
        <v>99</v>
      </c>
      <c r="AP7" s="256" t="s">
        <v>12</v>
      </c>
      <c r="AQ7" s="74" t="s">
        <v>99</v>
      </c>
      <c r="AR7" s="74" t="s">
        <v>12</v>
      </c>
      <c r="AS7" s="256" t="s">
        <v>99</v>
      </c>
      <c r="AT7" s="256" t="s">
        <v>12</v>
      </c>
      <c r="AU7" s="74" t="s">
        <v>99</v>
      </c>
      <c r="AV7" s="74" t="s">
        <v>12</v>
      </c>
    </row>
    <row r="8" spans="1:48" hidden="1" outlineLevel="1" x14ac:dyDescent="0.2">
      <c r="A8" s="467">
        <f>E3</f>
        <v>2020</v>
      </c>
      <c r="B8" s="68">
        <v>1</v>
      </c>
      <c r="E8" s="257">
        <f>PPMT($E$5/12,B8,$E$6,$E$4,0,0)</f>
        <v>-4455.4914678003252</v>
      </c>
      <c r="F8" s="257">
        <f>IPMT($E$5/12,B8,$E$6,$E$4,0,0)</f>
        <v>-591.60427863333337</v>
      </c>
      <c r="G8" s="75"/>
      <c r="H8" s="75"/>
    </row>
    <row r="9" spans="1:48" hidden="1" outlineLevel="1" x14ac:dyDescent="0.2">
      <c r="A9" s="468"/>
      <c r="B9" s="68">
        <v>2</v>
      </c>
      <c r="E9" s="257">
        <f t="shared" ref="E9:E19" si="1">PPMT($E$5/12,B9,$E$6,$E$4,0,0)</f>
        <v>-4478.6971525284516</v>
      </c>
      <c r="F9" s="257">
        <f t="shared" ref="F9:F19" si="2">IPMT($E$5/12,B9,$E$6,$E$4,0,0)</f>
        <v>-568.39859390520667</v>
      </c>
      <c r="G9" s="75"/>
      <c r="H9" s="75"/>
    </row>
    <row r="10" spans="1:48" hidden="1" outlineLevel="1" x14ac:dyDescent="0.2">
      <c r="A10" s="468"/>
      <c r="B10" s="68">
        <v>3</v>
      </c>
      <c r="E10" s="257">
        <f>PPMT($E$5/12,B10,$E$6,$E$4,0,0)</f>
        <v>-4502.0237001978712</v>
      </c>
      <c r="F10" s="257">
        <f t="shared" si="2"/>
        <v>-545.07204623578764</v>
      </c>
      <c r="G10" s="75"/>
      <c r="H10" s="75"/>
    </row>
    <row r="11" spans="1:48" hidden="1" outlineLevel="1" x14ac:dyDescent="0.2">
      <c r="A11" s="468"/>
      <c r="B11" s="68">
        <v>4</v>
      </c>
      <c r="E11" s="257">
        <f t="shared" si="1"/>
        <v>-4525.4717403030681</v>
      </c>
      <c r="F11" s="257">
        <f t="shared" si="2"/>
        <v>-521.62400613059049</v>
      </c>
      <c r="G11" s="75"/>
      <c r="H11" s="75"/>
    </row>
    <row r="12" spans="1:48" hidden="1" outlineLevel="1" x14ac:dyDescent="0.2">
      <c r="A12" s="468"/>
      <c r="B12" s="68">
        <v>5</v>
      </c>
      <c r="E12" s="257">
        <f t="shared" si="1"/>
        <v>-4549.0419056171468</v>
      </c>
      <c r="F12" s="257">
        <f t="shared" si="2"/>
        <v>-498.05384081651192</v>
      </c>
      <c r="G12" s="75"/>
      <c r="H12" s="75"/>
    </row>
    <row r="13" spans="1:48" hidden="1" outlineLevel="1" x14ac:dyDescent="0.2">
      <c r="A13" s="468"/>
      <c r="B13" s="68">
        <v>6</v>
      </c>
      <c r="E13" s="257">
        <f t="shared" si="1"/>
        <v>-4572.7348322089028</v>
      </c>
      <c r="F13" s="257">
        <f t="shared" si="2"/>
        <v>-474.3609142247559</v>
      </c>
      <c r="G13" s="75"/>
      <c r="H13" s="75"/>
    </row>
    <row r="14" spans="1:48" hidden="1" outlineLevel="1" x14ac:dyDescent="0.2">
      <c r="A14" s="468"/>
      <c r="B14" s="68">
        <v>7</v>
      </c>
      <c r="E14" s="257">
        <f t="shared" si="1"/>
        <v>-4596.5511594599902</v>
      </c>
      <c r="F14" s="257">
        <f t="shared" si="2"/>
        <v>-450.544586973668</v>
      </c>
      <c r="G14" s="75"/>
      <c r="H14" s="75"/>
    </row>
    <row r="15" spans="1:48" hidden="1" outlineLevel="1" x14ac:dyDescent="0.2">
      <c r="A15" s="468"/>
      <c r="B15" s="68">
        <v>8</v>
      </c>
      <c r="E15" s="257">
        <f t="shared" si="1"/>
        <v>-4620.4915300821776</v>
      </c>
      <c r="F15" s="257">
        <f t="shared" si="2"/>
        <v>-426.60421635148043</v>
      </c>
      <c r="G15" s="75"/>
      <c r="H15" s="75"/>
    </row>
    <row r="16" spans="1:48" hidden="1" outlineLevel="1" x14ac:dyDescent="0.2">
      <c r="A16" s="468"/>
      <c r="B16" s="68">
        <v>9</v>
      </c>
      <c r="E16" s="257">
        <f t="shared" si="1"/>
        <v>-4644.556590134689</v>
      </c>
      <c r="F16" s="257">
        <f t="shared" si="2"/>
        <v>-402.5391562989692</v>
      </c>
      <c r="G16" s="75"/>
      <c r="H16" s="75"/>
    </row>
    <row r="17" spans="1:48" hidden="1" outlineLevel="1" x14ac:dyDescent="0.2">
      <c r="A17" s="468"/>
      <c r="B17" s="68">
        <v>10</v>
      </c>
      <c r="E17" s="257">
        <f t="shared" si="1"/>
        <v>-4668.7469890416405</v>
      </c>
      <c r="F17" s="257">
        <f t="shared" si="2"/>
        <v>-378.34875739201766</v>
      </c>
      <c r="G17" s="75"/>
      <c r="H17" s="75"/>
    </row>
    <row r="18" spans="1:48" hidden="1" outlineLevel="1" x14ac:dyDescent="0.2">
      <c r="A18" s="468"/>
      <c r="B18" s="68">
        <v>11</v>
      </c>
      <c r="E18" s="257">
        <f t="shared" si="1"/>
        <v>-4693.0633796095663</v>
      </c>
      <c r="F18" s="257">
        <f>IPMT($E$5/12,B18,$E$6,$E$4,0,0)</f>
        <v>-354.03236682409243</v>
      </c>
      <c r="G18" s="75"/>
      <c r="H18" s="75"/>
      <c r="M18" s="71" t="s">
        <v>100</v>
      </c>
    </row>
    <row r="19" spans="1:48" s="70" customFormat="1" hidden="1" outlineLevel="1" x14ac:dyDescent="0.2">
      <c r="A19" s="468"/>
      <c r="B19" s="70">
        <v>12</v>
      </c>
      <c r="E19" s="252">
        <f t="shared" si="1"/>
        <v>-4717.5064180450327</v>
      </c>
      <c r="F19" s="252">
        <f t="shared" si="2"/>
        <v>-329.58932838862603</v>
      </c>
      <c r="G19" s="249"/>
      <c r="H19" s="249"/>
      <c r="I19" s="251"/>
      <c r="J19" s="251"/>
      <c r="M19" s="251"/>
      <c r="N19" s="251"/>
      <c r="Q19" s="251"/>
      <c r="R19" s="251"/>
      <c r="U19" s="251"/>
      <c r="V19" s="251"/>
      <c r="Y19" s="251"/>
      <c r="Z19" s="251"/>
      <c r="AC19" s="251"/>
      <c r="AD19" s="251"/>
      <c r="AG19" s="251"/>
      <c r="AH19" s="251"/>
      <c r="AK19" s="251"/>
      <c r="AL19" s="251"/>
      <c r="AO19" s="251"/>
      <c r="AP19" s="251"/>
      <c r="AS19" s="251"/>
      <c r="AT19" s="251"/>
    </row>
    <row r="20" spans="1:48" s="251" customFormat="1" collapsed="1" x14ac:dyDescent="0.2">
      <c r="A20" s="76">
        <f>A8</f>
        <v>2020</v>
      </c>
      <c r="B20" s="77" t="s">
        <v>93</v>
      </c>
      <c r="C20" s="78">
        <f>SUM(E20,G20,I20,K20,M20,O20,Q20,S20,U20,W20,Y20,AA20,AC20,AE20,AG20,AI20,AK20,AM20,AO20,AQ20,AS20,AU20,)</f>
        <v>55024.376865028848</v>
      </c>
      <c r="D20" s="78">
        <f>SUM(F20,H20,J20,L20,N20,P20,R20,T20,V20,X20,Z20,AB20,AD20,AF20,AH20,AJ20,AL20,AN20,AP20,AR20,AT20,AV20)</f>
        <v>5540.7720921750406</v>
      </c>
      <c r="E20" s="79">
        <f>ABS(SUM(E8:E19))</f>
        <v>55024.376865028848</v>
      </c>
      <c r="F20" s="79">
        <f>ABS(SUM(F8:F19))</f>
        <v>5540.7720921750406</v>
      </c>
      <c r="G20" s="79">
        <f t="shared" ref="G20:H20" si="3">ABS(SUM(G8:G19))</f>
        <v>0</v>
      </c>
      <c r="H20" s="79">
        <f t="shared" si="3"/>
        <v>0</v>
      </c>
      <c r="I20" s="79">
        <f t="shared" ref="I20" si="4">ABS(SUM(I8:I19))</f>
        <v>0</v>
      </c>
      <c r="J20" s="79">
        <f t="shared" ref="J20" si="5">ABS(SUM(J8:J19))</f>
        <v>0</v>
      </c>
      <c r="K20" s="79">
        <f t="shared" ref="K20" si="6">ABS(SUM(K8:K19))</f>
        <v>0</v>
      </c>
      <c r="L20" s="79">
        <f t="shared" ref="L20" si="7">ABS(SUM(L8:L19))</f>
        <v>0</v>
      </c>
      <c r="M20" s="79">
        <f t="shared" ref="M20" si="8">ABS(SUM(M8:M19))</f>
        <v>0</v>
      </c>
      <c r="N20" s="79">
        <f t="shared" ref="N20" si="9">ABS(SUM(N8:N19))</f>
        <v>0</v>
      </c>
      <c r="O20" s="79">
        <f t="shared" ref="O20" si="10">ABS(SUM(O8:O19))</f>
        <v>0</v>
      </c>
      <c r="P20" s="79">
        <f t="shared" ref="P20" si="11">ABS(SUM(P8:P19))</f>
        <v>0</v>
      </c>
      <c r="Q20" s="79">
        <f t="shared" ref="Q20" si="12">ABS(SUM(Q8:Q19))</f>
        <v>0</v>
      </c>
      <c r="R20" s="79">
        <f t="shared" ref="R20" si="13">ABS(SUM(R8:R19))</f>
        <v>0</v>
      </c>
      <c r="S20" s="79">
        <f t="shared" ref="S20" si="14">ABS(SUM(S8:S19))</f>
        <v>0</v>
      </c>
      <c r="T20" s="79">
        <f t="shared" ref="T20" si="15">ABS(SUM(T8:T19))</f>
        <v>0</v>
      </c>
      <c r="U20" s="79">
        <f t="shared" ref="U20" si="16">ABS(SUM(U8:U19))</f>
        <v>0</v>
      </c>
      <c r="V20" s="79">
        <f t="shared" ref="V20" si="17">ABS(SUM(V8:V19))</f>
        <v>0</v>
      </c>
      <c r="W20" s="79">
        <f t="shared" ref="W20" si="18">ABS(SUM(W8:W19))</f>
        <v>0</v>
      </c>
      <c r="X20" s="79">
        <f t="shared" ref="X20" si="19">ABS(SUM(X8:X19))</f>
        <v>0</v>
      </c>
      <c r="Y20" s="79">
        <f t="shared" ref="Y20" si="20">ABS(SUM(Y8:Y19))</f>
        <v>0</v>
      </c>
      <c r="Z20" s="79">
        <f t="shared" ref="Z20" si="21">ABS(SUM(Z8:Z19))</f>
        <v>0</v>
      </c>
      <c r="AA20" s="79">
        <f t="shared" ref="AA20" si="22">ABS(SUM(AA8:AA19))</f>
        <v>0</v>
      </c>
      <c r="AB20" s="79">
        <f t="shared" ref="AB20" si="23">ABS(SUM(AB8:AB19))</f>
        <v>0</v>
      </c>
      <c r="AC20" s="79">
        <f t="shared" ref="AC20" si="24">ABS(SUM(AC8:AC19))</f>
        <v>0</v>
      </c>
      <c r="AD20" s="79">
        <f t="shared" ref="AD20" si="25">ABS(SUM(AD8:AD19))</f>
        <v>0</v>
      </c>
      <c r="AE20" s="79">
        <f t="shared" ref="AE20" si="26">ABS(SUM(AE8:AE19))</f>
        <v>0</v>
      </c>
      <c r="AF20" s="79">
        <f t="shared" ref="AF20" si="27">ABS(SUM(AF8:AF19))</f>
        <v>0</v>
      </c>
      <c r="AG20" s="79">
        <f t="shared" ref="AG20" si="28">ABS(SUM(AG8:AG19))</f>
        <v>0</v>
      </c>
      <c r="AH20" s="79">
        <f t="shared" ref="AH20" si="29">ABS(SUM(AH8:AH19))</f>
        <v>0</v>
      </c>
      <c r="AI20" s="79">
        <f t="shared" ref="AI20" si="30">ABS(SUM(AI8:AI19))</f>
        <v>0</v>
      </c>
      <c r="AJ20" s="79">
        <f t="shared" ref="AJ20" si="31">ABS(SUM(AJ8:AJ19))</f>
        <v>0</v>
      </c>
      <c r="AK20" s="79">
        <f t="shared" ref="AK20" si="32">ABS(SUM(AK8:AK19))</f>
        <v>0</v>
      </c>
      <c r="AL20" s="79">
        <f t="shared" ref="AL20" si="33">ABS(SUM(AL8:AL19))</f>
        <v>0</v>
      </c>
      <c r="AM20" s="79">
        <f t="shared" ref="AM20" si="34">ABS(SUM(AM8:AM19))</f>
        <v>0</v>
      </c>
      <c r="AN20" s="79">
        <f t="shared" ref="AN20" si="35">ABS(SUM(AN8:AN19))</f>
        <v>0</v>
      </c>
      <c r="AO20" s="79">
        <f t="shared" ref="AO20" si="36">ABS(SUM(AO8:AO19))</f>
        <v>0</v>
      </c>
      <c r="AP20" s="79">
        <f t="shared" ref="AP20" si="37">ABS(SUM(AP8:AP19))</f>
        <v>0</v>
      </c>
      <c r="AQ20" s="79">
        <f t="shared" ref="AQ20" si="38">ABS(SUM(AQ8:AQ19))</f>
        <v>0</v>
      </c>
      <c r="AR20" s="79">
        <f t="shared" ref="AR20" si="39">ABS(SUM(AR8:AR19))</f>
        <v>0</v>
      </c>
      <c r="AS20" s="79">
        <f t="shared" ref="AS20" si="40">ABS(SUM(AS8:AS19))</f>
        <v>0</v>
      </c>
      <c r="AT20" s="79">
        <f t="shared" ref="AT20" si="41">ABS(SUM(AT8:AT19))</f>
        <v>0</v>
      </c>
      <c r="AU20" s="79">
        <f t="shared" ref="AU20" si="42">ABS(SUM(AU8:AU19))</f>
        <v>0</v>
      </c>
      <c r="AV20" s="79">
        <f t="shared" ref="AV20" si="43">ABS(SUM(AV8:AV19))</f>
        <v>0</v>
      </c>
    </row>
    <row r="21" spans="1:48" s="251" customFormat="1" hidden="1" outlineLevel="1" x14ac:dyDescent="0.2">
      <c r="A21" s="469">
        <f>G3</f>
        <v>2021</v>
      </c>
      <c r="B21" s="251">
        <v>13</v>
      </c>
      <c r="E21" s="252">
        <f>IF(B21&gt;$E$6,0,PPMT($E$5/12,B21,$E$6,$E$4,0,0))</f>
        <v>-4742.0767639723508</v>
      </c>
      <c r="F21" s="252">
        <f>IF(B21&gt;$E$6,0,IPMT($E$5/12,B21,$E$6,$E$4,0,0))</f>
        <v>-305.0189824613081</v>
      </c>
      <c r="G21" s="263">
        <f>IF(B8&gt;$H$6,0,PPMT($H$5/12,B8,$H$6,$H$4,0,0))</f>
        <v>0</v>
      </c>
      <c r="H21" s="263">
        <f>IF(B8&gt;$H$6,0,IPMT($H$5/12,B8,$H$6,$H$4,0,0))</f>
        <v>0</v>
      </c>
    </row>
    <row r="22" spans="1:48" s="251" customFormat="1" hidden="1" outlineLevel="1" x14ac:dyDescent="0.2">
      <c r="A22" s="469"/>
      <c r="B22" s="251">
        <v>14</v>
      </c>
      <c r="E22" s="252">
        <f t="shared" ref="E22:E32" si="44">IF(B22&gt;$E$6,0,PPMT($E$5/12,B22,$E$6,$E$4,0,0))</f>
        <v>-4766.7750804513726</v>
      </c>
      <c r="F22" s="252">
        <f t="shared" ref="F22:F32" si="45">IF(B22&gt;$E$6,0,IPMT($E$5/12,B22,$E$6,$E$4,0,0))</f>
        <v>-280.32066598228545</v>
      </c>
      <c r="G22" s="263">
        <f>IF(B9&gt;$H$6,0,PPMT($H$5/12,B9,$H$6,$H$4,0,0))</f>
        <v>0</v>
      </c>
      <c r="H22" s="263">
        <f t="shared" ref="H22:H32" si="46">IF(B9&gt;$H$6,0,IPMT($H$5/12,B9,$H$6,$H$4,0,0))</f>
        <v>0</v>
      </c>
    </row>
    <row r="23" spans="1:48" s="251" customFormat="1" hidden="1" outlineLevel="1" x14ac:dyDescent="0.2">
      <c r="A23" s="469"/>
      <c r="B23" s="251">
        <v>15</v>
      </c>
      <c r="E23" s="252">
        <f t="shared" si="44"/>
        <v>-4791.6020339953902</v>
      </c>
      <c r="F23" s="252">
        <f t="shared" si="45"/>
        <v>-255.49371243826783</v>
      </c>
      <c r="G23" s="263">
        <f t="shared" ref="G23:G31" si="47">IF(B10&gt;$H$6,0,PPMT($H$5/12,B10,$H$6,$H$4,0,0))</f>
        <v>0</v>
      </c>
      <c r="H23" s="263">
        <f t="shared" si="46"/>
        <v>0</v>
      </c>
    </row>
    <row r="24" spans="1:48" s="251" customFormat="1" hidden="1" outlineLevel="1" x14ac:dyDescent="0.2">
      <c r="A24" s="469"/>
      <c r="B24" s="251">
        <v>16</v>
      </c>
      <c r="E24" s="252">
        <f t="shared" si="44"/>
        <v>-4816.5582945891165</v>
      </c>
      <c r="F24" s="252">
        <f t="shared" si="45"/>
        <v>-230.53745184454186</v>
      </c>
      <c r="G24" s="263">
        <f t="shared" si="47"/>
        <v>0</v>
      </c>
      <c r="H24" s="263">
        <f t="shared" si="46"/>
        <v>0</v>
      </c>
    </row>
    <row r="25" spans="1:48" s="251" customFormat="1" hidden="1" outlineLevel="1" x14ac:dyDescent="0.2">
      <c r="A25" s="469"/>
      <c r="B25" s="251">
        <v>17</v>
      </c>
      <c r="E25" s="252">
        <f t="shared" si="44"/>
        <v>-4841.6445357067687</v>
      </c>
      <c r="F25" s="252">
        <f t="shared" si="45"/>
        <v>-205.45121072689028</v>
      </c>
      <c r="G25" s="263">
        <f t="shared" si="47"/>
        <v>0</v>
      </c>
      <c r="H25" s="263">
        <f t="shared" si="46"/>
        <v>0</v>
      </c>
    </row>
    <row r="26" spans="1:48" s="251" customFormat="1" hidden="1" outlineLevel="1" x14ac:dyDescent="0.2">
      <c r="A26" s="469"/>
      <c r="B26" s="251">
        <v>18</v>
      </c>
      <c r="E26" s="252">
        <f t="shared" si="44"/>
        <v>-4866.8614343302415</v>
      </c>
      <c r="F26" s="252">
        <f t="shared" si="45"/>
        <v>-180.23431210341747</v>
      </c>
      <c r="G26" s="263">
        <f t="shared" si="47"/>
        <v>0</v>
      </c>
      <c r="H26" s="263">
        <f t="shared" si="46"/>
        <v>0</v>
      </c>
    </row>
    <row r="27" spans="1:48" s="251" customFormat="1" hidden="1" outlineLevel="1" x14ac:dyDescent="0.2">
      <c r="A27" s="469"/>
      <c r="B27" s="251">
        <v>19</v>
      </c>
      <c r="E27" s="252">
        <f t="shared" si="44"/>
        <v>-4892.2096709673779</v>
      </c>
      <c r="F27" s="252">
        <f t="shared" si="45"/>
        <v>-154.88607546628083</v>
      </c>
      <c r="G27" s="263">
        <f t="shared" si="47"/>
        <v>0</v>
      </c>
      <c r="H27" s="263">
        <f t="shared" si="46"/>
        <v>0</v>
      </c>
    </row>
    <row r="28" spans="1:48" s="251" customFormat="1" hidden="1" outlineLevel="1" x14ac:dyDescent="0.2">
      <c r="A28" s="469"/>
      <c r="B28" s="251">
        <v>20</v>
      </c>
      <c r="E28" s="252">
        <f t="shared" si="44"/>
        <v>-4917.6899296703332</v>
      </c>
      <c r="F28" s="252">
        <f t="shared" si="45"/>
        <v>-129.40581676332573</v>
      </c>
      <c r="G28" s="263">
        <f t="shared" si="47"/>
        <v>0</v>
      </c>
      <c r="H28" s="263">
        <f t="shared" si="46"/>
        <v>0</v>
      </c>
    </row>
    <row r="29" spans="1:48" s="251" customFormat="1" hidden="1" outlineLevel="1" x14ac:dyDescent="0.2">
      <c r="A29" s="469"/>
      <c r="B29" s="251">
        <v>21</v>
      </c>
      <c r="E29" s="252">
        <f t="shared" si="44"/>
        <v>-4943.302898054033</v>
      </c>
      <c r="F29" s="252">
        <f t="shared" si="45"/>
        <v>-103.79284837962609</v>
      </c>
      <c r="G29" s="263">
        <f t="shared" si="47"/>
        <v>0</v>
      </c>
      <c r="H29" s="263">
        <f t="shared" si="46"/>
        <v>0</v>
      </c>
    </row>
    <row r="30" spans="1:48" s="251" customFormat="1" hidden="1" outlineLevel="1" x14ac:dyDescent="0.2">
      <c r="A30" s="469"/>
      <c r="B30" s="251">
        <v>22</v>
      </c>
      <c r="E30" s="252">
        <f t="shared" si="44"/>
        <v>-4969.049267314731</v>
      </c>
      <c r="F30" s="252">
        <f t="shared" si="45"/>
        <v>-78.046479118928019</v>
      </c>
      <c r="G30" s="263">
        <f t="shared" si="47"/>
        <v>0</v>
      </c>
      <c r="H30" s="263">
        <f t="shared" si="46"/>
        <v>0</v>
      </c>
    </row>
    <row r="31" spans="1:48" s="251" customFormat="1" hidden="1" outlineLevel="1" x14ac:dyDescent="0.2">
      <c r="A31" s="469"/>
      <c r="B31" s="251">
        <v>23</v>
      </c>
      <c r="E31" s="252">
        <f t="shared" si="44"/>
        <v>-4994.9297322486618</v>
      </c>
      <c r="F31" s="252">
        <f t="shared" si="45"/>
        <v>-52.166014184997131</v>
      </c>
      <c r="G31" s="263">
        <f t="shared" si="47"/>
        <v>0</v>
      </c>
      <c r="H31" s="263">
        <f t="shared" si="46"/>
        <v>0</v>
      </c>
    </row>
    <row r="32" spans="1:48" s="251" customFormat="1" hidden="1" outlineLevel="1" x14ac:dyDescent="0.2">
      <c r="A32" s="469"/>
      <c r="B32" s="251">
        <v>24</v>
      </c>
      <c r="E32" s="252">
        <f t="shared" si="44"/>
        <v>-5020.9449912707896</v>
      </c>
      <c r="F32" s="252">
        <f t="shared" si="45"/>
        <v>-26.150755162868691</v>
      </c>
      <c r="G32" s="263">
        <f>IF(B19&gt;$H$6,0,PPMT($H$5/12,B19,$H$6,$H$4,0,0))</f>
        <v>0</v>
      </c>
      <c r="H32" s="263">
        <f t="shared" si="46"/>
        <v>0</v>
      </c>
    </row>
    <row r="33" spans="1:48" s="251" customFormat="1" collapsed="1" x14ac:dyDescent="0.2">
      <c r="A33" s="76">
        <f>A21</f>
        <v>2021</v>
      </c>
      <c r="B33" s="77" t="s">
        <v>93</v>
      </c>
      <c r="C33" s="78">
        <f>SUM(E33,G33,I33,K33,M33,O33,Q33,S33,U33,W33,Y33,AA33,AC33,AE33,AG33,AI33,AK33,AM33,AO33,AQ33,AS33,AU33,)</f>
        <v>58563.644632571173</v>
      </c>
      <c r="D33" s="78">
        <f>SUM(F33,H33,J33,L33,N33,P33,R33,T33,V33,X33,Z33,AB33,AD33,AF33,AH33,AJ33,AL33,AN33,AP33,AR33,AT33,AV33)</f>
        <v>2001.5043246327377</v>
      </c>
      <c r="E33" s="79">
        <f>ABS(SUM(E21:E32))</f>
        <v>58563.644632571173</v>
      </c>
      <c r="F33" s="79">
        <f>ABS(SUM(F21:F32))</f>
        <v>2001.5043246327377</v>
      </c>
      <c r="G33" s="79">
        <f t="shared" ref="G33:AV33" si="48">ABS(SUM(G21:G32))</f>
        <v>0</v>
      </c>
      <c r="H33" s="79">
        <f>ABS(SUM(H21:H32))</f>
        <v>0</v>
      </c>
      <c r="I33" s="79">
        <f t="shared" si="48"/>
        <v>0</v>
      </c>
      <c r="J33" s="79">
        <f t="shared" si="48"/>
        <v>0</v>
      </c>
      <c r="K33" s="79">
        <f t="shared" si="48"/>
        <v>0</v>
      </c>
      <c r="L33" s="79">
        <f t="shared" si="48"/>
        <v>0</v>
      </c>
      <c r="M33" s="79">
        <f t="shared" si="48"/>
        <v>0</v>
      </c>
      <c r="N33" s="79">
        <f t="shared" si="48"/>
        <v>0</v>
      </c>
      <c r="O33" s="79">
        <f t="shared" si="48"/>
        <v>0</v>
      </c>
      <c r="P33" s="79">
        <f t="shared" si="48"/>
        <v>0</v>
      </c>
      <c r="Q33" s="79">
        <f t="shared" si="48"/>
        <v>0</v>
      </c>
      <c r="R33" s="79">
        <f t="shared" si="48"/>
        <v>0</v>
      </c>
      <c r="S33" s="79">
        <f t="shared" si="48"/>
        <v>0</v>
      </c>
      <c r="T33" s="79">
        <f t="shared" si="48"/>
        <v>0</v>
      </c>
      <c r="U33" s="79">
        <f t="shared" si="48"/>
        <v>0</v>
      </c>
      <c r="V33" s="79">
        <f t="shared" si="48"/>
        <v>0</v>
      </c>
      <c r="W33" s="79">
        <f t="shared" si="48"/>
        <v>0</v>
      </c>
      <c r="X33" s="79">
        <f t="shared" si="48"/>
        <v>0</v>
      </c>
      <c r="Y33" s="79">
        <f t="shared" si="48"/>
        <v>0</v>
      </c>
      <c r="Z33" s="79">
        <f t="shared" si="48"/>
        <v>0</v>
      </c>
      <c r="AA33" s="79">
        <f t="shared" si="48"/>
        <v>0</v>
      </c>
      <c r="AB33" s="79">
        <f t="shared" si="48"/>
        <v>0</v>
      </c>
      <c r="AC33" s="79">
        <f t="shared" si="48"/>
        <v>0</v>
      </c>
      <c r="AD33" s="79">
        <f t="shared" si="48"/>
        <v>0</v>
      </c>
      <c r="AE33" s="79">
        <f t="shared" si="48"/>
        <v>0</v>
      </c>
      <c r="AF33" s="79">
        <f t="shared" si="48"/>
        <v>0</v>
      </c>
      <c r="AG33" s="79">
        <f t="shared" si="48"/>
        <v>0</v>
      </c>
      <c r="AH33" s="79">
        <f t="shared" si="48"/>
        <v>0</v>
      </c>
      <c r="AI33" s="79">
        <f t="shared" si="48"/>
        <v>0</v>
      </c>
      <c r="AJ33" s="79">
        <f t="shared" si="48"/>
        <v>0</v>
      </c>
      <c r="AK33" s="79">
        <f t="shared" si="48"/>
        <v>0</v>
      </c>
      <c r="AL33" s="79">
        <f t="shared" si="48"/>
        <v>0</v>
      </c>
      <c r="AM33" s="79">
        <f t="shared" si="48"/>
        <v>0</v>
      </c>
      <c r="AN33" s="79">
        <f t="shared" si="48"/>
        <v>0</v>
      </c>
      <c r="AO33" s="79">
        <f t="shared" si="48"/>
        <v>0</v>
      </c>
      <c r="AP33" s="79">
        <f t="shared" si="48"/>
        <v>0</v>
      </c>
      <c r="AQ33" s="79">
        <f t="shared" si="48"/>
        <v>0</v>
      </c>
      <c r="AR33" s="79">
        <f t="shared" si="48"/>
        <v>0</v>
      </c>
      <c r="AS33" s="79">
        <f t="shared" si="48"/>
        <v>0</v>
      </c>
      <c r="AT33" s="79">
        <f t="shared" si="48"/>
        <v>0</v>
      </c>
      <c r="AU33" s="79">
        <f t="shared" si="48"/>
        <v>0</v>
      </c>
      <c r="AV33" s="79">
        <f t="shared" si="48"/>
        <v>0</v>
      </c>
    </row>
    <row r="34" spans="1:48" s="251" customFormat="1" hidden="1" outlineLevel="1" x14ac:dyDescent="0.2">
      <c r="A34" s="469">
        <f>I3</f>
        <v>2022</v>
      </c>
      <c r="B34" s="251">
        <v>25</v>
      </c>
      <c r="E34" s="252">
        <f>IF(B34&gt;$E$6,0,PPMT($E$5/12,B34,$E$6,$E$4,0,0))</f>
        <v>0</v>
      </c>
      <c r="F34" s="252">
        <f>IF(B34&gt;$E$6,0,IPMT($E$5/12,B34,$E$6,$E$4,0,0))</f>
        <v>0</v>
      </c>
      <c r="G34" s="263">
        <f>IF(B21&gt;$H$6,0,PPMT($H$5/12,B21,$H$6,$H$4,0,0))</f>
        <v>0</v>
      </c>
      <c r="H34" s="263">
        <f t="shared" ref="H34" si="49">IF(B21&gt;$H$6,0,IPMT($H$5/12,B21,$H$6,$H$4,0,0))</f>
        <v>0</v>
      </c>
      <c r="I34" s="252">
        <f>IF(B8&gt;$J$6,0,PPMT($J$5/12,B8,$J$6,$J$4,0,0))</f>
        <v>0</v>
      </c>
      <c r="J34" s="252">
        <f>IF(B8&gt;$J$6,0,IPMT($J$5/12,B8,$J$6,$J$4,0,0))</f>
        <v>0</v>
      </c>
    </row>
    <row r="35" spans="1:48" s="251" customFormat="1" hidden="1" outlineLevel="1" x14ac:dyDescent="0.2">
      <c r="A35" s="469"/>
      <c r="B35" s="251">
        <v>26</v>
      </c>
      <c r="E35" s="252">
        <f t="shared" ref="E35:E45" si="50">IF(B35&gt;$E$6,0,PPMT($E$5/12,B35,$E$6,$E$4,0,0))</f>
        <v>0</v>
      </c>
      <c r="F35" s="252">
        <f t="shared" ref="F35:F45" si="51">IF(B35&gt;$E$6,0,IPMT($E$5/12,B35,$E$6,$E$4,0,0))</f>
        <v>0</v>
      </c>
      <c r="G35" s="263">
        <f t="shared" ref="G35:G45" si="52">IF(B22&gt;$H$6,0,PPMT($H$5/12,B22,$H$6,$H$4,0,0))</f>
        <v>0</v>
      </c>
      <c r="H35" s="263">
        <f t="shared" ref="H35:H45" si="53">IF(B22&gt;$H$6,0,IPMT($H$5/12,B22,$H$6,$H$4,0,0))</f>
        <v>0</v>
      </c>
      <c r="I35" s="252">
        <f t="shared" ref="I35:I45" si="54">IF(B9&gt;$J$6,0,PPMT($J$5/12,B9,$J$6,$J$4,0,0))</f>
        <v>0</v>
      </c>
      <c r="J35" s="252">
        <f t="shared" ref="J35:J45" si="55">IF(B9&gt;$J$6,0,IPMT($J$5/12,B9,$J$6,$J$4,0,0))</f>
        <v>0</v>
      </c>
    </row>
    <row r="36" spans="1:48" s="251" customFormat="1" hidden="1" outlineLevel="1" x14ac:dyDescent="0.2">
      <c r="A36" s="469"/>
      <c r="B36" s="251">
        <v>27</v>
      </c>
      <c r="E36" s="252">
        <f t="shared" si="50"/>
        <v>0</v>
      </c>
      <c r="F36" s="252">
        <f t="shared" si="51"/>
        <v>0</v>
      </c>
      <c r="G36" s="263">
        <f t="shared" si="52"/>
        <v>0</v>
      </c>
      <c r="H36" s="263">
        <f t="shared" si="53"/>
        <v>0</v>
      </c>
      <c r="I36" s="252">
        <f t="shared" si="54"/>
        <v>0</v>
      </c>
      <c r="J36" s="252">
        <f t="shared" si="55"/>
        <v>0</v>
      </c>
    </row>
    <row r="37" spans="1:48" s="251" customFormat="1" hidden="1" outlineLevel="1" x14ac:dyDescent="0.2">
      <c r="A37" s="469"/>
      <c r="B37" s="251">
        <v>28</v>
      </c>
      <c r="E37" s="252">
        <f t="shared" si="50"/>
        <v>0</v>
      </c>
      <c r="F37" s="252">
        <f t="shared" si="51"/>
        <v>0</v>
      </c>
      <c r="G37" s="263">
        <f t="shared" si="52"/>
        <v>0</v>
      </c>
      <c r="H37" s="263">
        <f t="shared" si="53"/>
        <v>0</v>
      </c>
      <c r="I37" s="252">
        <f t="shared" si="54"/>
        <v>0</v>
      </c>
      <c r="J37" s="252">
        <f t="shared" si="55"/>
        <v>0</v>
      </c>
    </row>
    <row r="38" spans="1:48" s="251" customFormat="1" hidden="1" outlineLevel="1" x14ac:dyDescent="0.2">
      <c r="A38" s="469"/>
      <c r="B38" s="251">
        <v>29</v>
      </c>
      <c r="E38" s="252">
        <f t="shared" si="50"/>
        <v>0</v>
      </c>
      <c r="F38" s="252">
        <f t="shared" si="51"/>
        <v>0</v>
      </c>
      <c r="G38" s="263">
        <f t="shared" si="52"/>
        <v>0</v>
      </c>
      <c r="H38" s="263">
        <f t="shared" si="53"/>
        <v>0</v>
      </c>
      <c r="I38" s="252">
        <f t="shared" si="54"/>
        <v>0</v>
      </c>
      <c r="J38" s="252">
        <f t="shared" si="55"/>
        <v>0</v>
      </c>
    </row>
    <row r="39" spans="1:48" s="251" customFormat="1" hidden="1" outlineLevel="1" x14ac:dyDescent="0.2">
      <c r="A39" s="469"/>
      <c r="B39" s="251">
        <v>30</v>
      </c>
      <c r="E39" s="252">
        <f t="shared" si="50"/>
        <v>0</v>
      </c>
      <c r="F39" s="252">
        <f t="shared" si="51"/>
        <v>0</v>
      </c>
      <c r="G39" s="263">
        <f t="shared" si="52"/>
        <v>0</v>
      </c>
      <c r="H39" s="263">
        <f t="shared" si="53"/>
        <v>0</v>
      </c>
      <c r="I39" s="252">
        <f t="shared" si="54"/>
        <v>0</v>
      </c>
      <c r="J39" s="252">
        <f t="shared" si="55"/>
        <v>0</v>
      </c>
    </row>
    <row r="40" spans="1:48" s="251" customFormat="1" hidden="1" outlineLevel="1" x14ac:dyDescent="0.2">
      <c r="A40" s="469"/>
      <c r="B40" s="251">
        <v>31</v>
      </c>
      <c r="E40" s="252">
        <f t="shared" si="50"/>
        <v>0</v>
      </c>
      <c r="F40" s="252">
        <f t="shared" si="51"/>
        <v>0</v>
      </c>
      <c r="G40" s="263">
        <f t="shared" si="52"/>
        <v>0</v>
      </c>
      <c r="H40" s="263">
        <f t="shared" si="53"/>
        <v>0</v>
      </c>
      <c r="I40" s="252">
        <f t="shared" si="54"/>
        <v>0</v>
      </c>
      <c r="J40" s="252">
        <f t="shared" si="55"/>
        <v>0</v>
      </c>
    </row>
    <row r="41" spans="1:48" s="251" customFormat="1" hidden="1" outlineLevel="1" x14ac:dyDescent="0.2">
      <c r="A41" s="469"/>
      <c r="B41" s="251">
        <v>32</v>
      </c>
      <c r="E41" s="252">
        <f t="shared" si="50"/>
        <v>0</v>
      </c>
      <c r="F41" s="252">
        <f t="shared" si="51"/>
        <v>0</v>
      </c>
      <c r="G41" s="263">
        <f t="shared" si="52"/>
        <v>0</v>
      </c>
      <c r="H41" s="263">
        <f t="shared" si="53"/>
        <v>0</v>
      </c>
      <c r="I41" s="252">
        <f t="shared" si="54"/>
        <v>0</v>
      </c>
      <c r="J41" s="252">
        <f t="shared" si="55"/>
        <v>0</v>
      </c>
    </row>
    <row r="42" spans="1:48" s="251" customFormat="1" hidden="1" outlineLevel="1" x14ac:dyDescent="0.2">
      <c r="A42" s="469"/>
      <c r="B42" s="251">
        <v>33</v>
      </c>
      <c r="E42" s="252">
        <f t="shared" si="50"/>
        <v>0</v>
      </c>
      <c r="F42" s="252">
        <f t="shared" si="51"/>
        <v>0</v>
      </c>
      <c r="G42" s="263">
        <f t="shared" si="52"/>
        <v>0</v>
      </c>
      <c r="H42" s="263">
        <f t="shared" si="53"/>
        <v>0</v>
      </c>
      <c r="I42" s="252">
        <f t="shared" si="54"/>
        <v>0</v>
      </c>
      <c r="J42" s="252">
        <f t="shared" si="55"/>
        <v>0</v>
      </c>
    </row>
    <row r="43" spans="1:48" s="251" customFormat="1" hidden="1" outlineLevel="1" x14ac:dyDescent="0.2">
      <c r="A43" s="469"/>
      <c r="B43" s="251">
        <v>34</v>
      </c>
      <c r="E43" s="252">
        <f t="shared" si="50"/>
        <v>0</v>
      </c>
      <c r="F43" s="252">
        <f t="shared" si="51"/>
        <v>0</v>
      </c>
      <c r="G43" s="263">
        <f t="shared" si="52"/>
        <v>0</v>
      </c>
      <c r="H43" s="263">
        <f t="shared" si="53"/>
        <v>0</v>
      </c>
      <c r="I43" s="252">
        <f t="shared" si="54"/>
        <v>0</v>
      </c>
      <c r="J43" s="252">
        <f t="shared" si="55"/>
        <v>0</v>
      </c>
    </row>
    <row r="44" spans="1:48" s="251" customFormat="1" hidden="1" outlineLevel="1" x14ac:dyDescent="0.2">
      <c r="A44" s="469"/>
      <c r="B44" s="251">
        <v>35</v>
      </c>
      <c r="E44" s="252">
        <f t="shared" si="50"/>
        <v>0</v>
      </c>
      <c r="F44" s="252">
        <f t="shared" si="51"/>
        <v>0</v>
      </c>
      <c r="G44" s="263">
        <f t="shared" si="52"/>
        <v>0</v>
      </c>
      <c r="H44" s="263">
        <f t="shared" si="53"/>
        <v>0</v>
      </c>
      <c r="I44" s="252">
        <f t="shared" si="54"/>
        <v>0</v>
      </c>
      <c r="J44" s="252">
        <f t="shared" si="55"/>
        <v>0</v>
      </c>
    </row>
    <row r="45" spans="1:48" s="251" customFormat="1" hidden="1" outlineLevel="1" x14ac:dyDescent="0.2">
      <c r="A45" s="469"/>
      <c r="B45" s="251">
        <v>36</v>
      </c>
      <c r="E45" s="252">
        <f t="shared" si="50"/>
        <v>0</v>
      </c>
      <c r="F45" s="252">
        <f t="shared" si="51"/>
        <v>0</v>
      </c>
      <c r="G45" s="263">
        <f t="shared" si="52"/>
        <v>0</v>
      </c>
      <c r="H45" s="263">
        <f t="shared" si="53"/>
        <v>0</v>
      </c>
      <c r="I45" s="252">
        <f t="shared" si="54"/>
        <v>0</v>
      </c>
      <c r="J45" s="252">
        <f t="shared" si="55"/>
        <v>0</v>
      </c>
    </row>
    <row r="46" spans="1:48" s="251" customFormat="1" collapsed="1" x14ac:dyDescent="0.2">
      <c r="A46" s="76">
        <f>A34</f>
        <v>2022</v>
      </c>
      <c r="B46" s="77" t="s">
        <v>93</v>
      </c>
      <c r="C46" s="78">
        <f>SUM(E46,G46,I46,K46,M46,O46,Q46,S46,U46,W46,Y46,AA46,AC46,AE46,AG46,AI46,AK46,AM46,AO46,AQ46,AS46,AU46,)</f>
        <v>0</v>
      </c>
      <c r="D46" s="78">
        <f>SUM(F46,H46,J46,L46,N46,P46,R46,T46,V46,X46,Z46,AB46,AD46,AF46,AH46,AJ46,AL46,AN46,AP46,AR46,AT46,AV46)</f>
        <v>0</v>
      </c>
      <c r="E46" s="79">
        <f>ABS(SUM(E34:E45))</f>
        <v>0</v>
      </c>
      <c r="F46" s="79">
        <f>ABS(SUM(F34:F45))</f>
        <v>0</v>
      </c>
      <c r="G46" s="79">
        <f t="shared" ref="G46" si="56">ABS(SUM(G34:G45))</f>
        <v>0</v>
      </c>
      <c r="H46" s="79">
        <f t="shared" ref="H46" si="57">ABS(SUM(H34:H45))</f>
        <v>0</v>
      </c>
      <c r="I46" s="79">
        <f t="shared" ref="I46" si="58">ABS(SUM(I34:I45))</f>
        <v>0</v>
      </c>
      <c r="J46" s="79">
        <f t="shared" ref="J46" si="59">ABS(SUM(J34:J45))</f>
        <v>0</v>
      </c>
      <c r="K46" s="79">
        <f t="shared" ref="K46" si="60">ABS(SUM(K34:K45))</f>
        <v>0</v>
      </c>
      <c r="L46" s="79">
        <f t="shared" ref="L46" si="61">ABS(SUM(L34:L45))</f>
        <v>0</v>
      </c>
      <c r="M46" s="79">
        <f t="shared" ref="M46" si="62">ABS(SUM(M34:M45))</f>
        <v>0</v>
      </c>
      <c r="N46" s="79">
        <f t="shared" ref="N46" si="63">ABS(SUM(N34:N45))</f>
        <v>0</v>
      </c>
      <c r="O46" s="79">
        <f t="shared" ref="O46" si="64">ABS(SUM(O34:O45))</f>
        <v>0</v>
      </c>
      <c r="P46" s="79">
        <f t="shared" ref="P46" si="65">ABS(SUM(P34:P45))</f>
        <v>0</v>
      </c>
      <c r="Q46" s="79">
        <f t="shared" ref="Q46" si="66">ABS(SUM(Q34:Q45))</f>
        <v>0</v>
      </c>
      <c r="R46" s="79">
        <f t="shared" ref="R46" si="67">ABS(SUM(R34:R45))</f>
        <v>0</v>
      </c>
      <c r="S46" s="79">
        <f t="shared" ref="S46" si="68">ABS(SUM(S34:S45))</f>
        <v>0</v>
      </c>
      <c r="T46" s="79">
        <f t="shared" ref="T46" si="69">ABS(SUM(T34:T45))</f>
        <v>0</v>
      </c>
      <c r="U46" s="79">
        <f t="shared" ref="U46" si="70">ABS(SUM(U34:U45))</f>
        <v>0</v>
      </c>
      <c r="V46" s="79">
        <f t="shared" ref="V46" si="71">ABS(SUM(V34:V45))</f>
        <v>0</v>
      </c>
      <c r="W46" s="79">
        <f t="shared" ref="W46" si="72">ABS(SUM(W34:W45))</f>
        <v>0</v>
      </c>
      <c r="X46" s="79">
        <f t="shared" ref="X46" si="73">ABS(SUM(X34:X45))</f>
        <v>0</v>
      </c>
      <c r="Y46" s="79">
        <f t="shared" ref="Y46" si="74">ABS(SUM(Y34:Y45))</f>
        <v>0</v>
      </c>
      <c r="Z46" s="79">
        <f t="shared" ref="Z46" si="75">ABS(SUM(Z34:Z45))</f>
        <v>0</v>
      </c>
      <c r="AA46" s="79">
        <f t="shared" ref="AA46" si="76">ABS(SUM(AA34:AA45))</f>
        <v>0</v>
      </c>
      <c r="AB46" s="79">
        <f t="shared" ref="AB46" si="77">ABS(SUM(AB34:AB45))</f>
        <v>0</v>
      </c>
      <c r="AC46" s="79">
        <f t="shared" ref="AC46" si="78">ABS(SUM(AC34:AC45))</f>
        <v>0</v>
      </c>
      <c r="AD46" s="79">
        <f t="shared" ref="AD46" si="79">ABS(SUM(AD34:AD45))</f>
        <v>0</v>
      </c>
      <c r="AE46" s="79">
        <f t="shared" ref="AE46" si="80">ABS(SUM(AE34:AE45))</f>
        <v>0</v>
      </c>
      <c r="AF46" s="79">
        <f t="shared" ref="AF46" si="81">ABS(SUM(AF34:AF45))</f>
        <v>0</v>
      </c>
      <c r="AG46" s="79">
        <f t="shared" ref="AG46" si="82">ABS(SUM(AG34:AG45))</f>
        <v>0</v>
      </c>
      <c r="AH46" s="79">
        <f t="shared" ref="AH46" si="83">ABS(SUM(AH34:AH45))</f>
        <v>0</v>
      </c>
      <c r="AI46" s="79">
        <f t="shared" ref="AI46" si="84">ABS(SUM(AI34:AI45))</f>
        <v>0</v>
      </c>
      <c r="AJ46" s="79">
        <f t="shared" ref="AJ46" si="85">ABS(SUM(AJ34:AJ45))</f>
        <v>0</v>
      </c>
      <c r="AK46" s="79">
        <f t="shared" ref="AK46" si="86">ABS(SUM(AK34:AK45))</f>
        <v>0</v>
      </c>
      <c r="AL46" s="79">
        <f t="shared" ref="AL46" si="87">ABS(SUM(AL34:AL45))</f>
        <v>0</v>
      </c>
      <c r="AM46" s="79">
        <f t="shared" ref="AM46" si="88">ABS(SUM(AM34:AM45))</f>
        <v>0</v>
      </c>
      <c r="AN46" s="79">
        <f t="shared" ref="AN46" si="89">ABS(SUM(AN34:AN45))</f>
        <v>0</v>
      </c>
      <c r="AO46" s="79">
        <f t="shared" ref="AO46" si="90">ABS(SUM(AO34:AO45))</f>
        <v>0</v>
      </c>
      <c r="AP46" s="79">
        <f t="shared" ref="AP46" si="91">ABS(SUM(AP34:AP45))</f>
        <v>0</v>
      </c>
      <c r="AQ46" s="79">
        <f t="shared" ref="AQ46" si="92">ABS(SUM(AQ34:AQ45))</f>
        <v>0</v>
      </c>
      <c r="AR46" s="79">
        <f t="shared" ref="AR46" si="93">ABS(SUM(AR34:AR45))</f>
        <v>0</v>
      </c>
      <c r="AS46" s="79">
        <f t="shared" ref="AS46" si="94">ABS(SUM(AS34:AS45))</f>
        <v>0</v>
      </c>
      <c r="AT46" s="79">
        <f t="shared" ref="AT46" si="95">ABS(SUM(AT34:AT45))</f>
        <v>0</v>
      </c>
      <c r="AU46" s="79">
        <f t="shared" ref="AU46" si="96">ABS(SUM(AU34:AU45))</f>
        <v>0</v>
      </c>
      <c r="AV46" s="79">
        <f t="shared" ref="AV46" si="97">ABS(SUM(AV34:AV45))</f>
        <v>0</v>
      </c>
    </row>
    <row r="47" spans="1:48" s="251" customFormat="1" hidden="1" outlineLevel="1" x14ac:dyDescent="0.2">
      <c r="A47" s="469">
        <f>K3</f>
        <v>2023</v>
      </c>
      <c r="B47" s="251">
        <v>37</v>
      </c>
      <c r="E47" s="252">
        <f>IF(B47&gt;$E$6,0,PPMT($E$5/12,B47,$E$6,$E$4,0,0))</f>
        <v>0</v>
      </c>
      <c r="F47" s="252">
        <f>IF(B47&gt;$E$6,0,IPMT($E$5/12,B47,$E$6,$E$4,0,0))</f>
        <v>0</v>
      </c>
      <c r="G47" s="263">
        <f t="shared" ref="G47" si="98">IF(B34&gt;$H$6,0,PPMT($H$5/12,B34,$H$6,$H$4,0,0))</f>
        <v>0</v>
      </c>
      <c r="H47" s="263">
        <f t="shared" ref="H47" si="99">IF(B34&gt;$H$6,0,IPMT($H$5/12,B34,$H$6,$H$4,0,0))</f>
        <v>0</v>
      </c>
      <c r="I47" s="252">
        <f t="shared" ref="I47" si="100">IF(B21&gt;$J$6,0,PPMT($J$5/12,B21,$J$6,$J$4,0,0))</f>
        <v>0</v>
      </c>
      <c r="J47" s="252">
        <f t="shared" ref="J47" si="101">IF(B21&gt;$J$6,0,IPMT($J$5/12,B21,$J$6,$J$4,0,0))</f>
        <v>0</v>
      </c>
      <c r="K47" s="252">
        <f>IF(B8&gt;$L$6,0,PPMT($L$5/12,B8,$L$6,$L$4,0,0))</f>
        <v>0</v>
      </c>
      <c r="L47" s="252">
        <f>IF(B8&gt;$L$6,0,IPMT($L$5/12,B8,$L$6,$L$4,0,0))</f>
        <v>0</v>
      </c>
    </row>
    <row r="48" spans="1:48" s="251" customFormat="1" hidden="1" outlineLevel="1" x14ac:dyDescent="0.2">
      <c r="A48" s="469"/>
      <c r="B48" s="251">
        <v>38</v>
      </c>
      <c r="E48" s="252">
        <f t="shared" ref="E48:E58" si="102">IF(B48&gt;$E$6,0,PPMT($E$5/12,B48,$E$6,$E$4,0,0))</f>
        <v>0</v>
      </c>
      <c r="F48" s="252">
        <f t="shared" ref="F48:F58" si="103">IF(B48&gt;$E$6,0,IPMT($E$5/12,B48,$E$6,$E$4,0,0))</f>
        <v>0</v>
      </c>
      <c r="G48" s="263">
        <f t="shared" ref="G48:G58" si="104">IF(B35&gt;$H$6,0,PPMT($H$5/12,B35,$H$6,$H$4,0,0))</f>
        <v>0</v>
      </c>
      <c r="H48" s="263">
        <f t="shared" ref="H48:H58" si="105">IF(B35&gt;$H$6,0,IPMT($H$5/12,B35,$H$6,$H$4,0,0))</f>
        <v>0</v>
      </c>
      <c r="I48" s="252">
        <f t="shared" ref="I48:I58" si="106">IF(B22&gt;$J$6,0,PPMT($J$5/12,B22,$J$6,$J$4,0,0))</f>
        <v>0</v>
      </c>
      <c r="J48" s="252">
        <f t="shared" ref="J48:J58" si="107">IF(B22&gt;$J$6,0,IPMT($J$5/12,B22,$J$6,$J$4,0,0))</f>
        <v>0</v>
      </c>
      <c r="K48" s="252">
        <f t="shared" ref="K48:K58" si="108">IF(B9&gt;$L$6,0,PPMT($L$5/12,B9,$L$6,$L$4,0,0))</f>
        <v>0</v>
      </c>
      <c r="L48" s="252">
        <f t="shared" ref="L48:L58" si="109">IF(B9&gt;$L$6,0,IPMT($L$5/12,B9,$L$6,$L$4,0,0))</f>
        <v>0</v>
      </c>
    </row>
    <row r="49" spans="1:48" s="251" customFormat="1" hidden="1" outlineLevel="1" x14ac:dyDescent="0.2">
      <c r="A49" s="469"/>
      <c r="B49" s="251">
        <v>39</v>
      </c>
      <c r="E49" s="252">
        <f t="shared" si="102"/>
        <v>0</v>
      </c>
      <c r="F49" s="252">
        <f t="shared" si="103"/>
        <v>0</v>
      </c>
      <c r="G49" s="263">
        <f t="shared" si="104"/>
        <v>0</v>
      </c>
      <c r="H49" s="263">
        <f t="shared" si="105"/>
        <v>0</v>
      </c>
      <c r="I49" s="252">
        <f t="shared" si="106"/>
        <v>0</v>
      </c>
      <c r="J49" s="252">
        <f t="shared" si="107"/>
        <v>0</v>
      </c>
      <c r="K49" s="252">
        <f t="shared" si="108"/>
        <v>0</v>
      </c>
      <c r="L49" s="252">
        <f t="shared" si="109"/>
        <v>0</v>
      </c>
    </row>
    <row r="50" spans="1:48" s="251" customFormat="1" hidden="1" outlineLevel="1" x14ac:dyDescent="0.2">
      <c r="A50" s="469"/>
      <c r="B50" s="251">
        <v>40</v>
      </c>
      <c r="E50" s="252">
        <f t="shared" si="102"/>
        <v>0</v>
      </c>
      <c r="F50" s="252">
        <f t="shared" si="103"/>
        <v>0</v>
      </c>
      <c r="G50" s="263">
        <f t="shared" si="104"/>
        <v>0</v>
      </c>
      <c r="H50" s="263">
        <f t="shared" si="105"/>
        <v>0</v>
      </c>
      <c r="I50" s="252">
        <f t="shared" si="106"/>
        <v>0</v>
      </c>
      <c r="J50" s="252">
        <f t="shared" si="107"/>
        <v>0</v>
      </c>
      <c r="K50" s="252">
        <f t="shared" si="108"/>
        <v>0</v>
      </c>
      <c r="L50" s="252">
        <f t="shared" si="109"/>
        <v>0</v>
      </c>
    </row>
    <row r="51" spans="1:48" s="251" customFormat="1" hidden="1" outlineLevel="1" x14ac:dyDescent="0.2">
      <c r="A51" s="469"/>
      <c r="B51" s="251">
        <v>41</v>
      </c>
      <c r="E51" s="252">
        <f t="shared" si="102"/>
        <v>0</v>
      </c>
      <c r="F51" s="252">
        <f t="shared" si="103"/>
        <v>0</v>
      </c>
      <c r="G51" s="263">
        <f t="shared" si="104"/>
        <v>0</v>
      </c>
      <c r="H51" s="263">
        <f t="shared" si="105"/>
        <v>0</v>
      </c>
      <c r="I51" s="252">
        <f t="shared" si="106"/>
        <v>0</v>
      </c>
      <c r="J51" s="252">
        <f t="shared" si="107"/>
        <v>0</v>
      </c>
      <c r="K51" s="252">
        <f t="shared" si="108"/>
        <v>0</v>
      </c>
      <c r="L51" s="252">
        <f t="shared" si="109"/>
        <v>0</v>
      </c>
    </row>
    <row r="52" spans="1:48" s="251" customFormat="1" hidden="1" outlineLevel="1" x14ac:dyDescent="0.2">
      <c r="A52" s="469"/>
      <c r="B52" s="251">
        <v>42</v>
      </c>
      <c r="E52" s="252">
        <f t="shared" si="102"/>
        <v>0</v>
      </c>
      <c r="F52" s="252">
        <f t="shared" si="103"/>
        <v>0</v>
      </c>
      <c r="G52" s="263">
        <f t="shared" si="104"/>
        <v>0</v>
      </c>
      <c r="H52" s="263">
        <f t="shared" si="105"/>
        <v>0</v>
      </c>
      <c r="I52" s="252">
        <f t="shared" si="106"/>
        <v>0</v>
      </c>
      <c r="J52" s="252">
        <f t="shared" si="107"/>
        <v>0</v>
      </c>
      <c r="K52" s="252">
        <f t="shared" si="108"/>
        <v>0</v>
      </c>
      <c r="L52" s="252">
        <f t="shared" si="109"/>
        <v>0</v>
      </c>
    </row>
    <row r="53" spans="1:48" s="251" customFormat="1" hidden="1" outlineLevel="1" x14ac:dyDescent="0.2">
      <c r="A53" s="469"/>
      <c r="B53" s="251">
        <v>43</v>
      </c>
      <c r="E53" s="252">
        <f t="shared" si="102"/>
        <v>0</v>
      </c>
      <c r="F53" s="252">
        <f t="shared" si="103"/>
        <v>0</v>
      </c>
      <c r="G53" s="263">
        <f t="shared" si="104"/>
        <v>0</v>
      </c>
      <c r="H53" s="263">
        <f t="shared" si="105"/>
        <v>0</v>
      </c>
      <c r="I53" s="252">
        <f t="shared" si="106"/>
        <v>0</v>
      </c>
      <c r="J53" s="252">
        <f t="shared" si="107"/>
        <v>0</v>
      </c>
      <c r="K53" s="252">
        <f t="shared" si="108"/>
        <v>0</v>
      </c>
      <c r="L53" s="252">
        <f t="shared" si="109"/>
        <v>0</v>
      </c>
    </row>
    <row r="54" spans="1:48" s="251" customFormat="1" hidden="1" outlineLevel="1" x14ac:dyDescent="0.2">
      <c r="A54" s="469"/>
      <c r="B54" s="251">
        <v>44</v>
      </c>
      <c r="E54" s="252">
        <f t="shared" si="102"/>
        <v>0</v>
      </c>
      <c r="F54" s="252">
        <f t="shared" si="103"/>
        <v>0</v>
      </c>
      <c r="G54" s="263">
        <f t="shared" si="104"/>
        <v>0</v>
      </c>
      <c r="H54" s="263">
        <f t="shared" si="105"/>
        <v>0</v>
      </c>
      <c r="I54" s="252">
        <f t="shared" si="106"/>
        <v>0</v>
      </c>
      <c r="J54" s="252">
        <f t="shared" si="107"/>
        <v>0</v>
      </c>
      <c r="K54" s="252">
        <f t="shared" si="108"/>
        <v>0</v>
      </c>
      <c r="L54" s="252">
        <f t="shared" si="109"/>
        <v>0</v>
      </c>
    </row>
    <row r="55" spans="1:48" s="251" customFormat="1" hidden="1" outlineLevel="1" x14ac:dyDescent="0.2">
      <c r="A55" s="469"/>
      <c r="B55" s="251">
        <v>45</v>
      </c>
      <c r="E55" s="252">
        <f t="shared" si="102"/>
        <v>0</v>
      </c>
      <c r="F55" s="252">
        <f t="shared" si="103"/>
        <v>0</v>
      </c>
      <c r="G55" s="263">
        <f t="shared" si="104"/>
        <v>0</v>
      </c>
      <c r="H55" s="263">
        <f t="shared" si="105"/>
        <v>0</v>
      </c>
      <c r="I55" s="252">
        <f t="shared" si="106"/>
        <v>0</v>
      </c>
      <c r="J55" s="252">
        <f t="shared" si="107"/>
        <v>0</v>
      </c>
      <c r="K55" s="252">
        <f t="shared" si="108"/>
        <v>0</v>
      </c>
      <c r="L55" s="252">
        <f t="shared" si="109"/>
        <v>0</v>
      </c>
    </row>
    <row r="56" spans="1:48" s="251" customFormat="1" hidden="1" outlineLevel="1" x14ac:dyDescent="0.2">
      <c r="A56" s="469"/>
      <c r="B56" s="251">
        <v>46</v>
      </c>
      <c r="E56" s="252">
        <f t="shared" si="102"/>
        <v>0</v>
      </c>
      <c r="F56" s="252">
        <f t="shared" si="103"/>
        <v>0</v>
      </c>
      <c r="G56" s="263">
        <f t="shared" si="104"/>
        <v>0</v>
      </c>
      <c r="H56" s="263">
        <f t="shared" si="105"/>
        <v>0</v>
      </c>
      <c r="I56" s="252">
        <f t="shared" si="106"/>
        <v>0</v>
      </c>
      <c r="J56" s="252">
        <f t="shared" si="107"/>
        <v>0</v>
      </c>
      <c r="K56" s="252">
        <f t="shared" si="108"/>
        <v>0</v>
      </c>
      <c r="L56" s="252">
        <f t="shared" si="109"/>
        <v>0</v>
      </c>
    </row>
    <row r="57" spans="1:48" s="251" customFormat="1" hidden="1" outlineLevel="1" x14ac:dyDescent="0.2">
      <c r="A57" s="469"/>
      <c r="B57" s="251">
        <v>47</v>
      </c>
      <c r="E57" s="252">
        <f t="shared" si="102"/>
        <v>0</v>
      </c>
      <c r="F57" s="252">
        <f t="shared" si="103"/>
        <v>0</v>
      </c>
      <c r="G57" s="263">
        <f t="shared" si="104"/>
        <v>0</v>
      </c>
      <c r="H57" s="263">
        <f t="shared" si="105"/>
        <v>0</v>
      </c>
      <c r="I57" s="252">
        <f t="shared" si="106"/>
        <v>0</v>
      </c>
      <c r="J57" s="252">
        <f t="shared" si="107"/>
        <v>0</v>
      </c>
      <c r="K57" s="252">
        <f t="shared" si="108"/>
        <v>0</v>
      </c>
      <c r="L57" s="252">
        <f t="shared" si="109"/>
        <v>0</v>
      </c>
    </row>
    <row r="58" spans="1:48" s="251" customFormat="1" hidden="1" outlineLevel="1" x14ac:dyDescent="0.2">
      <c r="A58" s="469"/>
      <c r="B58" s="251">
        <v>48</v>
      </c>
      <c r="E58" s="252">
        <f t="shared" si="102"/>
        <v>0</v>
      </c>
      <c r="F58" s="252">
        <f t="shared" si="103"/>
        <v>0</v>
      </c>
      <c r="G58" s="263">
        <f t="shared" si="104"/>
        <v>0</v>
      </c>
      <c r="H58" s="263">
        <f t="shared" si="105"/>
        <v>0</v>
      </c>
      <c r="I58" s="252">
        <f t="shared" si="106"/>
        <v>0</v>
      </c>
      <c r="J58" s="252">
        <f t="shared" si="107"/>
        <v>0</v>
      </c>
      <c r="K58" s="252">
        <f t="shared" si="108"/>
        <v>0</v>
      </c>
      <c r="L58" s="252">
        <f t="shared" si="109"/>
        <v>0</v>
      </c>
    </row>
    <row r="59" spans="1:48" s="251" customFormat="1" collapsed="1" x14ac:dyDescent="0.2">
      <c r="A59" s="76">
        <f>A47</f>
        <v>2023</v>
      </c>
      <c r="B59" s="77" t="s">
        <v>93</v>
      </c>
      <c r="C59" s="78">
        <f>SUM(E59,G59,I59,K59,M59,O59,Q59,S59,U59,W59,Y59,AA59,AC59,AE59,AG59,AI59,AK59,AM59,AO59,AQ59,AS59,AU59,)</f>
        <v>0</v>
      </c>
      <c r="D59" s="78">
        <f>SUM(F59,H59,J59,L59,N59,P59,R59,T59,V59,X59,Z59,AB59,AD59,AF59,AH59,AJ59,AL59,AN59,AP59,AR59,AT59,AV59)</f>
        <v>0</v>
      </c>
      <c r="E59" s="79">
        <f>ABS(SUM(E47:E58))</f>
        <v>0</v>
      </c>
      <c r="F59" s="79">
        <f>ABS(SUM(F47:F58))</f>
        <v>0</v>
      </c>
      <c r="G59" s="79">
        <f t="shared" ref="G59" si="110">ABS(SUM(G47:G58))</f>
        <v>0</v>
      </c>
      <c r="H59" s="79">
        <f t="shared" ref="H59" si="111">ABS(SUM(H47:H58))</f>
        <v>0</v>
      </c>
      <c r="I59" s="79">
        <f t="shared" ref="I59" si="112">ABS(SUM(I47:I58))</f>
        <v>0</v>
      </c>
      <c r="J59" s="79">
        <f t="shared" ref="J59" si="113">ABS(SUM(J47:J58))</f>
        <v>0</v>
      </c>
      <c r="K59" s="79">
        <f t="shared" ref="K59" si="114">ABS(SUM(K47:K58))</f>
        <v>0</v>
      </c>
      <c r="L59" s="79">
        <f t="shared" ref="L59" si="115">ABS(SUM(L47:L58))</f>
        <v>0</v>
      </c>
      <c r="M59" s="79">
        <f t="shared" ref="M59" si="116">ABS(SUM(M47:M58))</f>
        <v>0</v>
      </c>
      <c r="N59" s="79">
        <f t="shared" ref="N59" si="117">ABS(SUM(N47:N58))</f>
        <v>0</v>
      </c>
      <c r="O59" s="79">
        <f t="shared" ref="O59" si="118">ABS(SUM(O47:O58))</f>
        <v>0</v>
      </c>
      <c r="P59" s="79">
        <f t="shared" ref="P59" si="119">ABS(SUM(P47:P58))</f>
        <v>0</v>
      </c>
      <c r="Q59" s="79">
        <f t="shared" ref="Q59" si="120">ABS(SUM(Q47:Q58))</f>
        <v>0</v>
      </c>
      <c r="R59" s="79">
        <f t="shared" ref="R59" si="121">ABS(SUM(R47:R58))</f>
        <v>0</v>
      </c>
      <c r="S59" s="79">
        <f t="shared" ref="S59" si="122">ABS(SUM(S47:S58))</f>
        <v>0</v>
      </c>
      <c r="T59" s="79">
        <f t="shared" ref="T59" si="123">ABS(SUM(T47:T58))</f>
        <v>0</v>
      </c>
      <c r="U59" s="79">
        <f t="shared" ref="U59" si="124">ABS(SUM(U47:U58))</f>
        <v>0</v>
      </c>
      <c r="V59" s="79">
        <f t="shared" ref="V59" si="125">ABS(SUM(V47:V58))</f>
        <v>0</v>
      </c>
      <c r="W59" s="79">
        <f t="shared" ref="W59" si="126">ABS(SUM(W47:W58))</f>
        <v>0</v>
      </c>
      <c r="X59" s="79">
        <f t="shared" ref="X59" si="127">ABS(SUM(X47:X58))</f>
        <v>0</v>
      </c>
      <c r="Y59" s="79">
        <f t="shared" ref="Y59" si="128">ABS(SUM(Y47:Y58))</f>
        <v>0</v>
      </c>
      <c r="Z59" s="79">
        <f t="shared" ref="Z59" si="129">ABS(SUM(Z47:Z58))</f>
        <v>0</v>
      </c>
      <c r="AA59" s="79">
        <f t="shared" ref="AA59" si="130">ABS(SUM(AA47:AA58))</f>
        <v>0</v>
      </c>
      <c r="AB59" s="79">
        <f t="shared" ref="AB59" si="131">ABS(SUM(AB47:AB58))</f>
        <v>0</v>
      </c>
      <c r="AC59" s="79">
        <f t="shared" ref="AC59" si="132">ABS(SUM(AC47:AC58))</f>
        <v>0</v>
      </c>
      <c r="AD59" s="79">
        <f t="shared" ref="AD59" si="133">ABS(SUM(AD47:AD58))</f>
        <v>0</v>
      </c>
      <c r="AE59" s="79">
        <f t="shared" ref="AE59" si="134">ABS(SUM(AE47:AE58))</f>
        <v>0</v>
      </c>
      <c r="AF59" s="79">
        <f t="shared" ref="AF59" si="135">ABS(SUM(AF47:AF58))</f>
        <v>0</v>
      </c>
      <c r="AG59" s="79">
        <f t="shared" ref="AG59" si="136">ABS(SUM(AG47:AG58))</f>
        <v>0</v>
      </c>
      <c r="AH59" s="79">
        <f t="shared" ref="AH59" si="137">ABS(SUM(AH47:AH58))</f>
        <v>0</v>
      </c>
      <c r="AI59" s="79">
        <f t="shared" ref="AI59" si="138">ABS(SUM(AI47:AI58))</f>
        <v>0</v>
      </c>
      <c r="AJ59" s="79">
        <f t="shared" ref="AJ59" si="139">ABS(SUM(AJ47:AJ58))</f>
        <v>0</v>
      </c>
      <c r="AK59" s="79">
        <f t="shared" ref="AK59" si="140">ABS(SUM(AK47:AK58))</f>
        <v>0</v>
      </c>
      <c r="AL59" s="79">
        <f t="shared" ref="AL59" si="141">ABS(SUM(AL47:AL58))</f>
        <v>0</v>
      </c>
      <c r="AM59" s="79">
        <f t="shared" ref="AM59" si="142">ABS(SUM(AM47:AM58))</f>
        <v>0</v>
      </c>
      <c r="AN59" s="79">
        <f t="shared" ref="AN59" si="143">ABS(SUM(AN47:AN58))</f>
        <v>0</v>
      </c>
      <c r="AO59" s="79">
        <f t="shared" ref="AO59" si="144">ABS(SUM(AO47:AO58))</f>
        <v>0</v>
      </c>
      <c r="AP59" s="79">
        <f t="shared" ref="AP59" si="145">ABS(SUM(AP47:AP58))</f>
        <v>0</v>
      </c>
      <c r="AQ59" s="79">
        <f t="shared" ref="AQ59" si="146">ABS(SUM(AQ47:AQ58))</f>
        <v>0</v>
      </c>
      <c r="AR59" s="79">
        <f t="shared" ref="AR59" si="147">ABS(SUM(AR47:AR58))</f>
        <v>0</v>
      </c>
      <c r="AS59" s="79">
        <f t="shared" ref="AS59" si="148">ABS(SUM(AS47:AS58))</f>
        <v>0</v>
      </c>
      <c r="AT59" s="79">
        <f t="shared" ref="AT59" si="149">ABS(SUM(AT47:AT58))</f>
        <v>0</v>
      </c>
      <c r="AU59" s="79">
        <f t="shared" ref="AU59" si="150">ABS(SUM(AU47:AU58))</f>
        <v>0</v>
      </c>
      <c r="AV59" s="79">
        <f t="shared" ref="AV59" si="151">ABS(SUM(AV47:AV58))</f>
        <v>0</v>
      </c>
    </row>
    <row r="60" spans="1:48" s="251" customFormat="1" hidden="1" outlineLevel="1" x14ac:dyDescent="0.2">
      <c r="A60" s="469">
        <f>M3</f>
        <v>2024</v>
      </c>
      <c r="B60" s="251">
        <v>49</v>
      </c>
      <c r="E60" s="252">
        <f>IF(B60&gt;$E$6,0,PPMT($E$5/12,B60,$E$6,$E$4,0,0))</f>
        <v>0</v>
      </c>
      <c r="F60" s="252">
        <f>IF(B60&gt;$E$6,0,IPMT($E$5/12,B60,$E$6,$E$4,0,0))</f>
        <v>0</v>
      </c>
      <c r="G60" s="263">
        <f t="shared" ref="G60" si="152">IF(B47&gt;$H$6,0,PPMT($H$5/12,B47,$H$6,$H$4,0,0))</f>
        <v>0</v>
      </c>
      <c r="H60" s="263">
        <f t="shared" ref="H60" si="153">IF(B47&gt;$H$6,0,IPMT($H$5/12,B47,$H$6,$H$4,0,0))</f>
        <v>0</v>
      </c>
      <c r="I60" s="252">
        <f t="shared" ref="I60" si="154">IF(B34&gt;$J$6,0,PPMT($J$5/12,B34,$J$6,$J$4,0,0))</f>
        <v>0</v>
      </c>
      <c r="J60" s="252">
        <f t="shared" ref="J60" si="155">IF(B34&gt;$J$6,0,IPMT($J$5/12,B34,$J$6,$J$4,0,0))</f>
        <v>0</v>
      </c>
      <c r="K60" s="252">
        <f t="shared" ref="K60" si="156">IF(B21&gt;$L$6,0,PPMT($L$5/12,B21,$L$6,$L$4,0,0))</f>
        <v>0</v>
      </c>
      <c r="L60" s="252">
        <f t="shared" ref="L60" si="157">IF(B21&gt;$L$6,0,IPMT($L$5/12,B21,$L$6,$L$4,0,0))</f>
        <v>0</v>
      </c>
      <c r="M60" s="252">
        <f>IF(B8&gt;$N$6,0,PPMT($N$5/12,B8,$N$6,$N$4,0,0))</f>
        <v>0</v>
      </c>
      <c r="N60" s="252">
        <f>IF(B8&gt;$N$6,0,IPMT($N$5/12,B8,$N$6,$N$4,0,0))</f>
        <v>0</v>
      </c>
    </row>
    <row r="61" spans="1:48" s="251" customFormat="1" hidden="1" outlineLevel="1" x14ac:dyDescent="0.2">
      <c r="A61" s="469"/>
      <c r="B61" s="251">
        <v>50</v>
      </c>
      <c r="E61" s="252">
        <f t="shared" ref="E61:E71" si="158">IF(B61&gt;$E$6,0,PPMT($E$5/12,B61,$E$6,$E$4,0,0))</f>
        <v>0</v>
      </c>
      <c r="F61" s="252">
        <f t="shared" ref="F61:F71" si="159">IF(B61&gt;$E$6,0,IPMT($E$5/12,B61,$E$6,$E$4,0,0))</f>
        <v>0</v>
      </c>
      <c r="G61" s="263">
        <f t="shared" ref="G61:G71" si="160">IF(B48&gt;$H$6,0,PPMT($H$5/12,B48,$H$6,$H$4,0,0))</f>
        <v>0</v>
      </c>
      <c r="H61" s="263">
        <f t="shared" ref="H61:H71" si="161">IF(B48&gt;$H$6,0,IPMT($H$5/12,B48,$H$6,$H$4,0,0))</f>
        <v>0</v>
      </c>
      <c r="I61" s="252">
        <f t="shared" ref="I61:I71" si="162">IF(B35&gt;$J$6,0,PPMT($J$5/12,B35,$J$6,$J$4,0,0))</f>
        <v>0</v>
      </c>
      <c r="J61" s="252">
        <f t="shared" ref="J61:J71" si="163">IF(B35&gt;$J$6,0,IPMT($J$5/12,B35,$J$6,$J$4,0,0))</f>
        <v>0</v>
      </c>
      <c r="K61" s="252">
        <f t="shared" ref="K61:K71" si="164">IF(B22&gt;$L$6,0,PPMT($L$5/12,B22,$L$6,$L$4,0,0))</f>
        <v>0</v>
      </c>
      <c r="L61" s="252">
        <f t="shared" ref="L61:L71" si="165">IF(B22&gt;$L$6,0,IPMT($L$5/12,B22,$L$6,$L$4,0,0))</f>
        <v>0</v>
      </c>
      <c r="M61" s="252">
        <f t="shared" ref="M61:M71" si="166">IF(B9&gt;$N$6,0,PPMT($N$5/12,B9,$N$6,$N$4,0,0))</f>
        <v>0</v>
      </c>
      <c r="N61" s="252">
        <f t="shared" ref="N61:N71" si="167">IF(B9&gt;$N$6,0,IPMT($N$5/12,B9,$N$6,$N$4,0,0))</f>
        <v>0</v>
      </c>
    </row>
    <row r="62" spans="1:48" s="251" customFormat="1" hidden="1" outlineLevel="1" x14ac:dyDescent="0.2">
      <c r="A62" s="469"/>
      <c r="B62" s="251">
        <v>51</v>
      </c>
      <c r="E62" s="252">
        <f t="shared" si="158"/>
        <v>0</v>
      </c>
      <c r="F62" s="252">
        <f t="shared" si="159"/>
        <v>0</v>
      </c>
      <c r="G62" s="263">
        <f t="shared" si="160"/>
        <v>0</v>
      </c>
      <c r="H62" s="263">
        <f t="shared" si="161"/>
        <v>0</v>
      </c>
      <c r="I62" s="252">
        <f t="shared" si="162"/>
        <v>0</v>
      </c>
      <c r="J62" s="252">
        <f t="shared" si="163"/>
        <v>0</v>
      </c>
      <c r="K62" s="252">
        <f t="shared" si="164"/>
        <v>0</v>
      </c>
      <c r="L62" s="252">
        <f t="shared" si="165"/>
        <v>0</v>
      </c>
      <c r="M62" s="252">
        <f t="shared" si="166"/>
        <v>0</v>
      </c>
      <c r="N62" s="252">
        <f t="shared" si="167"/>
        <v>0</v>
      </c>
    </row>
    <row r="63" spans="1:48" s="251" customFormat="1" hidden="1" outlineLevel="1" x14ac:dyDescent="0.2">
      <c r="A63" s="469"/>
      <c r="B63" s="251">
        <v>52</v>
      </c>
      <c r="E63" s="252">
        <f t="shared" si="158"/>
        <v>0</v>
      </c>
      <c r="F63" s="252">
        <f t="shared" si="159"/>
        <v>0</v>
      </c>
      <c r="G63" s="263">
        <f t="shared" si="160"/>
        <v>0</v>
      </c>
      <c r="H63" s="263">
        <f t="shared" si="161"/>
        <v>0</v>
      </c>
      <c r="I63" s="252">
        <f t="shared" si="162"/>
        <v>0</v>
      </c>
      <c r="J63" s="252">
        <f t="shared" si="163"/>
        <v>0</v>
      </c>
      <c r="K63" s="252">
        <f t="shared" si="164"/>
        <v>0</v>
      </c>
      <c r="L63" s="252">
        <f t="shared" si="165"/>
        <v>0</v>
      </c>
      <c r="M63" s="252">
        <f t="shared" si="166"/>
        <v>0</v>
      </c>
      <c r="N63" s="252">
        <f t="shared" si="167"/>
        <v>0</v>
      </c>
    </row>
    <row r="64" spans="1:48" s="251" customFormat="1" hidden="1" outlineLevel="1" x14ac:dyDescent="0.2">
      <c r="A64" s="469"/>
      <c r="B64" s="251">
        <v>53</v>
      </c>
      <c r="E64" s="252">
        <f t="shared" si="158"/>
        <v>0</v>
      </c>
      <c r="F64" s="252">
        <f t="shared" si="159"/>
        <v>0</v>
      </c>
      <c r="G64" s="263">
        <f t="shared" si="160"/>
        <v>0</v>
      </c>
      <c r="H64" s="263">
        <f t="shared" si="161"/>
        <v>0</v>
      </c>
      <c r="I64" s="252">
        <f t="shared" si="162"/>
        <v>0</v>
      </c>
      <c r="J64" s="252">
        <f t="shared" si="163"/>
        <v>0</v>
      </c>
      <c r="K64" s="252">
        <f t="shared" si="164"/>
        <v>0</v>
      </c>
      <c r="L64" s="252">
        <f t="shared" si="165"/>
        <v>0</v>
      </c>
      <c r="M64" s="252">
        <f t="shared" si="166"/>
        <v>0</v>
      </c>
      <c r="N64" s="252">
        <f t="shared" si="167"/>
        <v>0</v>
      </c>
    </row>
    <row r="65" spans="1:48" s="251" customFormat="1" hidden="1" outlineLevel="1" x14ac:dyDescent="0.2">
      <c r="A65" s="469"/>
      <c r="B65" s="251">
        <v>54</v>
      </c>
      <c r="E65" s="252">
        <f t="shared" si="158"/>
        <v>0</v>
      </c>
      <c r="F65" s="252">
        <f t="shared" si="159"/>
        <v>0</v>
      </c>
      <c r="G65" s="263">
        <f t="shared" si="160"/>
        <v>0</v>
      </c>
      <c r="H65" s="263">
        <f t="shared" si="161"/>
        <v>0</v>
      </c>
      <c r="I65" s="252">
        <f t="shared" si="162"/>
        <v>0</v>
      </c>
      <c r="J65" s="252">
        <f t="shared" si="163"/>
        <v>0</v>
      </c>
      <c r="K65" s="252">
        <f t="shared" si="164"/>
        <v>0</v>
      </c>
      <c r="L65" s="252">
        <f t="shared" si="165"/>
        <v>0</v>
      </c>
      <c r="M65" s="252">
        <f t="shared" si="166"/>
        <v>0</v>
      </c>
      <c r="N65" s="252">
        <f t="shared" si="167"/>
        <v>0</v>
      </c>
    </row>
    <row r="66" spans="1:48" s="251" customFormat="1" hidden="1" outlineLevel="1" x14ac:dyDescent="0.2">
      <c r="A66" s="469"/>
      <c r="B66" s="251">
        <v>55</v>
      </c>
      <c r="E66" s="252">
        <f t="shared" si="158"/>
        <v>0</v>
      </c>
      <c r="F66" s="252">
        <f t="shared" si="159"/>
        <v>0</v>
      </c>
      <c r="G66" s="263">
        <f t="shared" si="160"/>
        <v>0</v>
      </c>
      <c r="H66" s="263">
        <f t="shared" si="161"/>
        <v>0</v>
      </c>
      <c r="I66" s="252">
        <f t="shared" si="162"/>
        <v>0</v>
      </c>
      <c r="J66" s="252">
        <f t="shared" si="163"/>
        <v>0</v>
      </c>
      <c r="K66" s="252">
        <f t="shared" si="164"/>
        <v>0</v>
      </c>
      <c r="L66" s="252">
        <f t="shared" si="165"/>
        <v>0</v>
      </c>
      <c r="M66" s="252">
        <f t="shared" si="166"/>
        <v>0</v>
      </c>
      <c r="N66" s="252">
        <f t="shared" si="167"/>
        <v>0</v>
      </c>
    </row>
    <row r="67" spans="1:48" s="251" customFormat="1" hidden="1" outlineLevel="1" x14ac:dyDescent="0.2">
      <c r="A67" s="469"/>
      <c r="B67" s="251">
        <v>56</v>
      </c>
      <c r="E67" s="252">
        <f t="shared" si="158"/>
        <v>0</v>
      </c>
      <c r="F67" s="252">
        <f t="shared" si="159"/>
        <v>0</v>
      </c>
      <c r="G67" s="263">
        <f t="shared" si="160"/>
        <v>0</v>
      </c>
      <c r="H67" s="263">
        <f t="shared" si="161"/>
        <v>0</v>
      </c>
      <c r="I67" s="252">
        <f t="shared" si="162"/>
        <v>0</v>
      </c>
      <c r="J67" s="252">
        <f t="shared" si="163"/>
        <v>0</v>
      </c>
      <c r="K67" s="252">
        <f t="shared" si="164"/>
        <v>0</v>
      </c>
      <c r="L67" s="252">
        <f t="shared" si="165"/>
        <v>0</v>
      </c>
      <c r="M67" s="252">
        <f t="shared" si="166"/>
        <v>0</v>
      </c>
      <c r="N67" s="252">
        <f t="shared" si="167"/>
        <v>0</v>
      </c>
    </row>
    <row r="68" spans="1:48" s="251" customFormat="1" hidden="1" outlineLevel="1" x14ac:dyDescent="0.2">
      <c r="A68" s="469"/>
      <c r="B68" s="251">
        <v>57</v>
      </c>
      <c r="E68" s="252">
        <f t="shared" si="158"/>
        <v>0</v>
      </c>
      <c r="F68" s="252">
        <f t="shared" si="159"/>
        <v>0</v>
      </c>
      <c r="G68" s="263">
        <f t="shared" si="160"/>
        <v>0</v>
      </c>
      <c r="H68" s="263">
        <f t="shared" si="161"/>
        <v>0</v>
      </c>
      <c r="I68" s="252">
        <f t="shared" si="162"/>
        <v>0</v>
      </c>
      <c r="J68" s="252">
        <f t="shared" si="163"/>
        <v>0</v>
      </c>
      <c r="K68" s="252">
        <f t="shared" si="164"/>
        <v>0</v>
      </c>
      <c r="L68" s="252">
        <f t="shared" si="165"/>
        <v>0</v>
      </c>
      <c r="M68" s="252">
        <f t="shared" si="166"/>
        <v>0</v>
      </c>
      <c r="N68" s="252">
        <f t="shared" si="167"/>
        <v>0</v>
      </c>
    </row>
    <row r="69" spans="1:48" s="251" customFormat="1" hidden="1" outlineLevel="1" x14ac:dyDescent="0.2">
      <c r="A69" s="469"/>
      <c r="B69" s="251">
        <v>58</v>
      </c>
      <c r="E69" s="252">
        <f t="shared" si="158"/>
        <v>0</v>
      </c>
      <c r="F69" s="252">
        <f t="shared" si="159"/>
        <v>0</v>
      </c>
      <c r="G69" s="263">
        <f t="shared" si="160"/>
        <v>0</v>
      </c>
      <c r="H69" s="263">
        <f t="shared" si="161"/>
        <v>0</v>
      </c>
      <c r="I69" s="252">
        <f t="shared" si="162"/>
        <v>0</v>
      </c>
      <c r="J69" s="252">
        <f t="shared" si="163"/>
        <v>0</v>
      </c>
      <c r="K69" s="252">
        <f t="shared" si="164"/>
        <v>0</v>
      </c>
      <c r="L69" s="252">
        <f t="shared" si="165"/>
        <v>0</v>
      </c>
      <c r="M69" s="252">
        <f t="shared" si="166"/>
        <v>0</v>
      </c>
      <c r="N69" s="252">
        <f t="shared" si="167"/>
        <v>0</v>
      </c>
    </row>
    <row r="70" spans="1:48" s="251" customFormat="1" hidden="1" outlineLevel="1" x14ac:dyDescent="0.2">
      <c r="A70" s="469"/>
      <c r="B70" s="251">
        <v>59</v>
      </c>
      <c r="E70" s="252">
        <f t="shared" si="158"/>
        <v>0</v>
      </c>
      <c r="F70" s="252">
        <f t="shared" si="159"/>
        <v>0</v>
      </c>
      <c r="G70" s="263">
        <f t="shared" si="160"/>
        <v>0</v>
      </c>
      <c r="H70" s="263">
        <f t="shared" si="161"/>
        <v>0</v>
      </c>
      <c r="I70" s="252">
        <f t="shared" si="162"/>
        <v>0</v>
      </c>
      <c r="J70" s="252">
        <f t="shared" si="163"/>
        <v>0</v>
      </c>
      <c r="K70" s="252">
        <f t="shared" si="164"/>
        <v>0</v>
      </c>
      <c r="L70" s="252">
        <f t="shared" si="165"/>
        <v>0</v>
      </c>
      <c r="M70" s="252">
        <f t="shared" si="166"/>
        <v>0</v>
      </c>
      <c r="N70" s="252">
        <f t="shared" si="167"/>
        <v>0</v>
      </c>
    </row>
    <row r="71" spans="1:48" s="251" customFormat="1" hidden="1" outlineLevel="1" x14ac:dyDescent="0.2">
      <c r="A71" s="469"/>
      <c r="B71" s="251">
        <v>60</v>
      </c>
      <c r="E71" s="252">
        <f t="shared" si="158"/>
        <v>0</v>
      </c>
      <c r="F71" s="252">
        <f t="shared" si="159"/>
        <v>0</v>
      </c>
      <c r="G71" s="263">
        <f t="shared" si="160"/>
        <v>0</v>
      </c>
      <c r="H71" s="263">
        <f t="shared" si="161"/>
        <v>0</v>
      </c>
      <c r="I71" s="252">
        <f t="shared" si="162"/>
        <v>0</v>
      </c>
      <c r="J71" s="252">
        <f t="shared" si="163"/>
        <v>0</v>
      </c>
      <c r="K71" s="252">
        <f t="shared" si="164"/>
        <v>0</v>
      </c>
      <c r="L71" s="252">
        <f t="shared" si="165"/>
        <v>0</v>
      </c>
      <c r="M71" s="252">
        <f t="shared" si="166"/>
        <v>0</v>
      </c>
      <c r="N71" s="252">
        <f t="shared" si="167"/>
        <v>0</v>
      </c>
    </row>
    <row r="72" spans="1:48" s="251" customFormat="1" collapsed="1" x14ac:dyDescent="0.2">
      <c r="A72" s="76">
        <f>A60</f>
        <v>2024</v>
      </c>
      <c r="B72" s="77" t="s">
        <v>93</v>
      </c>
      <c r="C72" s="78">
        <f>SUM(E72,G72,I72,K72,M72,O72,Q72,S72,U72,W72,Y72,AA72,AC72,AE72,AG72,AI72,AK72,AM72,AO72,AQ72,AS72,AU72,)</f>
        <v>0</v>
      </c>
      <c r="D72" s="78">
        <f>SUM(F72,H72,J72,L72,N72,P72,R72,T72,V72,X72,Z72,AB72,AD72,AF72,AH72,AJ72,AL72,AN72,AP72,AR72,AT72,AV72)</f>
        <v>0</v>
      </c>
      <c r="E72" s="79">
        <f>ABS(SUM(E60:E71))</f>
        <v>0</v>
      </c>
      <c r="F72" s="79">
        <f>ABS(SUM(F60:F71))</f>
        <v>0</v>
      </c>
      <c r="G72" s="79">
        <f t="shared" ref="G72" si="168">ABS(SUM(G60:G71))</f>
        <v>0</v>
      </c>
      <c r="H72" s="79">
        <f t="shared" ref="H72" si="169">ABS(SUM(H60:H71))</f>
        <v>0</v>
      </c>
      <c r="I72" s="79">
        <f t="shared" ref="I72" si="170">ABS(SUM(I60:I71))</f>
        <v>0</v>
      </c>
      <c r="J72" s="79">
        <f t="shared" ref="J72" si="171">ABS(SUM(J60:J71))</f>
        <v>0</v>
      </c>
      <c r="K72" s="79">
        <f t="shared" ref="K72" si="172">ABS(SUM(K60:K71))</f>
        <v>0</v>
      </c>
      <c r="L72" s="79">
        <f t="shared" ref="L72" si="173">ABS(SUM(L60:L71))</f>
        <v>0</v>
      </c>
      <c r="M72" s="79">
        <f t="shared" ref="M72" si="174">ABS(SUM(M60:M71))</f>
        <v>0</v>
      </c>
      <c r="N72" s="79">
        <f t="shared" ref="N72" si="175">ABS(SUM(N60:N71))</f>
        <v>0</v>
      </c>
      <c r="O72" s="79">
        <f t="shared" ref="O72" si="176">ABS(SUM(O60:O71))</f>
        <v>0</v>
      </c>
      <c r="P72" s="79">
        <f t="shared" ref="P72" si="177">ABS(SUM(P60:P71))</f>
        <v>0</v>
      </c>
      <c r="Q72" s="79">
        <f t="shared" ref="Q72" si="178">ABS(SUM(Q60:Q71))</f>
        <v>0</v>
      </c>
      <c r="R72" s="79">
        <f t="shared" ref="R72" si="179">ABS(SUM(R60:R71))</f>
        <v>0</v>
      </c>
      <c r="S72" s="79">
        <f t="shared" ref="S72" si="180">ABS(SUM(S60:S71))</f>
        <v>0</v>
      </c>
      <c r="T72" s="79">
        <f t="shared" ref="T72" si="181">ABS(SUM(T60:T71))</f>
        <v>0</v>
      </c>
      <c r="U72" s="79">
        <f t="shared" ref="U72" si="182">ABS(SUM(U60:U71))</f>
        <v>0</v>
      </c>
      <c r="V72" s="79">
        <f t="shared" ref="V72" si="183">ABS(SUM(V60:V71))</f>
        <v>0</v>
      </c>
      <c r="W72" s="79">
        <f t="shared" ref="W72" si="184">ABS(SUM(W60:W71))</f>
        <v>0</v>
      </c>
      <c r="X72" s="79">
        <f t="shared" ref="X72" si="185">ABS(SUM(X60:X71))</f>
        <v>0</v>
      </c>
      <c r="Y72" s="79">
        <f t="shared" ref="Y72" si="186">ABS(SUM(Y60:Y71))</f>
        <v>0</v>
      </c>
      <c r="Z72" s="79">
        <f t="shared" ref="Z72" si="187">ABS(SUM(Z60:Z71))</f>
        <v>0</v>
      </c>
      <c r="AA72" s="79">
        <f t="shared" ref="AA72" si="188">ABS(SUM(AA60:AA71))</f>
        <v>0</v>
      </c>
      <c r="AB72" s="79">
        <f t="shared" ref="AB72" si="189">ABS(SUM(AB60:AB71))</f>
        <v>0</v>
      </c>
      <c r="AC72" s="79">
        <f t="shared" ref="AC72" si="190">ABS(SUM(AC60:AC71))</f>
        <v>0</v>
      </c>
      <c r="AD72" s="79">
        <f t="shared" ref="AD72" si="191">ABS(SUM(AD60:AD71))</f>
        <v>0</v>
      </c>
      <c r="AE72" s="79">
        <f t="shared" ref="AE72" si="192">ABS(SUM(AE60:AE71))</f>
        <v>0</v>
      </c>
      <c r="AF72" s="79">
        <f t="shared" ref="AF72" si="193">ABS(SUM(AF60:AF71))</f>
        <v>0</v>
      </c>
      <c r="AG72" s="79">
        <f t="shared" ref="AG72" si="194">ABS(SUM(AG60:AG71))</f>
        <v>0</v>
      </c>
      <c r="AH72" s="79">
        <f t="shared" ref="AH72" si="195">ABS(SUM(AH60:AH71))</f>
        <v>0</v>
      </c>
      <c r="AI72" s="79">
        <f t="shared" ref="AI72" si="196">ABS(SUM(AI60:AI71))</f>
        <v>0</v>
      </c>
      <c r="AJ72" s="79">
        <f t="shared" ref="AJ72" si="197">ABS(SUM(AJ60:AJ71))</f>
        <v>0</v>
      </c>
      <c r="AK72" s="79">
        <f t="shared" ref="AK72" si="198">ABS(SUM(AK60:AK71))</f>
        <v>0</v>
      </c>
      <c r="AL72" s="79">
        <f t="shared" ref="AL72" si="199">ABS(SUM(AL60:AL71))</f>
        <v>0</v>
      </c>
      <c r="AM72" s="79">
        <f t="shared" ref="AM72" si="200">ABS(SUM(AM60:AM71))</f>
        <v>0</v>
      </c>
      <c r="AN72" s="79">
        <f t="shared" ref="AN72" si="201">ABS(SUM(AN60:AN71))</f>
        <v>0</v>
      </c>
      <c r="AO72" s="79">
        <f t="shared" ref="AO72" si="202">ABS(SUM(AO60:AO71))</f>
        <v>0</v>
      </c>
      <c r="AP72" s="79">
        <f t="shared" ref="AP72" si="203">ABS(SUM(AP60:AP71))</f>
        <v>0</v>
      </c>
      <c r="AQ72" s="79">
        <f t="shared" ref="AQ72" si="204">ABS(SUM(AQ60:AQ71))</f>
        <v>0</v>
      </c>
      <c r="AR72" s="79">
        <f t="shared" ref="AR72" si="205">ABS(SUM(AR60:AR71))</f>
        <v>0</v>
      </c>
      <c r="AS72" s="79">
        <f t="shared" ref="AS72" si="206">ABS(SUM(AS60:AS71))</f>
        <v>0</v>
      </c>
      <c r="AT72" s="79">
        <f t="shared" ref="AT72" si="207">ABS(SUM(AT60:AT71))</f>
        <v>0</v>
      </c>
      <c r="AU72" s="79">
        <f t="shared" ref="AU72" si="208">ABS(SUM(AU60:AU71))</f>
        <v>0</v>
      </c>
      <c r="AV72" s="79">
        <f t="shared" ref="AV72" si="209">ABS(SUM(AV60:AV71))</f>
        <v>0</v>
      </c>
    </row>
    <row r="73" spans="1:48" s="251" customFormat="1" hidden="1" outlineLevel="1" x14ac:dyDescent="0.2">
      <c r="A73" s="469">
        <f>O3</f>
        <v>2025</v>
      </c>
      <c r="B73" s="251">
        <v>61</v>
      </c>
      <c r="E73" s="252">
        <f>IF(B73&gt;$E$6,0,PPMT($E$5/12,B73,$E$6,$E$4,0,0))</f>
        <v>0</v>
      </c>
      <c r="F73" s="252">
        <f>IF(B73&gt;$E$6,0,IPMT($E$5/12,B73,$E$6,$E$4,0,0))</f>
        <v>0</v>
      </c>
      <c r="G73" s="263">
        <f t="shared" ref="G73" si="210">IF(B60&gt;$H$6,0,PPMT($H$5/12,B60,$H$6,$H$4,0,0))</f>
        <v>0</v>
      </c>
      <c r="H73" s="263">
        <f t="shared" ref="H73" si="211">IF(B60&gt;$H$6,0,IPMT($H$5/12,B60,$H$6,$H$4,0,0))</f>
        <v>0</v>
      </c>
      <c r="I73" s="252">
        <f t="shared" ref="I73" si="212">IF(B47&gt;$J$6,0,PPMT($J$5/12,B47,$J$6,$J$4,0,0))</f>
        <v>0</v>
      </c>
      <c r="J73" s="252">
        <f t="shared" ref="J73" si="213">IF(B47&gt;$J$6,0,IPMT($J$5/12,B47,$J$6,$J$4,0,0))</f>
        <v>0</v>
      </c>
      <c r="K73" s="252">
        <f t="shared" ref="K73" si="214">IF(B34&gt;$L$6,0,PPMT($L$5/12,B34,$L$6,$L$4,0,0))</f>
        <v>0</v>
      </c>
      <c r="L73" s="252">
        <f t="shared" ref="L73" si="215">IF(B34&gt;$L$6,0,IPMT($L$5/12,B34,$L$6,$L$4,0,0))</f>
        <v>0</v>
      </c>
      <c r="M73" s="252">
        <f t="shared" ref="M73" si="216">IF(B21&gt;$N$6,0,PPMT($N$5/12,B21,$N$6,$N$4,0,0))</f>
        <v>0</v>
      </c>
      <c r="N73" s="252">
        <f t="shared" ref="N73" si="217">IF(B21&gt;$N$6,0,IPMT($N$5/12,B21,$N$6,$N$4,0,0))</f>
        <v>0</v>
      </c>
      <c r="O73" s="252">
        <f>IF(B8&gt;$P$6,0,PPMT($P$5/12,B8,$P$6,$P$4,0,0))</f>
        <v>0</v>
      </c>
      <c r="P73" s="252">
        <f>IF(B8&gt;$P$6,0,IPMT($P$5/12,B8,$P$6,$P$4,0,0))</f>
        <v>0</v>
      </c>
    </row>
    <row r="74" spans="1:48" s="251" customFormat="1" hidden="1" outlineLevel="1" x14ac:dyDescent="0.2">
      <c r="A74" s="469"/>
      <c r="B74" s="251">
        <v>62</v>
      </c>
      <c r="E74" s="252">
        <f t="shared" ref="E74:E84" si="218">IF(B74&gt;$E$6,0,PPMT($E$5/12,B74,$E$6,$E$4,0,0))</f>
        <v>0</v>
      </c>
      <c r="F74" s="252">
        <f>IF(B74&gt;$E$6,0,IPMT($E$5/12,B74,$E$6,$E$4,0,0))</f>
        <v>0</v>
      </c>
      <c r="G74" s="263">
        <f t="shared" ref="G74:G84" si="219">IF(B61&gt;$H$6,0,PPMT($H$5/12,B61,$H$6,$H$4,0,0))</f>
        <v>0</v>
      </c>
      <c r="H74" s="263">
        <f t="shared" ref="H74:H84" si="220">IF(B61&gt;$H$6,0,IPMT($H$5/12,B61,$H$6,$H$4,0,0))</f>
        <v>0</v>
      </c>
      <c r="I74" s="252">
        <f t="shared" ref="I74:I84" si="221">IF(B48&gt;$J$6,0,PPMT($J$5/12,B48,$J$6,$J$4,0,0))</f>
        <v>0</v>
      </c>
      <c r="J74" s="252">
        <f t="shared" ref="J74:J84" si="222">IF(B48&gt;$J$6,0,IPMT($J$5/12,B48,$J$6,$J$4,0,0))</f>
        <v>0</v>
      </c>
      <c r="K74" s="252">
        <f t="shared" ref="K74:K84" si="223">IF(B35&gt;$L$6,0,PPMT($L$5/12,B35,$L$6,$L$4,0,0))</f>
        <v>0</v>
      </c>
      <c r="L74" s="252">
        <f t="shared" ref="L74:L84" si="224">IF(B35&gt;$L$6,0,IPMT($L$5/12,B35,$L$6,$L$4,0,0))</f>
        <v>0</v>
      </c>
      <c r="M74" s="252">
        <f t="shared" ref="M74:M84" si="225">IF(B22&gt;$N$6,0,PPMT($N$5/12,B22,$N$6,$N$4,0,0))</f>
        <v>0</v>
      </c>
      <c r="N74" s="252">
        <f t="shared" ref="N74:N84" si="226">IF(B22&gt;$N$6,0,IPMT($N$5/12,B22,$N$6,$N$4,0,0))</f>
        <v>0</v>
      </c>
      <c r="O74" s="252">
        <f t="shared" ref="O74:O84" si="227">IF(B9&gt;$P$6,0,PPMT($P$5/12,B9,$P$6,$P$4,0,0))</f>
        <v>0</v>
      </c>
      <c r="P74" s="252">
        <f t="shared" ref="P74:P84" si="228">IF(B9&gt;$P$6,0,IPMT($P$5/12,B9,$P$6,$P$4,0,0))</f>
        <v>0</v>
      </c>
    </row>
    <row r="75" spans="1:48" s="251" customFormat="1" hidden="1" outlineLevel="1" x14ac:dyDescent="0.2">
      <c r="A75" s="469"/>
      <c r="B75" s="251">
        <v>63</v>
      </c>
      <c r="E75" s="252">
        <f t="shared" si="218"/>
        <v>0</v>
      </c>
      <c r="F75" s="252">
        <f t="shared" ref="F75:F84" si="229">IF(B75&gt;$E$6,0,IPMT($E$5/12,B75,$E$6,$E$4,0,0))</f>
        <v>0</v>
      </c>
      <c r="G75" s="263">
        <f t="shared" si="219"/>
        <v>0</v>
      </c>
      <c r="H75" s="263">
        <f t="shared" si="220"/>
        <v>0</v>
      </c>
      <c r="I75" s="252">
        <f t="shared" si="221"/>
        <v>0</v>
      </c>
      <c r="J75" s="252">
        <f t="shared" si="222"/>
        <v>0</v>
      </c>
      <c r="K75" s="252">
        <f t="shared" si="223"/>
        <v>0</v>
      </c>
      <c r="L75" s="252">
        <f t="shared" si="224"/>
        <v>0</v>
      </c>
      <c r="M75" s="252">
        <f t="shared" si="225"/>
        <v>0</v>
      </c>
      <c r="N75" s="252">
        <f t="shared" si="226"/>
        <v>0</v>
      </c>
      <c r="O75" s="252">
        <f t="shared" si="227"/>
        <v>0</v>
      </c>
      <c r="P75" s="252">
        <f t="shared" si="228"/>
        <v>0</v>
      </c>
    </row>
    <row r="76" spans="1:48" s="251" customFormat="1" hidden="1" outlineLevel="1" x14ac:dyDescent="0.2">
      <c r="A76" s="469"/>
      <c r="B76" s="251">
        <v>64</v>
      </c>
      <c r="E76" s="252">
        <f t="shared" si="218"/>
        <v>0</v>
      </c>
      <c r="F76" s="252">
        <f t="shared" si="229"/>
        <v>0</v>
      </c>
      <c r="G76" s="263">
        <f t="shared" si="219"/>
        <v>0</v>
      </c>
      <c r="H76" s="263">
        <f t="shared" si="220"/>
        <v>0</v>
      </c>
      <c r="I76" s="252">
        <f t="shared" si="221"/>
        <v>0</v>
      </c>
      <c r="J76" s="252">
        <f t="shared" si="222"/>
        <v>0</v>
      </c>
      <c r="K76" s="252">
        <f t="shared" si="223"/>
        <v>0</v>
      </c>
      <c r="L76" s="252">
        <f t="shared" si="224"/>
        <v>0</v>
      </c>
      <c r="M76" s="252">
        <f t="shared" si="225"/>
        <v>0</v>
      </c>
      <c r="N76" s="252">
        <f t="shared" si="226"/>
        <v>0</v>
      </c>
      <c r="O76" s="252">
        <f t="shared" si="227"/>
        <v>0</v>
      </c>
      <c r="P76" s="252">
        <f t="shared" si="228"/>
        <v>0</v>
      </c>
    </row>
    <row r="77" spans="1:48" s="251" customFormat="1" hidden="1" outlineLevel="1" x14ac:dyDescent="0.2">
      <c r="A77" s="469"/>
      <c r="B77" s="251">
        <v>65</v>
      </c>
      <c r="E77" s="252">
        <f t="shared" si="218"/>
        <v>0</v>
      </c>
      <c r="F77" s="252">
        <f t="shared" si="229"/>
        <v>0</v>
      </c>
      <c r="G77" s="263">
        <f t="shared" si="219"/>
        <v>0</v>
      </c>
      <c r="H77" s="263">
        <f t="shared" si="220"/>
        <v>0</v>
      </c>
      <c r="I77" s="252">
        <f t="shared" si="221"/>
        <v>0</v>
      </c>
      <c r="J77" s="252">
        <f t="shared" si="222"/>
        <v>0</v>
      </c>
      <c r="K77" s="252">
        <f t="shared" si="223"/>
        <v>0</v>
      </c>
      <c r="L77" s="252">
        <f t="shared" si="224"/>
        <v>0</v>
      </c>
      <c r="M77" s="252">
        <f t="shared" si="225"/>
        <v>0</v>
      </c>
      <c r="N77" s="252">
        <f t="shared" si="226"/>
        <v>0</v>
      </c>
      <c r="O77" s="252">
        <f t="shared" si="227"/>
        <v>0</v>
      </c>
      <c r="P77" s="252">
        <f t="shared" si="228"/>
        <v>0</v>
      </c>
    </row>
    <row r="78" spans="1:48" s="251" customFormat="1" hidden="1" outlineLevel="1" x14ac:dyDescent="0.2">
      <c r="A78" s="469"/>
      <c r="B78" s="251">
        <v>66</v>
      </c>
      <c r="E78" s="252">
        <f t="shared" si="218"/>
        <v>0</v>
      </c>
      <c r="F78" s="252">
        <f t="shared" si="229"/>
        <v>0</v>
      </c>
      <c r="G78" s="263">
        <f t="shared" si="219"/>
        <v>0</v>
      </c>
      <c r="H78" s="263">
        <f t="shared" si="220"/>
        <v>0</v>
      </c>
      <c r="I78" s="252">
        <f t="shared" si="221"/>
        <v>0</v>
      </c>
      <c r="J78" s="252">
        <f t="shared" si="222"/>
        <v>0</v>
      </c>
      <c r="K78" s="252">
        <f t="shared" si="223"/>
        <v>0</v>
      </c>
      <c r="L78" s="252">
        <f t="shared" si="224"/>
        <v>0</v>
      </c>
      <c r="M78" s="252">
        <f t="shared" si="225"/>
        <v>0</v>
      </c>
      <c r="N78" s="252">
        <f t="shared" si="226"/>
        <v>0</v>
      </c>
      <c r="O78" s="252">
        <f t="shared" si="227"/>
        <v>0</v>
      </c>
      <c r="P78" s="252">
        <f t="shared" si="228"/>
        <v>0</v>
      </c>
    </row>
    <row r="79" spans="1:48" s="251" customFormat="1" hidden="1" outlineLevel="1" x14ac:dyDescent="0.2">
      <c r="A79" s="469"/>
      <c r="B79" s="251">
        <v>67</v>
      </c>
      <c r="E79" s="252">
        <f t="shared" si="218"/>
        <v>0</v>
      </c>
      <c r="F79" s="252">
        <f t="shared" si="229"/>
        <v>0</v>
      </c>
      <c r="G79" s="263">
        <f t="shared" si="219"/>
        <v>0</v>
      </c>
      <c r="H79" s="263">
        <f t="shared" si="220"/>
        <v>0</v>
      </c>
      <c r="I79" s="252">
        <f t="shared" si="221"/>
        <v>0</v>
      </c>
      <c r="J79" s="252">
        <f t="shared" si="222"/>
        <v>0</v>
      </c>
      <c r="K79" s="252">
        <f t="shared" si="223"/>
        <v>0</v>
      </c>
      <c r="L79" s="252">
        <f t="shared" si="224"/>
        <v>0</v>
      </c>
      <c r="M79" s="252">
        <f t="shared" si="225"/>
        <v>0</v>
      </c>
      <c r="N79" s="252">
        <f t="shared" si="226"/>
        <v>0</v>
      </c>
      <c r="O79" s="252">
        <f t="shared" si="227"/>
        <v>0</v>
      </c>
      <c r="P79" s="252">
        <f t="shared" si="228"/>
        <v>0</v>
      </c>
    </row>
    <row r="80" spans="1:48" s="251" customFormat="1" hidden="1" outlineLevel="1" x14ac:dyDescent="0.2">
      <c r="A80" s="469"/>
      <c r="B80" s="251">
        <v>68</v>
      </c>
      <c r="E80" s="252">
        <f t="shared" si="218"/>
        <v>0</v>
      </c>
      <c r="F80" s="252">
        <f t="shared" si="229"/>
        <v>0</v>
      </c>
      <c r="G80" s="263">
        <f t="shared" si="219"/>
        <v>0</v>
      </c>
      <c r="H80" s="263">
        <f t="shared" si="220"/>
        <v>0</v>
      </c>
      <c r="I80" s="252">
        <f t="shared" si="221"/>
        <v>0</v>
      </c>
      <c r="J80" s="252">
        <f t="shared" si="222"/>
        <v>0</v>
      </c>
      <c r="K80" s="252">
        <f t="shared" si="223"/>
        <v>0</v>
      </c>
      <c r="L80" s="252">
        <f t="shared" si="224"/>
        <v>0</v>
      </c>
      <c r="M80" s="252">
        <f t="shared" si="225"/>
        <v>0</v>
      </c>
      <c r="N80" s="252">
        <f t="shared" si="226"/>
        <v>0</v>
      </c>
      <c r="O80" s="252">
        <f t="shared" si="227"/>
        <v>0</v>
      </c>
      <c r="P80" s="252">
        <f t="shared" si="228"/>
        <v>0</v>
      </c>
    </row>
    <row r="81" spans="1:48" s="251" customFormat="1" hidden="1" outlineLevel="1" x14ac:dyDescent="0.2">
      <c r="A81" s="469"/>
      <c r="B81" s="251">
        <v>69</v>
      </c>
      <c r="E81" s="252">
        <f t="shared" si="218"/>
        <v>0</v>
      </c>
      <c r="F81" s="252">
        <f t="shared" si="229"/>
        <v>0</v>
      </c>
      <c r="G81" s="263">
        <f t="shared" si="219"/>
        <v>0</v>
      </c>
      <c r="H81" s="263">
        <f t="shared" si="220"/>
        <v>0</v>
      </c>
      <c r="I81" s="252">
        <f t="shared" si="221"/>
        <v>0</v>
      </c>
      <c r="J81" s="252">
        <f t="shared" si="222"/>
        <v>0</v>
      </c>
      <c r="K81" s="252">
        <f t="shared" si="223"/>
        <v>0</v>
      </c>
      <c r="L81" s="252">
        <f t="shared" si="224"/>
        <v>0</v>
      </c>
      <c r="M81" s="252">
        <f t="shared" si="225"/>
        <v>0</v>
      </c>
      <c r="N81" s="252">
        <f t="shared" si="226"/>
        <v>0</v>
      </c>
      <c r="O81" s="252">
        <f t="shared" si="227"/>
        <v>0</v>
      </c>
      <c r="P81" s="252">
        <f t="shared" si="228"/>
        <v>0</v>
      </c>
    </row>
    <row r="82" spans="1:48" s="251" customFormat="1" hidden="1" outlineLevel="1" x14ac:dyDescent="0.2">
      <c r="A82" s="469"/>
      <c r="B82" s="251">
        <v>70</v>
      </c>
      <c r="E82" s="252">
        <f>IF(B82&gt;$E$6,0,PPMT($E$5/12,B82,$E$6,$E$4,0,0))</f>
        <v>0</v>
      </c>
      <c r="F82" s="252">
        <f t="shared" si="229"/>
        <v>0</v>
      </c>
      <c r="G82" s="263">
        <f t="shared" si="219"/>
        <v>0</v>
      </c>
      <c r="H82" s="263">
        <f t="shared" si="220"/>
        <v>0</v>
      </c>
      <c r="I82" s="252">
        <f t="shared" si="221"/>
        <v>0</v>
      </c>
      <c r="J82" s="252">
        <f t="shared" si="222"/>
        <v>0</v>
      </c>
      <c r="K82" s="252">
        <f t="shared" si="223"/>
        <v>0</v>
      </c>
      <c r="L82" s="252">
        <f t="shared" si="224"/>
        <v>0</v>
      </c>
      <c r="M82" s="252">
        <f t="shared" si="225"/>
        <v>0</v>
      </c>
      <c r="N82" s="252">
        <f t="shared" si="226"/>
        <v>0</v>
      </c>
      <c r="O82" s="252">
        <f t="shared" si="227"/>
        <v>0</v>
      </c>
      <c r="P82" s="252">
        <f t="shared" si="228"/>
        <v>0</v>
      </c>
    </row>
    <row r="83" spans="1:48" s="251" customFormat="1" hidden="1" outlineLevel="1" x14ac:dyDescent="0.2">
      <c r="A83" s="469"/>
      <c r="B83" s="251">
        <v>71</v>
      </c>
      <c r="E83" s="252">
        <f t="shared" si="218"/>
        <v>0</v>
      </c>
      <c r="F83" s="252">
        <f t="shared" si="229"/>
        <v>0</v>
      </c>
      <c r="G83" s="263">
        <f t="shared" si="219"/>
        <v>0</v>
      </c>
      <c r="H83" s="263">
        <f t="shared" si="220"/>
        <v>0</v>
      </c>
      <c r="I83" s="252">
        <f t="shared" si="221"/>
        <v>0</v>
      </c>
      <c r="J83" s="252">
        <f t="shared" si="222"/>
        <v>0</v>
      </c>
      <c r="K83" s="252">
        <f t="shared" si="223"/>
        <v>0</v>
      </c>
      <c r="L83" s="252">
        <f t="shared" si="224"/>
        <v>0</v>
      </c>
      <c r="M83" s="252">
        <f t="shared" si="225"/>
        <v>0</v>
      </c>
      <c r="N83" s="252">
        <f t="shared" si="226"/>
        <v>0</v>
      </c>
      <c r="O83" s="252">
        <f t="shared" si="227"/>
        <v>0</v>
      </c>
      <c r="P83" s="252">
        <f t="shared" si="228"/>
        <v>0</v>
      </c>
    </row>
    <row r="84" spans="1:48" s="251" customFormat="1" hidden="1" outlineLevel="1" x14ac:dyDescent="0.2">
      <c r="A84" s="469"/>
      <c r="B84" s="251">
        <v>72</v>
      </c>
      <c r="E84" s="252">
        <f t="shared" si="218"/>
        <v>0</v>
      </c>
      <c r="F84" s="252">
        <f t="shared" si="229"/>
        <v>0</v>
      </c>
      <c r="G84" s="263">
        <f t="shared" si="219"/>
        <v>0</v>
      </c>
      <c r="H84" s="263">
        <f t="shared" si="220"/>
        <v>0</v>
      </c>
      <c r="I84" s="252">
        <f t="shared" si="221"/>
        <v>0</v>
      </c>
      <c r="J84" s="252">
        <f t="shared" si="222"/>
        <v>0</v>
      </c>
      <c r="K84" s="252">
        <f t="shared" si="223"/>
        <v>0</v>
      </c>
      <c r="L84" s="252">
        <f t="shared" si="224"/>
        <v>0</v>
      </c>
      <c r="M84" s="252">
        <f t="shared" si="225"/>
        <v>0</v>
      </c>
      <c r="N84" s="252">
        <f t="shared" si="226"/>
        <v>0</v>
      </c>
      <c r="O84" s="252">
        <f t="shared" si="227"/>
        <v>0</v>
      </c>
      <c r="P84" s="252">
        <f t="shared" si="228"/>
        <v>0</v>
      </c>
    </row>
    <row r="85" spans="1:48" s="251" customFormat="1" collapsed="1" x14ac:dyDescent="0.2">
      <c r="A85" s="76">
        <f>A73</f>
        <v>2025</v>
      </c>
      <c r="B85" s="77" t="s">
        <v>93</v>
      </c>
      <c r="C85" s="78">
        <f>SUM(E85,G85,I85,K85,M85,O85,Q85,S85,U85,W85,Y85,AA85,AC85,AE85,AG85,AI85,AK85,AM85,AO85,AQ85,AS85,AU85,)</f>
        <v>0</v>
      </c>
      <c r="D85" s="78">
        <f>SUM(F85,H85,J85,L85,N85,P85,R85,T85,V85,X85,Z85,AB85,AD85,AF85,AH85,AJ85,AL85,AN85,AP85,AR85,AT85,AV85)</f>
        <v>0</v>
      </c>
      <c r="E85" s="79">
        <f>ABS(SUM(E73:E84))</f>
        <v>0</v>
      </c>
      <c r="F85" s="79">
        <f>ABS(SUM(F73:F84))</f>
        <v>0</v>
      </c>
      <c r="G85" s="79">
        <f t="shared" ref="G85" si="230">ABS(SUM(G73:G84))</f>
        <v>0</v>
      </c>
      <c r="H85" s="79">
        <f t="shared" ref="H85" si="231">ABS(SUM(H73:H84))</f>
        <v>0</v>
      </c>
      <c r="I85" s="79">
        <f t="shared" ref="I85" si="232">ABS(SUM(I73:I84))</f>
        <v>0</v>
      </c>
      <c r="J85" s="79">
        <f t="shared" ref="J85" si="233">ABS(SUM(J73:J84))</f>
        <v>0</v>
      </c>
      <c r="K85" s="79">
        <f t="shared" ref="K85" si="234">ABS(SUM(K73:K84))</f>
        <v>0</v>
      </c>
      <c r="L85" s="79">
        <f t="shared" ref="L85" si="235">ABS(SUM(L73:L84))</f>
        <v>0</v>
      </c>
      <c r="M85" s="79">
        <f t="shared" ref="M85" si="236">ABS(SUM(M73:M84))</f>
        <v>0</v>
      </c>
      <c r="N85" s="79">
        <f t="shared" ref="N85" si="237">ABS(SUM(N73:N84))</f>
        <v>0</v>
      </c>
      <c r="O85" s="79">
        <f t="shared" ref="O85" si="238">ABS(SUM(O73:O84))</f>
        <v>0</v>
      </c>
      <c r="P85" s="79">
        <f t="shared" ref="P85" si="239">ABS(SUM(P73:P84))</f>
        <v>0</v>
      </c>
      <c r="Q85" s="79">
        <f t="shared" ref="Q85" si="240">ABS(SUM(Q73:Q84))</f>
        <v>0</v>
      </c>
      <c r="R85" s="79">
        <f t="shared" ref="R85" si="241">ABS(SUM(R73:R84))</f>
        <v>0</v>
      </c>
      <c r="S85" s="79">
        <f t="shared" ref="S85" si="242">ABS(SUM(S73:S84))</f>
        <v>0</v>
      </c>
      <c r="T85" s="79">
        <f t="shared" ref="T85" si="243">ABS(SUM(T73:T84))</f>
        <v>0</v>
      </c>
      <c r="U85" s="79">
        <f t="shared" ref="U85" si="244">ABS(SUM(U73:U84))</f>
        <v>0</v>
      </c>
      <c r="V85" s="79">
        <f t="shared" ref="V85" si="245">ABS(SUM(V73:V84))</f>
        <v>0</v>
      </c>
      <c r="W85" s="79">
        <f t="shared" ref="W85" si="246">ABS(SUM(W73:W84))</f>
        <v>0</v>
      </c>
      <c r="X85" s="79">
        <f t="shared" ref="X85" si="247">ABS(SUM(X73:X84))</f>
        <v>0</v>
      </c>
      <c r="Y85" s="79">
        <f t="shared" ref="Y85" si="248">ABS(SUM(Y73:Y84))</f>
        <v>0</v>
      </c>
      <c r="Z85" s="79">
        <f t="shared" ref="Z85" si="249">ABS(SUM(Z73:Z84))</f>
        <v>0</v>
      </c>
      <c r="AA85" s="79">
        <f t="shared" ref="AA85" si="250">ABS(SUM(AA73:AA84))</f>
        <v>0</v>
      </c>
      <c r="AB85" s="79">
        <f t="shared" ref="AB85" si="251">ABS(SUM(AB73:AB84))</f>
        <v>0</v>
      </c>
      <c r="AC85" s="79">
        <f t="shared" ref="AC85" si="252">ABS(SUM(AC73:AC84))</f>
        <v>0</v>
      </c>
      <c r="AD85" s="79">
        <f t="shared" ref="AD85" si="253">ABS(SUM(AD73:AD84))</f>
        <v>0</v>
      </c>
      <c r="AE85" s="79">
        <f t="shared" ref="AE85" si="254">ABS(SUM(AE73:AE84))</f>
        <v>0</v>
      </c>
      <c r="AF85" s="79">
        <f t="shared" ref="AF85" si="255">ABS(SUM(AF73:AF84))</f>
        <v>0</v>
      </c>
      <c r="AG85" s="79">
        <f t="shared" ref="AG85" si="256">ABS(SUM(AG73:AG84))</f>
        <v>0</v>
      </c>
      <c r="AH85" s="79">
        <f t="shared" ref="AH85" si="257">ABS(SUM(AH73:AH84))</f>
        <v>0</v>
      </c>
      <c r="AI85" s="79">
        <f t="shared" ref="AI85" si="258">ABS(SUM(AI73:AI84))</f>
        <v>0</v>
      </c>
      <c r="AJ85" s="79">
        <f t="shared" ref="AJ85" si="259">ABS(SUM(AJ73:AJ84))</f>
        <v>0</v>
      </c>
      <c r="AK85" s="79">
        <f t="shared" ref="AK85" si="260">ABS(SUM(AK73:AK84))</f>
        <v>0</v>
      </c>
      <c r="AL85" s="79">
        <f t="shared" ref="AL85" si="261">ABS(SUM(AL73:AL84))</f>
        <v>0</v>
      </c>
      <c r="AM85" s="79">
        <f t="shared" ref="AM85" si="262">ABS(SUM(AM73:AM84))</f>
        <v>0</v>
      </c>
      <c r="AN85" s="79">
        <f t="shared" ref="AN85" si="263">ABS(SUM(AN73:AN84))</f>
        <v>0</v>
      </c>
      <c r="AO85" s="79">
        <f t="shared" ref="AO85" si="264">ABS(SUM(AO73:AO84))</f>
        <v>0</v>
      </c>
      <c r="AP85" s="79">
        <f t="shared" ref="AP85" si="265">ABS(SUM(AP73:AP84))</f>
        <v>0</v>
      </c>
      <c r="AQ85" s="79">
        <f t="shared" ref="AQ85" si="266">ABS(SUM(AQ73:AQ84))</f>
        <v>0</v>
      </c>
      <c r="AR85" s="79">
        <f t="shared" ref="AR85" si="267">ABS(SUM(AR73:AR84))</f>
        <v>0</v>
      </c>
      <c r="AS85" s="79">
        <f t="shared" ref="AS85" si="268">ABS(SUM(AS73:AS84))</f>
        <v>0</v>
      </c>
      <c r="AT85" s="79">
        <f t="shared" ref="AT85" si="269">ABS(SUM(AT73:AT84))</f>
        <v>0</v>
      </c>
      <c r="AU85" s="79">
        <f t="shared" ref="AU85" si="270">ABS(SUM(AU73:AU84))</f>
        <v>0</v>
      </c>
      <c r="AV85" s="79">
        <f t="shared" ref="AV85" si="271">ABS(SUM(AV73:AV84))</f>
        <v>0</v>
      </c>
    </row>
    <row r="86" spans="1:48" s="251" customFormat="1" hidden="1" outlineLevel="1" x14ac:dyDescent="0.2">
      <c r="A86" s="469">
        <f>Q3</f>
        <v>2026</v>
      </c>
      <c r="B86" s="251">
        <v>73</v>
      </c>
      <c r="E86" s="252">
        <f>IF(B86&gt;$E$6,0,PPMT($E$5/12,B86,$E$6,$E$4,0,0))</f>
        <v>0</v>
      </c>
      <c r="F86" s="252">
        <f>IF(B86&gt;$E$6,0,IPMT($E$5/12,B86,$E$6,$E$4,0,0))</f>
        <v>0</v>
      </c>
      <c r="G86" s="263">
        <f t="shared" ref="G86" si="272">IF(B73&gt;$H$6,0,PPMT($H$5/12,B73,$H$6,$H$4,0,0))</f>
        <v>0</v>
      </c>
      <c r="H86" s="263">
        <f t="shared" ref="H86" si="273">IF(B73&gt;$H$6,0,IPMT($H$5/12,B73,$H$6,$H$4,0,0))</f>
        <v>0</v>
      </c>
      <c r="I86" s="252">
        <f t="shared" ref="I86" si="274">IF(B60&gt;$J$6,0,PPMT($J$5/12,B60,$J$6,$J$4,0,0))</f>
        <v>0</v>
      </c>
      <c r="J86" s="252">
        <f t="shared" ref="J86" si="275">IF(B60&gt;$J$6,0,IPMT($J$5/12,B60,$J$6,$J$4,0,0))</f>
        <v>0</v>
      </c>
      <c r="K86" s="252">
        <f t="shared" ref="K86" si="276">IF(B47&gt;$L$6,0,PPMT($L$5/12,B47,$L$6,$L$4,0,0))</f>
        <v>0</v>
      </c>
      <c r="L86" s="252">
        <f t="shared" ref="L86" si="277">IF(B47&gt;$L$6,0,IPMT($L$5/12,B47,$L$6,$L$4,0,0))</f>
        <v>0</v>
      </c>
      <c r="M86" s="252">
        <f t="shared" ref="M86" si="278">IF(B34&gt;$N$6,0,PPMT($N$5/12,B34,$N$6,$N$4,0,0))</f>
        <v>0</v>
      </c>
      <c r="N86" s="252">
        <f t="shared" ref="N86" si="279">IF(B34&gt;$N$6,0,IPMT($N$5/12,B34,$N$6,$N$4,0,0))</f>
        <v>0</v>
      </c>
      <c r="O86" s="252">
        <f t="shared" ref="O86" si="280">IF(B21&gt;$P$6,0,PPMT($P$5/12,B21,$P$6,$P$4,0,0))</f>
        <v>0</v>
      </c>
      <c r="P86" s="252">
        <f t="shared" ref="P86" si="281">IF(B21&gt;$P$6,0,IPMT($P$5/12,B21,$P$6,$P$4,0,0))</f>
        <v>0</v>
      </c>
      <c r="Q86" s="252">
        <f>IF(B8&gt;$R$6,0,PPMT($R$5/12,B8,$R$6,$R$4,0,0))</f>
        <v>0</v>
      </c>
      <c r="R86" s="252">
        <f>IF(B8&gt;$R$6,0,IPMT($R$5/12,B8,$R$6,$R$4,0,0))</f>
        <v>0</v>
      </c>
    </row>
    <row r="87" spans="1:48" s="251" customFormat="1" hidden="1" outlineLevel="1" x14ac:dyDescent="0.2">
      <c r="A87" s="469"/>
      <c r="B87" s="251">
        <v>74</v>
      </c>
      <c r="E87" s="252">
        <f t="shared" ref="E87:E97" si="282">IF(B87&gt;$E$6,0,PPMT($E$5/12,B87,$E$6,$E$4,0,0))</f>
        <v>0</v>
      </c>
      <c r="F87" s="252">
        <f t="shared" ref="F87:F97" si="283">IF(B87&gt;$E$6,0,IPMT($E$5/12,B87,$E$6,$E$4,0,0))</f>
        <v>0</v>
      </c>
      <c r="G87" s="263">
        <f t="shared" ref="G87:G97" si="284">IF(B74&gt;$H$6,0,PPMT($H$5/12,B74,$H$6,$H$4,0,0))</f>
        <v>0</v>
      </c>
      <c r="H87" s="263">
        <f t="shared" ref="H87:H97" si="285">IF(B74&gt;$H$6,0,IPMT($H$5/12,B74,$H$6,$H$4,0,0))</f>
        <v>0</v>
      </c>
      <c r="I87" s="252">
        <f t="shared" ref="I87:I89" si="286">IF(B61&gt;$J$6,0,PPMT($J$5/12,B61,$J$6,$J$4,0,0))</f>
        <v>0</v>
      </c>
      <c r="J87" s="252">
        <f t="shared" ref="J87:J89" si="287">IF(B61&gt;$J$6,0,IPMT($J$5/12,B61,$J$6,$J$4,0,0))</f>
        <v>0</v>
      </c>
      <c r="K87" s="252">
        <f t="shared" ref="K87:K97" si="288">IF(B48&gt;$L$6,0,PPMT($L$5/12,B48,$L$6,$L$4,0,0))</f>
        <v>0</v>
      </c>
      <c r="L87" s="252">
        <f t="shared" ref="L87:L97" si="289">IF(B48&gt;$L$6,0,IPMT($L$5/12,B48,$L$6,$L$4,0,0))</f>
        <v>0</v>
      </c>
      <c r="M87" s="252">
        <f t="shared" ref="M87:M97" si="290">IF(B35&gt;$N$6,0,PPMT($N$5/12,B35,$N$6,$N$4,0,0))</f>
        <v>0</v>
      </c>
      <c r="N87" s="252">
        <f t="shared" ref="N87:N97" si="291">IF(B35&gt;$N$6,0,IPMT($N$5/12,B35,$N$6,$N$4,0,0))</f>
        <v>0</v>
      </c>
      <c r="O87" s="252">
        <f t="shared" ref="O87:O97" si="292">IF(B22&gt;$P$6,0,PPMT($P$5/12,B22,$P$6,$P$4,0,0))</f>
        <v>0</v>
      </c>
      <c r="P87" s="252">
        <f t="shared" ref="P87:P97" si="293">IF(B22&gt;$P$6,0,IPMT($P$5/12,B22,$P$6,$P$4,0,0))</f>
        <v>0</v>
      </c>
      <c r="Q87" s="252">
        <f t="shared" ref="Q87:Q97" si="294">IF(B9&gt;$R$6,0,PPMT($R$5/12,B9,$R$6,$R$4,0,0))</f>
        <v>0</v>
      </c>
      <c r="R87" s="252">
        <f t="shared" ref="R87:R97" si="295">IF(B9&gt;$R$6,0,IPMT($R$5/12,B9,$R$6,$R$4,0,0))</f>
        <v>0</v>
      </c>
    </row>
    <row r="88" spans="1:48" s="251" customFormat="1" hidden="1" outlineLevel="1" x14ac:dyDescent="0.2">
      <c r="A88" s="469"/>
      <c r="B88" s="251">
        <v>75</v>
      </c>
      <c r="E88" s="252">
        <f t="shared" si="282"/>
        <v>0</v>
      </c>
      <c r="F88" s="252">
        <f t="shared" si="283"/>
        <v>0</v>
      </c>
      <c r="G88" s="263">
        <f t="shared" si="284"/>
        <v>0</v>
      </c>
      <c r="H88" s="263">
        <f t="shared" si="285"/>
        <v>0</v>
      </c>
      <c r="I88" s="252">
        <f t="shared" si="286"/>
        <v>0</v>
      </c>
      <c r="J88" s="252">
        <f t="shared" si="287"/>
        <v>0</v>
      </c>
      <c r="K88" s="252">
        <f t="shared" si="288"/>
        <v>0</v>
      </c>
      <c r="L88" s="252">
        <f t="shared" si="289"/>
        <v>0</v>
      </c>
      <c r="M88" s="252">
        <f t="shared" si="290"/>
        <v>0</v>
      </c>
      <c r="N88" s="252">
        <f t="shared" si="291"/>
        <v>0</v>
      </c>
      <c r="O88" s="252">
        <f t="shared" si="292"/>
        <v>0</v>
      </c>
      <c r="P88" s="252">
        <f t="shared" si="293"/>
        <v>0</v>
      </c>
      <c r="Q88" s="252">
        <f t="shared" si="294"/>
        <v>0</v>
      </c>
      <c r="R88" s="252">
        <f t="shared" si="295"/>
        <v>0</v>
      </c>
    </row>
    <row r="89" spans="1:48" s="251" customFormat="1" hidden="1" outlineLevel="1" x14ac:dyDescent="0.2">
      <c r="A89" s="469"/>
      <c r="B89" s="251">
        <v>76</v>
      </c>
      <c r="E89" s="252">
        <f t="shared" si="282"/>
        <v>0</v>
      </c>
      <c r="F89" s="252">
        <f>IF(B89&gt;$E$6,0,IPMT($E$5/12,B89,$E$6,$E$4,0,0))</f>
        <v>0</v>
      </c>
      <c r="G89" s="263">
        <f t="shared" si="284"/>
        <v>0</v>
      </c>
      <c r="H89" s="263">
        <f t="shared" si="285"/>
        <v>0</v>
      </c>
      <c r="I89" s="252">
        <f t="shared" si="286"/>
        <v>0</v>
      </c>
      <c r="J89" s="252">
        <f t="shared" si="287"/>
        <v>0</v>
      </c>
      <c r="K89" s="252">
        <f t="shared" si="288"/>
        <v>0</v>
      </c>
      <c r="L89" s="252">
        <f t="shared" si="289"/>
        <v>0</v>
      </c>
      <c r="M89" s="252">
        <f t="shared" si="290"/>
        <v>0</v>
      </c>
      <c r="N89" s="252">
        <f t="shared" si="291"/>
        <v>0</v>
      </c>
      <c r="O89" s="252">
        <f t="shared" si="292"/>
        <v>0</v>
      </c>
      <c r="P89" s="252">
        <f t="shared" si="293"/>
        <v>0</v>
      </c>
      <c r="Q89" s="252">
        <f t="shared" si="294"/>
        <v>0</v>
      </c>
      <c r="R89" s="252">
        <f t="shared" si="295"/>
        <v>0</v>
      </c>
    </row>
    <row r="90" spans="1:48" s="251" customFormat="1" hidden="1" outlineLevel="1" x14ac:dyDescent="0.2">
      <c r="A90" s="469"/>
      <c r="B90" s="251">
        <v>77</v>
      </c>
      <c r="E90" s="252">
        <f t="shared" si="282"/>
        <v>0</v>
      </c>
      <c r="F90" s="252">
        <f t="shared" si="283"/>
        <v>0</v>
      </c>
      <c r="G90" s="263">
        <f t="shared" si="284"/>
        <v>0</v>
      </c>
      <c r="H90" s="263">
        <f t="shared" si="285"/>
        <v>0</v>
      </c>
      <c r="I90" s="252">
        <f t="shared" ref="I90:I97" si="296">IF(B64&gt;$J$6,0,PPMT($J$5/12,B64,$J$6,$J$4,0,0))</f>
        <v>0</v>
      </c>
      <c r="J90" s="252">
        <f t="shared" ref="J90:J97" si="297">IF(B64&gt;$J$6,0,IPMT($J$5/12,B64,$J$6,$J$4,0,0))</f>
        <v>0</v>
      </c>
      <c r="K90" s="252">
        <f t="shared" si="288"/>
        <v>0</v>
      </c>
      <c r="L90" s="252">
        <f t="shared" si="289"/>
        <v>0</v>
      </c>
      <c r="M90" s="252">
        <f t="shared" si="290"/>
        <v>0</v>
      </c>
      <c r="N90" s="252">
        <f t="shared" si="291"/>
        <v>0</v>
      </c>
      <c r="O90" s="252">
        <f t="shared" si="292"/>
        <v>0</v>
      </c>
      <c r="P90" s="252">
        <f t="shared" si="293"/>
        <v>0</v>
      </c>
      <c r="Q90" s="252">
        <f t="shared" si="294"/>
        <v>0</v>
      </c>
      <c r="R90" s="252">
        <f t="shared" si="295"/>
        <v>0</v>
      </c>
    </row>
    <row r="91" spans="1:48" s="251" customFormat="1" hidden="1" outlineLevel="1" x14ac:dyDescent="0.2">
      <c r="A91" s="469"/>
      <c r="B91" s="251">
        <v>78</v>
      </c>
      <c r="E91" s="252">
        <f t="shared" si="282"/>
        <v>0</v>
      </c>
      <c r="F91" s="252">
        <f t="shared" si="283"/>
        <v>0</v>
      </c>
      <c r="G91" s="263">
        <f t="shared" si="284"/>
        <v>0</v>
      </c>
      <c r="H91" s="263">
        <f t="shared" si="285"/>
        <v>0</v>
      </c>
      <c r="I91" s="252">
        <f t="shared" si="296"/>
        <v>0</v>
      </c>
      <c r="J91" s="252">
        <f t="shared" si="297"/>
        <v>0</v>
      </c>
      <c r="K91" s="252">
        <f t="shared" si="288"/>
        <v>0</v>
      </c>
      <c r="L91" s="252">
        <f t="shared" si="289"/>
        <v>0</v>
      </c>
      <c r="M91" s="252">
        <f t="shared" si="290"/>
        <v>0</v>
      </c>
      <c r="N91" s="252">
        <f t="shared" si="291"/>
        <v>0</v>
      </c>
      <c r="O91" s="252">
        <f t="shared" si="292"/>
        <v>0</v>
      </c>
      <c r="P91" s="252">
        <f t="shared" si="293"/>
        <v>0</v>
      </c>
      <c r="Q91" s="252">
        <f t="shared" si="294"/>
        <v>0</v>
      </c>
      <c r="R91" s="252">
        <f t="shared" si="295"/>
        <v>0</v>
      </c>
    </row>
    <row r="92" spans="1:48" s="251" customFormat="1" hidden="1" outlineLevel="1" x14ac:dyDescent="0.2">
      <c r="A92" s="469"/>
      <c r="B92" s="251">
        <v>79</v>
      </c>
      <c r="E92" s="252">
        <f t="shared" si="282"/>
        <v>0</v>
      </c>
      <c r="F92" s="252">
        <f t="shared" si="283"/>
        <v>0</v>
      </c>
      <c r="G92" s="263">
        <f t="shared" si="284"/>
        <v>0</v>
      </c>
      <c r="H92" s="263">
        <f t="shared" si="285"/>
        <v>0</v>
      </c>
      <c r="I92" s="252">
        <f t="shared" si="296"/>
        <v>0</v>
      </c>
      <c r="J92" s="252">
        <f t="shared" si="297"/>
        <v>0</v>
      </c>
      <c r="K92" s="252">
        <f t="shared" si="288"/>
        <v>0</v>
      </c>
      <c r="L92" s="252">
        <f t="shared" si="289"/>
        <v>0</v>
      </c>
      <c r="M92" s="252">
        <f t="shared" si="290"/>
        <v>0</v>
      </c>
      <c r="N92" s="252">
        <f t="shared" si="291"/>
        <v>0</v>
      </c>
      <c r="O92" s="252">
        <f t="shared" si="292"/>
        <v>0</v>
      </c>
      <c r="P92" s="252">
        <f t="shared" si="293"/>
        <v>0</v>
      </c>
      <c r="Q92" s="252">
        <f t="shared" si="294"/>
        <v>0</v>
      </c>
      <c r="R92" s="252">
        <f t="shared" si="295"/>
        <v>0</v>
      </c>
    </row>
    <row r="93" spans="1:48" s="251" customFormat="1" hidden="1" outlineLevel="1" x14ac:dyDescent="0.2">
      <c r="A93" s="469"/>
      <c r="B93" s="251">
        <v>80</v>
      </c>
      <c r="E93" s="252">
        <f t="shared" si="282"/>
        <v>0</v>
      </c>
      <c r="F93" s="252">
        <f t="shared" si="283"/>
        <v>0</v>
      </c>
      <c r="G93" s="263">
        <f t="shared" si="284"/>
        <v>0</v>
      </c>
      <c r="H93" s="263">
        <f t="shared" si="285"/>
        <v>0</v>
      </c>
      <c r="I93" s="252">
        <f t="shared" si="296"/>
        <v>0</v>
      </c>
      <c r="J93" s="252">
        <f t="shared" si="297"/>
        <v>0</v>
      </c>
      <c r="K93" s="252">
        <f t="shared" si="288"/>
        <v>0</v>
      </c>
      <c r="L93" s="252">
        <f t="shared" si="289"/>
        <v>0</v>
      </c>
      <c r="M93" s="252">
        <f t="shared" si="290"/>
        <v>0</v>
      </c>
      <c r="N93" s="252">
        <f t="shared" si="291"/>
        <v>0</v>
      </c>
      <c r="O93" s="252">
        <f t="shared" si="292"/>
        <v>0</v>
      </c>
      <c r="P93" s="252">
        <f t="shared" si="293"/>
        <v>0</v>
      </c>
      <c r="Q93" s="252">
        <f t="shared" si="294"/>
        <v>0</v>
      </c>
      <c r="R93" s="252">
        <f t="shared" si="295"/>
        <v>0</v>
      </c>
    </row>
    <row r="94" spans="1:48" s="251" customFormat="1" hidden="1" outlineLevel="1" x14ac:dyDescent="0.2">
      <c r="A94" s="469"/>
      <c r="B94" s="251">
        <v>81</v>
      </c>
      <c r="E94" s="252">
        <f t="shared" si="282"/>
        <v>0</v>
      </c>
      <c r="F94" s="252">
        <f t="shared" si="283"/>
        <v>0</v>
      </c>
      <c r="G94" s="263">
        <f t="shared" si="284"/>
        <v>0</v>
      </c>
      <c r="H94" s="263">
        <f t="shared" si="285"/>
        <v>0</v>
      </c>
      <c r="I94" s="252">
        <f t="shared" si="296"/>
        <v>0</v>
      </c>
      <c r="J94" s="252">
        <f t="shared" si="297"/>
        <v>0</v>
      </c>
      <c r="K94" s="252">
        <f t="shared" si="288"/>
        <v>0</v>
      </c>
      <c r="L94" s="252">
        <f t="shared" si="289"/>
        <v>0</v>
      </c>
      <c r="M94" s="252">
        <f t="shared" si="290"/>
        <v>0</v>
      </c>
      <c r="N94" s="252">
        <f t="shared" si="291"/>
        <v>0</v>
      </c>
      <c r="O94" s="252">
        <f t="shared" si="292"/>
        <v>0</v>
      </c>
      <c r="P94" s="252">
        <f t="shared" si="293"/>
        <v>0</v>
      </c>
      <c r="Q94" s="252">
        <f t="shared" si="294"/>
        <v>0</v>
      </c>
      <c r="R94" s="252">
        <f t="shared" si="295"/>
        <v>0</v>
      </c>
    </row>
    <row r="95" spans="1:48" s="251" customFormat="1" hidden="1" outlineLevel="1" x14ac:dyDescent="0.2">
      <c r="A95" s="469"/>
      <c r="B95" s="251">
        <v>82</v>
      </c>
      <c r="E95" s="252">
        <f t="shared" si="282"/>
        <v>0</v>
      </c>
      <c r="F95" s="252">
        <f t="shared" si="283"/>
        <v>0</v>
      </c>
      <c r="G95" s="263">
        <f t="shared" si="284"/>
        <v>0</v>
      </c>
      <c r="H95" s="263">
        <f t="shared" si="285"/>
        <v>0</v>
      </c>
      <c r="I95" s="252">
        <f t="shared" si="296"/>
        <v>0</v>
      </c>
      <c r="J95" s="252">
        <f t="shared" si="297"/>
        <v>0</v>
      </c>
      <c r="K95" s="252">
        <f t="shared" si="288"/>
        <v>0</v>
      </c>
      <c r="L95" s="252">
        <f t="shared" si="289"/>
        <v>0</v>
      </c>
      <c r="M95" s="252">
        <f t="shared" si="290"/>
        <v>0</v>
      </c>
      <c r="N95" s="252">
        <f t="shared" si="291"/>
        <v>0</v>
      </c>
      <c r="O95" s="252">
        <f t="shared" si="292"/>
        <v>0</v>
      </c>
      <c r="P95" s="252">
        <f t="shared" si="293"/>
        <v>0</v>
      </c>
      <c r="Q95" s="252">
        <f t="shared" si="294"/>
        <v>0</v>
      </c>
      <c r="R95" s="252">
        <f t="shared" si="295"/>
        <v>0</v>
      </c>
    </row>
    <row r="96" spans="1:48" s="251" customFormat="1" hidden="1" outlineLevel="1" x14ac:dyDescent="0.2">
      <c r="A96" s="469"/>
      <c r="B96" s="251">
        <v>83</v>
      </c>
      <c r="E96" s="252">
        <f t="shared" si="282"/>
        <v>0</v>
      </c>
      <c r="F96" s="252">
        <f t="shared" si="283"/>
        <v>0</v>
      </c>
      <c r="G96" s="263">
        <f t="shared" si="284"/>
        <v>0</v>
      </c>
      <c r="H96" s="263">
        <f t="shared" si="285"/>
        <v>0</v>
      </c>
      <c r="I96" s="252">
        <f t="shared" si="296"/>
        <v>0</v>
      </c>
      <c r="J96" s="252">
        <f t="shared" si="297"/>
        <v>0</v>
      </c>
      <c r="K96" s="252">
        <f t="shared" si="288"/>
        <v>0</v>
      </c>
      <c r="L96" s="252">
        <f t="shared" si="289"/>
        <v>0</v>
      </c>
      <c r="M96" s="252">
        <f t="shared" si="290"/>
        <v>0</v>
      </c>
      <c r="N96" s="252">
        <f t="shared" si="291"/>
        <v>0</v>
      </c>
      <c r="O96" s="252">
        <f t="shared" si="292"/>
        <v>0</v>
      </c>
      <c r="P96" s="252">
        <f t="shared" si="293"/>
        <v>0</v>
      </c>
      <c r="Q96" s="252">
        <f t="shared" si="294"/>
        <v>0</v>
      </c>
      <c r="R96" s="252">
        <f t="shared" si="295"/>
        <v>0</v>
      </c>
    </row>
    <row r="97" spans="1:48" s="251" customFormat="1" hidden="1" outlineLevel="1" x14ac:dyDescent="0.2">
      <c r="A97" s="469"/>
      <c r="B97" s="251">
        <v>84</v>
      </c>
      <c r="E97" s="252">
        <f t="shared" si="282"/>
        <v>0</v>
      </c>
      <c r="F97" s="252">
        <f t="shared" si="283"/>
        <v>0</v>
      </c>
      <c r="G97" s="263">
        <f t="shared" si="284"/>
        <v>0</v>
      </c>
      <c r="H97" s="263">
        <f t="shared" si="285"/>
        <v>0</v>
      </c>
      <c r="I97" s="252">
        <f t="shared" si="296"/>
        <v>0</v>
      </c>
      <c r="J97" s="252">
        <f t="shared" si="297"/>
        <v>0</v>
      </c>
      <c r="K97" s="252">
        <f t="shared" si="288"/>
        <v>0</v>
      </c>
      <c r="L97" s="252">
        <f t="shared" si="289"/>
        <v>0</v>
      </c>
      <c r="M97" s="252">
        <f t="shared" si="290"/>
        <v>0</v>
      </c>
      <c r="N97" s="252">
        <f t="shared" si="291"/>
        <v>0</v>
      </c>
      <c r="O97" s="252">
        <f t="shared" si="292"/>
        <v>0</v>
      </c>
      <c r="P97" s="252">
        <f t="shared" si="293"/>
        <v>0</v>
      </c>
      <c r="Q97" s="252">
        <f t="shared" si="294"/>
        <v>0</v>
      </c>
      <c r="R97" s="252">
        <f t="shared" si="295"/>
        <v>0</v>
      </c>
    </row>
    <row r="98" spans="1:48" s="251" customFormat="1" collapsed="1" x14ac:dyDescent="0.2">
      <c r="A98" s="76">
        <f>A86</f>
        <v>2026</v>
      </c>
      <c r="B98" s="77" t="s">
        <v>93</v>
      </c>
      <c r="C98" s="78">
        <f>SUM(E98,G98,I98,K98,M98,O98,Q98,S98,U98,W98,Y98,AA98,AC98,AE98,AG98,AI98,AK98,AM98,AO98,AQ98,AS98,AU98,)</f>
        <v>0</v>
      </c>
      <c r="D98" s="78">
        <f>SUM(F98,H98,J98,L98,N98,P98,R98,T98,V98,X98,Z98,AB98,AD98,AF98,AH98,AJ98,AL98,AN98,AP98,AR98,AT98,AV98)</f>
        <v>0</v>
      </c>
      <c r="E98" s="79">
        <f>ABS(SUM(E86:E97))</f>
        <v>0</v>
      </c>
      <c r="F98" s="79">
        <f>ABS(SUM(F86:F97))</f>
        <v>0</v>
      </c>
      <c r="G98" s="79">
        <f t="shared" ref="G98" si="298">ABS(SUM(G86:G97))</f>
        <v>0</v>
      </c>
      <c r="H98" s="79">
        <f t="shared" ref="H98" si="299">ABS(SUM(H86:H97))</f>
        <v>0</v>
      </c>
      <c r="I98" s="79">
        <f t="shared" ref="I98" si="300">ABS(SUM(I86:I97))</f>
        <v>0</v>
      </c>
      <c r="J98" s="79">
        <f t="shared" ref="J98" si="301">ABS(SUM(J86:J97))</f>
        <v>0</v>
      </c>
      <c r="K98" s="79">
        <f t="shared" ref="K98" si="302">ABS(SUM(K86:K97))</f>
        <v>0</v>
      </c>
      <c r="L98" s="79">
        <f t="shared" ref="L98" si="303">ABS(SUM(L86:L97))</f>
        <v>0</v>
      </c>
      <c r="M98" s="79">
        <f t="shared" ref="M98" si="304">ABS(SUM(M86:M97))</f>
        <v>0</v>
      </c>
      <c r="N98" s="79">
        <f t="shared" ref="N98" si="305">ABS(SUM(N86:N97))</f>
        <v>0</v>
      </c>
      <c r="O98" s="79">
        <f t="shared" ref="O98" si="306">ABS(SUM(O86:O97))</f>
        <v>0</v>
      </c>
      <c r="P98" s="79">
        <f t="shared" ref="P98" si="307">ABS(SUM(P86:P97))</f>
        <v>0</v>
      </c>
      <c r="Q98" s="79">
        <f t="shared" ref="Q98" si="308">ABS(SUM(Q86:Q97))</f>
        <v>0</v>
      </c>
      <c r="R98" s="79">
        <f t="shared" ref="R98" si="309">ABS(SUM(R86:R97))</f>
        <v>0</v>
      </c>
      <c r="S98" s="79">
        <f t="shared" ref="S98" si="310">ABS(SUM(S86:S97))</f>
        <v>0</v>
      </c>
      <c r="T98" s="79">
        <f t="shared" ref="T98" si="311">ABS(SUM(T86:T97))</f>
        <v>0</v>
      </c>
      <c r="U98" s="79">
        <f t="shared" ref="U98" si="312">ABS(SUM(U86:U97))</f>
        <v>0</v>
      </c>
      <c r="V98" s="79">
        <f t="shared" ref="V98" si="313">ABS(SUM(V86:V97))</f>
        <v>0</v>
      </c>
      <c r="W98" s="79">
        <f t="shared" ref="W98" si="314">ABS(SUM(W86:W97))</f>
        <v>0</v>
      </c>
      <c r="X98" s="79">
        <f t="shared" ref="X98" si="315">ABS(SUM(X86:X97))</f>
        <v>0</v>
      </c>
      <c r="Y98" s="79">
        <f t="shared" ref="Y98" si="316">ABS(SUM(Y86:Y97))</f>
        <v>0</v>
      </c>
      <c r="Z98" s="79">
        <f t="shared" ref="Z98" si="317">ABS(SUM(Z86:Z97))</f>
        <v>0</v>
      </c>
      <c r="AA98" s="79">
        <f t="shared" ref="AA98" si="318">ABS(SUM(AA86:AA97))</f>
        <v>0</v>
      </c>
      <c r="AB98" s="79">
        <f t="shared" ref="AB98" si="319">ABS(SUM(AB86:AB97))</f>
        <v>0</v>
      </c>
      <c r="AC98" s="79">
        <f t="shared" ref="AC98" si="320">ABS(SUM(AC86:AC97))</f>
        <v>0</v>
      </c>
      <c r="AD98" s="79">
        <f t="shared" ref="AD98" si="321">ABS(SUM(AD86:AD97))</f>
        <v>0</v>
      </c>
      <c r="AE98" s="79">
        <f t="shared" ref="AE98" si="322">ABS(SUM(AE86:AE97))</f>
        <v>0</v>
      </c>
      <c r="AF98" s="79">
        <f t="shared" ref="AF98" si="323">ABS(SUM(AF86:AF97))</f>
        <v>0</v>
      </c>
      <c r="AG98" s="79">
        <f t="shared" ref="AG98" si="324">ABS(SUM(AG86:AG97))</f>
        <v>0</v>
      </c>
      <c r="AH98" s="79">
        <f t="shared" ref="AH98" si="325">ABS(SUM(AH86:AH97))</f>
        <v>0</v>
      </c>
      <c r="AI98" s="79">
        <f t="shared" ref="AI98" si="326">ABS(SUM(AI86:AI97))</f>
        <v>0</v>
      </c>
      <c r="AJ98" s="79">
        <f t="shared" ref="AJ98" si="327">ABS(SUM(AJ86:AJ97))</f>
        <v>0</v>
      </c>
      <c r="AK98" s="79">
        <f t="shared" ref="AK98" si="328">ABS(SUM(AK86:AK97))</f>
        <v>0</v>
      </c>
      <c r="AL98" s="79">
        <f t="shared" ref="AL98" si="329">ABS(SUM(AL86:AL97))</f>
        <v>0</v>
      </c>
      <c r="AM98" s="79">
        <f t="shared" ref="AM98" si="330">ABS(SUM(AM86:AM97))</f>
        <v>0</v>
      </c>
      <c r="AN98" s="79">
        <f t="shared" ref="AN98" si="331">ABS(SUM(AN86:AN97))</f>
        <v>0</v>
      </c>
      <c r="AO98" s="79">
        <f t="shared" ref="AO98" si="332">ABS(SUM(AO86:AO97))</f>
        <v>0</v>
      </c>
      <c r="AP98" s="79">
        <f t="shared" ref="AP98" si="333">ABS(SUM(AP86:AP97))</f>
        <v>0</v>
      </c>
      <c r="AQ98" s="79">
        <f t="shared" ref="AQ98" si="334">ABS(SUM(AQ86:AQ97))</f>
        <v>0</v>
      </c>
      <c r="AR98" s="79">
        <f t="shared" ref="AR98" si="335">ABS(SUM(AR86:AR97))</f>
        <v>0</v>
      </c>
      <c r="AS98" s="79">
        <f t="shared" ref="AS98" si="336">ABS(SUM(AS86:AS97))</f>
        <v>0</v>
      </c>
      <c r="AT98" s="79">
        <f t="shared" ref="AT98" si="337">ABS(SUM(AT86:AT97))</f>
        <v>0</v>
      </c>
      <c r="AU98" s="79">
        <f t="shared" ref="AU98" si="338">ABS(SUM(AU86:AU97))</f>
        <v>0</v>
      </c>
      <c r="AV98" s="79">
        <f t="shared" ref="AV98" si="339">ABS(SUM(AV86:AV97))</f>
        <v>0</v>
      </c>
    </row>
    <row r="99" spans="1:48" hidden="1" outlineLevel="1" x14ac:dyDescent="0.2">
      <c r="A99" s="466">
        <f>S3</f>
        <v>2027</v>
      </c>
      <c r="B99" s="68">
        <v>85</v>
      </c>
      <c r="E99" s="257">
        <f>IF(B99&gt;$E$6,0,PPMT($E$5/12,B99,$E$6,$E$4,0,0))</f>
        <v>0</v>
      </c>
      <c r="F99" s="257">
        <f>IF(B99&gt;$E$6,0,IPMT($E$5/12,B99,$E$6,$E$4,0,0))</f>
        <v>0</v>
      </c>
      <c r="G99" s="75">
        <f t="shared" ref="G99" si="340">IF(B86&gt;$H$6,0,PPMT($H$5/12,B86,$H$6,$H$4,0,0))</f>
        <v>0</v>
      </c>
      <c r="H99" s="75">
        <f t="shared" ref="H99" si="341">IF(B86&gt;$H$6,0,IPMT($H$5/12,B86,$H$6,$H$4,0,0))</f>
        <v>0</v>
      </c>
      <c r="I99" s="257">
        <f t="shared" ref="I99" si="342">IF(B73&gt;$J$6,0,PPMT($J$5/12,B73,$J$6,$J$4,0,0))</f>
        <v>0</v>
      </c>
      <c r="J99" s="257">
        <f t="shared" ref="J99" si="343">IF(B73&gt;$J$6,0,IPMT($J$5/12,B73,$J$6,$J$4,0,0))</f>
        <v>0</v>
      </c>
      <c r="K99" s="80">
        <f t="shared" ref="K99" si="344">IF(B60&gt;$L$6,0,PPMT($L$5/12,B60,$L$6,$L$4,0,0))</f>
        <v>0</v>
      </c>
      <c r="L99" s="80">
        <f t="shared" ref="L99" si="345">IF(B60&gt;$L$6,0,IPMT($L$5/12,B60,$L$6,$L$4,0,0))</f>
        <v>0</v>
      </c>
      <c r="M99" s="257">
        <f t="shared" ref="M99" si="346">IF(B47&gt;$N$6,0,PPMT($N$5/12,B47,$N$6,$N$4,0,0))</f>
        <v>0</v>
      </c>
      <c r="N99" s="257">
        <f t="shared" ref="N99" si="347">IF(B47&gt;$N$6,0,IPMT($N$5/12,B47,$N$6,$N$4,0,0))</f>
        <v>0</v>
      </c>
      <c r="O99" s="80">
        <f t="shared" ref="O99" si="348">IF(B34&gt;$P$6,0,PPMT($P$5/12,B34,$P$6,$P$4,0,0))</f>
        <v>0</v>
      </c>
      <c r="P99" s="80">
        <f t="shared" ref="P99" si="349">IF(B34&gt;$P$6,0,IPMT($P$5/12,B34,$P$6,$P$4,0,0))</f>
        <v>0</v>
      </c>
      <c r="Q99" s="257">
        <f t="shared" ref="Q99" si="350">IF(B21&gt;$R$6,0,PPMT($R$5/12,B21,$R$6,$R$4,0,0))</f>
        <v>0</v>
      </c>
      <c r="R99" s="257">
        <f t="shared" ref="R99" si="351">IF(B21&gt;$R$6,0,IPMT($R$5/12,B21,$R$6,$R$4,0,0))</f>
        <v>0</v>
      </c>
      <c r="S99" s="80">
        <f>IF(B8&gt;$T$6,0,PPMT($T$5/12,B8,$T$6,$T$4,0,0))</f>
        <v>0</v>
      </c>
      <c r="T99" s="80">
        <f>IF(B8&gt;$T$6,0,IPMT($T$5/12,B8,$T$6,$T$4,0,0))</f>
        <v>0</v>
      </c>
    </row>
    <row r="100" spans="1:48" hidden="1" outlineLevel="1" x14ac:dyDescent="0.2">
      <c r="A100" s="466"/>
      <c r="B100" s="68">
        <v>86</v>
      </c>
      <c r="E100" s="257">
        <f t="shared" ref="E100:E110" si="352">IF(B100&gt;$E$6,0,PPMT($E$5/12,B100,$E$6,$E$4,0,0))</f>
        <v>0</v>
      </c>
      <c r="F100" s="257">
        <f t="shared" ref="F100:F110" si="353">IF(B100&gt;$E$6,0,IPMT($E$5/12,B100,$E$6,$E$4,0,0))</f>
        <v>0</v>
      </c>
      <c r="G100" s="75">
        <f t="shared" ref="G100:G110" si="354">IF(B87&gt;$H$6,0,PPMT($H$5/12,B87,$H$6,$H$4,0,0))</f>
        <v>0</v>
      </c>
      <c r="H100" s="75">
        <f t="shared" ref="H100:H110" si="355">IF(B87&gt;$H$6,0,IPMT($H$5/12,B87,$H$6,$H$4,0,0))</f>
        <v>0</v>
      </c>
      <c r="I100" s="257">
        <f t="shared" ref="I100:I110" si="356">IF(B74&gt;$J$6,0,PPMT($J$5/12,B74,$J$6,$J$4,0,0))</f>
        <v>0</v>
      </c>
      <c r="J100" s="257">
        <f t="shared" ref="J100:J110" si="357">IF(B74&gt;$J$6,0,IPMT($J$5/12,B74,$J$6,$J$4,0,0))</f>
        <v>0</v>
      </c>
      <c r="K100" s="80">
        <f t="shared" ref="K100:K110" si="358">IF(B61&gt;$L$6,0,PPMT($L$5/12,B61,$L$6,$L$4,0,0))</f>
        <v>0</v>
      </c>
      <c r="L100" s="80">
        <f t="shared" ref="L100:L110" si="359">IF(B61&gt;$L$6,0,IPMT($L$5/12,B61,$L$6,$L$4,0,0))</f>
        <v>0</v>
      </c>
      <c r="M100" s="257">
        <f t="shared" ref="M100:M110" si="360">IF(B48&gt;$N$6,0,PPMT($N$5/12,B48,$N$6,$N$4,0,0))</f>
        <v>0</v>
      </c>
      <c r="N100" s="257">
        <f t="shared" ref="N100:N110" si="361">IF(B48&gt;$N$6,0,IPMT($N$5/12,B48,$N$6,$N$4,0,0))</f>
        <v>0</v>
      </c>
      <c r="O100" s="80">
        <f t="shared" ref="O100:O110" si="362">IF(B35&gt;$P$6,0,PPMT($P$5/12,B35,$P$6,$P$4,0,0))</f>
        <v>0</v>
      </c>
      <c r="P100" s="80">
        <f t="shared" ref="P100:P110" si="363">IF(B35&gt;$P$6,0,IPMT($P$5/12,B35,$P$6,$P$4,0,0))</f>
        <v>0</v>
      </c>
      <c r="Q100" s="257">
        <f t="shared" ref="Q100:Q110" si="364">IF(B22&gt;$R$6,0,PPMT($R$5/12,B22,$R$6,$R$4,0,0))</f>
        <v>0</v>
      </c>
      <c r="R100" s="257">
        <f t="shared" ref="R100:R110" si="365">IF(B22&gt;$R$6,0,IPMT($R$5/12,B22,$R$6,$R$4,0,0))</f>
        <v>0</v>
      </c>
      <c r="S100" s="80">
        <f t="shared" ref="S100:S110" si="366">IF(B9&gt;$T$6,0,PPMT($T$5/12,B9,$T$6,$T$4,0,0))</f>
        <v>0</v>
      </c>
      <c r="T100" s="80">
        <f t="shared" ref="T100:T110" si="367">IF(B9&gt;$T$6,0,IPMT($T$5/12,B9,$T$6,$T$4,0,0))</f>
        <v>0</v>
      </c>
    </row>
    <row r="101" spans="1:48" hidden="1" outlineLevel="1" x14ac:dyDescent="0.2">
      <c r="A101" s="466"/>
      <c r="B101" s="68">
        <v>87</v>
      </c>
      <c r="E101" s="257">
        <f t="shared" si="352"/>
        <v>0</v>
      </c>
      <c r="F101" s="257">
        <f t="shared" si="353"/>
        <v>0</v>
      </c>
      <c r="G101" s="75">
        <f t="shared" si="354"/>
        <v>0</v>
      </c>
      <c r="H101" s="75">
        <f t="shared" si="355"/>
        <v>0</v>
      </c>
      <c r="I101" s="257">
        <f t="shared" si="356"/>
        <v>0</v>
      </c>
      <c r="J101" s="257">
        <f t="shared" si="357"/>
        <v>0</v>
      </c>
      <c r="K101" s="80">
        <f t="shared" si="358"/>
        <v>0</v>
      </c>
      <c r="L101" s="80">
        <f t="shared" si="359"/>
        <v>0</v>
      </c>
      <c r="M101" s="257">
        <f t="shared" si="360"/>
        <v>0</v>
      </c>
      <c r="N101" s="257">
        <f t="shared" si="361"/>
        <v>0</v>
      </c>
      <c r="O101" s="80">
        <f t="shared" si="362"/>
        <v>0</v>
      </c>
      <c r="P101" s="80">
        <f t="shared" si="363"/>
        <v>0</v>
      </c>
      <c r="Q101" s="257">
        <f t="shared" si="364"/>
        <v>0</v>
      </c>
      <c r="R101" s="257">
        <f t="shared" si="365"/>
        <v>0</v>
      </c>
      <c r="S101" s="80">
        <f t="shared" si="366"/>
        <v>0</v>
      </c>
      <c r="T101" s="80">
        <f t="shared" si="367"/>
        <v>0</v>
      </c>
    </row>
    <row r="102" spans="1:48" hidden="1" outlineLevel="1" x14ac:dyDescent="0.2">
      <c r="A102" s="466"/>
      <c r="B102" s="68">
        <v>88</v>
      </c>
      <c r="E102" s="257">
        <f t="shared" si="352"/>
        <v>0</v>
      </c>
      <c r="F102" s="257">
        <f t="shared" si="353"/>
        <v>0</v>
      </c>
      <c r="G102" s="75">
        <f t="shared" si="354"/>
        <v>0</v>
      </c>
      <c r="H102" s="75">
        <f t="shared" si="355"/>
        <v>0</v>
      </c>
      <c r="I102" s="257">
        <f t="shared" si="356"/>
        <v>0</v>
      </c>
      <c r="J102" s="257">
        <f t="shared" si="357"/>
        <v>0</v>
      </c>
      <c r="K102" s="80">
        <f t="shared" si="358"/>
        <v>0</v>
      </c>
      <c r="L102" s="80">
        <f t="shared" si="359"/>
        <v>0</v>
      </c>
      <c r="M102" s="257">
        <f t="shared" si="360"/>
        <v>0</v>
      </c>
      <c r="N102" s="257">
        <f t="shared" si="361"/>
        <v>0</v>
      </c>
      <c r="O102" s="80">
        <f t="shared" si="362"/>
        <v>0</v>
      </c>
      <c r="P102" s="80">
        <f t="shared" si="363"/>
        <v>0</v>
      </c>
      <c r="Q102" s="257">
        <f t="shared" si="364"/>
        <v>0</v>
      </c>
      <c r="R102" s="257">
        <f t="shared" si="365"/>
        <v>0</v>
      </c>
      <c r="S102" s="80">
        <f t="shared" si="366"/>
        <v>0</v>
      </c>
      <c r="T102" s="80">
        <f t="shared" si="367"/>
        <v>0</v>
      </c>
    </row>
    <row r="103" spans="1:48" hidden="1" outlineLevel="1" x14ac:dyDescent="0.2">
      <c r="A103" s="466"/>
      <c r="B103" s="68">
        <v>89</v>
      </c>
      <c r="E103" s="257">
        <f t="shared" si="352"/>
        <v>0</v>
      </c>
      <c r="F103" s="257">
        <f t="shared" si="353"/>
        <v>0</v>
      </c>
      <c r="G103" s="75">
        <f t="shared" si="354"/>
        <v>0</v>
      </c>
      <c r="H103" s="75">
        <f t="shared" si="355"/>
        <v>0</v>
      </c>
      <c r="I103" s="257">
        <f t="shared" si="356"/>
        <v>0</v>
      </c>
      <c r="J103" s="257">
        <f t="shared" si="357"/>
        <v>0</v>
      </c>
      <c r="K103" s="80">
        <f t="shared" si="358"/>
        <v>0</v>
      </c>
      <c r="L103" s="80">
        <f t="shared" si="359"/>
        <v>0</v>
      </c>
      <c r="M103" s="257">
        <f t="shared" si="360"/>
        <v>0</v>
      </c>
      <c r="N103" s="257">
        <f t="shared" si="361"/>
        <v>0</v>
      </c>
      <c r="O103" s="80">
        <f t="shared" si="362"/>
        <v>0</v>
      </c>
      <c r="P103" s="80">
        <f t="shared" si="363"/>
        <v>0</v>
      </c>
      <c r="Q103" s="257">
        <f t="shared" si="364"/>
        <v>0</v>
      </c>
      <c r="R103" s="257">
        <f t="shared" si="365"/>
        <v>0</v>
      </c>
      <c r="S103" s="80">
        <f t="shared" si="366"/>
        <v>0</v>
      </c>
      <c r="T103" s="80">
        <f t="shared" si="367"/>
        <v>0</v>
      </c>
    </row>
    <row r="104" spans="1:48" hidden="1" outlineLevel="1" x14ac:dyDescent="0.2">
      <c r="A104" s="466"/>
      <c r="B104" s="68">
        <v>90</v>
      </c>
      <c r="E104" s="257">
        <f t="shared" si="352"/>
        <v>0</v>
      </c>
      <c r="F104" s="257">
        <f t="shared" si="353"/>
        <v>0</v>
      </c>
      <c r="G104" s="75">
        <f t="shared" si="354"/>
        <v>0</v>
      </c>
      <c r="H104" s="75">
        <f t="shared" si="355"/>
        <v>0</v>
      </c>
      <c r="I104" s="257">
        <f t="shared" si="356"/>
        <v>0</v>
      </c>
      <c r="J104" s="257">
        <f t="shared" si="357"/>
        <v>0</v>
      </c>
      <c r="K104" s="80">
        <f t="shared" si="358"/>
        <v>0</v>
      </c>
      <c r="L104" s="80">
        <f t="shared" si="359"/>
        <v>0</v>
      </c>
      <c r="M104" s="257">
        <f t="shared" si="360"/>
        <v>0</v>
      </c>
      <c r="N104" s="257">
        <f t="shared" si="361"/>
        <v>0</v>
      </c>
      <c r="O104" s="80">
        <f t="shared" si="362"/>
        <v>0</v>
      </c>
      <c r="P104" s="80">
        <f t="shared" si="363"/>
        <v>0</v>
      </c>
      <c r="Q104" s="257">
        <f t="shared" si="364"/>
        <v>0</v>
      </c>
      <c r="R104" s="257">
        <f t="shared" si="365"/>
        <v>0</v>
      </c>
      <c r="S104" s="80">
        <f t="shared" si="366"/>
        <v>0</v>
      </c>
      <c r="T104" s="80">
        <f t="shared" si="367"/>
        <v>0</v>
      </c>
    </row>
    <row r="105" spans="1:48" hidden="1" outlineLevel="1" x14ac:dyDescent="0.2">
      <c r="A105" s="466"/>
      <c r="B105" s="68">
        <v>91</v>
      </c>
      <c r="E105" s="257">
        <f t="shared" si="352"/>
        <v>0</v>
      </c>
      <c r="F105" s="257">
        <f t="shared" si="353"/>
        <v>0</v>
      </c>
      <c r="G105" s="75">
        <f t="shared" si="354"/>
        <v>0</v>
      </c>
      <c r="H105" s="75">
        <f t="shared" si="355"/>
        <v>0</v>
      </c>
      <c r="I105" s="257">
        <f t="shared" si="356"/>
        <v>0</v>
      </c>
      <c r="J105" s="257">
        <f t="shared" si="357"/>
        <v>0</v>
      </c>
      <c r="K105" s="80">
        <f t="shared" si="358"/>
        <v>0</v>
      </c>
      <c r="L105" s="80">
        <f t="shared" si="359"/>
        <v>0</v>
      </c>
      <c r="M105" s="257">
        <f t="shared" si="360"/>
        <v>0</v>
      </c>
      <c r="N105" s="257">
        <f t="shared" si="361"/>
        <v>0</v>
      </c>
      <c r="O105" s="80">
        <f t="shared" si="362"/>
        <v>0</v>
      </c>
      <c r="P105" s="80">
        <f t="shared" si="363"/>
        <v>0</v>
      </c>
      <c r="Q105" s="257">
        <f t="shared" si="364"/>
        <v>0</v>
      </c>
      <c r="R105" s="257">
        <f t="shared" si="365"/>
        <v>0</v>
      </c>
      <c r="S105" s="80">
        <f t="shared" si="366"/>
        <v>0</v>
      </c>
      <c r="T105" s="80">
        <f t="shared" si="367"/>
        <v>0</v>
      </c>
    </row>
    <row r="106" spans="1:48" hidden="1" outlineLevel="1" x14ac:dyDescent="0.2">
      <c r="A106" s="466"/>
      <c r="B106" s="68">
        <v>92</v>
      </c>
      <c r="E106" s="257">
        <f t="shared" si="352"/>
        <v>0</v>
      </c>
      <c r="F106" s="257">
        <f t="shared" si="353"/>
        <v>0</v>
      </c>
      <c r="G106" s="75">
        <f t="shared" si="354"/>
        <v>0</v>
      </c>
      <c r="H106" s="75">
        <f t="shared" si="355"/>
        <v>0</v>
      </c>
      <c r="I106" s="257">
        <f t="shared" si="356"/>
        <v>0</v>
      </c>
      <c r="J106" s="257">
        <f t="shared" si="357"/>
        <v>0</v>
      </c>
      <c r="K106" s="80">
        <f t="shared" si="358"/>
        <v>0</v>
      </c>
      <c r="L106" s="80">
        <f t="shared" si="359"/>
        <v>0</v>
      </c>
      <c r="M106" s="257">
        <f t="shared" si="360"/>
        <v>0</v>
      </c>
      <c r="N106" s="257">
        <f t="shared" si="361"/>
        <v>0</v>
      </c>
      <c r="O106" s="80">
        <f t="shared" si="362"/>
        <v>0</v>
      </c>
      <c r="P106" s="80">
        <f t="shared" si="363"/>
        <v>0</v>
      </c>
      <c r="Q106" s="257">
        <f t="shared" si="364"/>
        <v>0</v>
      </c>
      <c r="R106" s="257">
        <f t="shared" si="365"/>
        <v>0</v>
      </c>
      <c r="S106" s="80">
        <f t="shared" si="366"/>
        <v>0</v>
      </c>
      <c r="T106" s="80">
        <f t="shared" si="367"/>
        <v>0</v>
      </c>
    </row>
    <row r="107" spans="1:48" hidden="1" outlineLevel="1" x14ac:dyDescent="0.2">
      <c r="A107" s="466"/>
      <c r="B107" s="68">
        <v>93</v>
      </c>
      <c r="E107" s="257">
        <f t="shared" si="352"/>
        <v>0</v>
      </c>
      <c r="F107" s="257">
        <f t="shared" si="353"/>
        <v>0</v>
      </c>
      <c r="G107" s="75">
        <f t="shared" si="354"/>
        <v>0</v>
      </c>
      <c r="H107" s="75">
        <f t="shared" si="355"/>
        <v>0</v>
      </c>
      <c r="I107" s="257">
        <f t="shared" si="356"/>
        <v>0</v>
      </c>
      <c r="J107" s="257">
        <f t="shared" si="357"/>
        <v>0</v>
      </c>
      <c r="K107" s="80">
        <f t="shared" si="358"/>
        <v>0</v>
      </c>
      <c r="L107" s="80">
        <f t="shared" si="359"/>
        <v>0</v>
      </c>
      <c r="M107" s="257">
        <f t="shared" si="360"/>
        <v>0</v>
      </c>
      <c r="N107" s="257">
        <f t="shared" si="361"/>
        <v>0</v>
      </c>
      <c r="O107" s="80">
        <f t="shared" si="362"/>
        <v>0</v>
      </c>
      <c r="P107" s="80">
        <f t="shared" si="363"/>
        <v>0</v>
      </c>
      <c r="Q107" s="257">
        <f t="shared" si="364"/>
        <v>0</v>
      </c>
      <c r="R107" s="257">
        <f t="shared" si="365"/>
        <v>0</v>
      </c>
      <c r="S107" s="80">
        <f t="shared" si="366"/>
        <v>0</v>
      </c>
      <c r="T107" s="80">
        <f t="shared" si="367"/>
        <v>0</v>
      </c>
    </row>
    <row r="108" spans="1:48" hidden="1" outlineLevel="1" x14ac:dyDescent="0.2">
      <c r="A108" s="466"/>
      <c r="B108" s="68">
        <v>94</v>
      </c>
      <c r="E108" s="257">
        <f t="shared" si="352"/>
        <v>0</v>
      </c>
      <c r="F108" s="257">
        <f t="shared" si="353"/>
        <v>0</v>
      </c>
      <c r="G108" s="75">
        <f t="shared" si="354"/>
        <v>0</v>
      </c>
      <c r="H108" s="75">
        <f t="shared" si="355"/>
        <v>0</v>
      </c>
      <c r="I108" s="257">
        <f t="shared" si="356"/>
        <v>0</v>
      </c>
      <c r="J108" s="257">
        <f t="shared" si="357"/>
        <v>0</v>
      </c>
      <c r="K108" s="80">
        <f t="shared" si="358"/>
        <v>0</v>
      </c>
      <c r="L108" s="80">
        <f t="shared" si="359"/>
        <v>0</v>
      </c>
      <c r="M108" s="257">
        <f t="shared" si="360"/>
        <v>0</v>
      </c>
      <c r="N108" s="257">
        <f t="shared" si="361"/>
        <v>0</v>
      </c>
      <c r="O108" s="80">
        <f t="shared" si="362"/>
        <v>0</v>
      </c>
      <c r="P108" s="80">
        <f t="shared" si="363"/>
        <v>0</v>
      </c>
      <c r="Q108" s="257">
        <f t="shared" si="364"/>
        <v>0</v>
      </c>
      <c r="R108" s="257">
        <f t="shared" si="365"/>
        <v>0</v>
      </c>
      <c r="S108" s="80">
        <f t="shared" si="366"/>
        <v>0</v>
      </c>
      <c r="T108" s="80">
        <f t="shared" si="367"/>
        <v>0</v>
      </c>
    </row>
    <row r="109" spans="1:48" hidden="1" outlineLevel="1" x14ac:dyDescent="0.2">
      <c r="A109" s="466"/>
      <c r="B109" s="68">
        <v>95</v>
      </c>
      <c r="E109" s="257">
        <f t="shared" si="352"/>
        <v>0</v>
      </c>
      <c r="F109" s="257">
        <f t="shared" si="353"/>
        <v>0</v>
      </c>
      <c r="G109" s="75">
        <f t="shared" si="354"/>
        <v>0</v>
      </c>
      <c r="H109" s="75">
        <f t="shared" si="355"/>
        <v>0</v>
      </c>
      <c r="I109" s="257">
        <f t="shared" si="356"/>
        <v>0</v>
      </c>
      <c r="J109" s="257">
        <f t="shared" si="357"/>
        <v>0</v>
      </c>
      <c r="K109" s="80">
        <f t="shared" si="358"/>
        <v>0</v>
      </c>
      <c r="L109" s="80">
        <f t="shared" si="359"/>
        <v>0</v>
      </c>
      <c r="M109" s="257">
        <f t="shared" si="360"/>
        <v>0</v>
      </c>
      <c r="N109" s="257">
        <f t="shared" si="361"/>
        <v>0</v>
      </c>
      <c r="O109" s="80">
        <f t="shared" si="362"/>
        <v>0</v>
      </c>
      <c r="P109" s="80">
        <f t="shared" si="363"/>
        <v>0</v>
      </c>
      <c r="Q109" s="257">
        <f t="shared" si="364"/>
        <v>0</v>
      </c>
      <c r="R109" s="257">
        <f t="shared" si="365"/>
        <v>0</v>
      </c>
      <c r="S109" s="80">
        <f t="shared" si="366"/>
        <v>0</v>
      </c>
      <c r="T109" s="80">
        <f t="shared" si="367"/>
        <v>0</v>
      </c>
    </row>
    <row r="110" spans="1:48" s="70" customFormat="1" hidden="1" outlineLevel="1" x14ac:dyDescent="0.2">
      <c r="A110" s="466"/>
      <c r="B110" s="70">
        <v>96</v>
      </c>
      <c r="E110" s="257">
        <f t="shared" si="352"/>
        <v>0</v>
      </c>
      <c r="F110" s="257">
        <f t="shared" si="353"/>
        <v>0</v>
      </c>
      <c r="G110" s="75">
        <f t="shared" si="354"/>
        <v>0</v>
      </c>
      <c r="H110" s="75">
        <f t="shared" si="355"/>
        <v>0</v>
      </c>
      <c r="I110" s="257">
        <f t="shared" si="356"/>
        <v>0</v>
      </c>
      <c r="J110" s="257">
        <f t="shared" si="357"/>
        <v>0</v>
      </c>
      <c r="K110" s="80">
        <f t="shared" si="358"/>
        <v>0</v>
      </c>
      <c r="L110" s="80">
        <f t="shared" si="359"/>
        <v>0</v>
      </c>
      <c r="M110" s="257">
        <f t="shared" si="360"/>
        <v>0</v>
      </c>
      <c r="N110" s="257">
        <f t="shared" si="361"/>
        <v>0</v>
      </c>
      <c r="O110" s="80">
        <f t="shared" si="362"/>
        <v>0</v>
      </c>
      <c r="P110" s="80">
        <f t="shared" si="363"/>
        <v>0</v>
      </c>
      <c r="Q110" s="257">
        <f t="shared" si="364"/>
        <v>0</v>
      </c>
      <c r="R110" s="257">
        <f t="shared" si="365"/>
        <v>0</v>
      </c>
      <c r="S110" s="80">
        <f t="shared" si="366"/>
        <v>0</v>
      </c>
      <c r="T110" s="80">
        <f t="shared" si="367"/>
        <v>0</v>
      </c>
      <c r="U110" s="251"/>
      <c r="V110" s="251"/>
      <c r="Y110" s="251"/>
      <c r="Z110" s="251"/>
      <c r="AC110" s="251"/>
      <c r="AD110" s="251"/>
      <c r="AG110" s="251"/>
      <c r="AH110" s="251"/>
      <c r="AK110" s="251"/>
      <c r="AL110" s="251"/>
      <c r="AO110" s="251"/>
      <c r="AP110" s="251"/>
      <c r="AS110" s="251"/>
      <c r="AT110" s="251"/>
    </row>
    <row r="111" spans="1:48" s="251" customFormat="1" collapsed="1" x14ac:dyDescent="0.2">
      <c r="A111" s="76">
        <f>A99</f>
        <v>2027</v>
      </c>
      <c r="B111" s="77" t="s">
        <v>93</v>
      </c>
      <c r="C111" s="78">
        <f>SUM(E111,G111,I111,K111,M111,O111,Q111,S111,U111,W111,Y111,AA111,AC111,AE111,AG111,AI111,AK111,AM111,AO111,AQ111,AS111,AU111,)</f>
        <v>0</v>
      </c>
      <c r="D111" s="78">
        <f>SUM(F111,H111,J111,L111,N111,P111,R111,T111,V111,X111,Z111,AB111,AD111,AF111,AH111,AJ111,AL111,AN111,AP111,AR111,AT111,AV111)</f>
        <v>0</v>
      </c>
      <c r="E111" s="79">
        <f>ABS(SUM(E99:E110))</f>
        <v>0</v>
      </c>
      <c r="F111" s="79">
        <f>ABS(SUM(F99:F110))</f>
        <v>0</v>
      </c>
      <c r="G111" s="79">
        <f t="shared" ref="G111" si="368">ABS(SUM(G99:G110))</f>
        <v>0</v>
      </c>
      <c r="H111" s="79">
        <f t="shared" ref="H111" si="369">ABS(SUM(H99:H110))</f>
        <v>0</v>
      </c>
      <c r="I111" s="79">
        <f t="shared" ref="I111" si="370">ABS(SUM(I99:I110))</f>
        <v>0</v>
      </c>
      <c r="J111" s="79">
        <f t="shared" ref="J111" si="371">ABS(SUM(J99:J110))</f>
        <v>0</v>
      </c>
      <c r="K111" s="79">
        <f t="shared" ref="K111" si="372">ABS(SUM(K99:K110))</f>
        <v>0</v>
      </c>
      <c r="L111" s="79">
        <f t="shared" ref="L111" si="373">ABS(SUM(L99:L110))</f>
        <v>0</v>
      </c>
      <c r="M111" s="79">
        <f t="shared" ref="M111" si="374">ABS(SUM(M99:M110))</f>
        <v>0</v>
      </c>
      <c r="N111" s="79">
        <f t="shared" ref="N111" si="375">ABS(SUM(N99:N110))</f>
        <v>0</v>
      </c>
      <c r="O111" s="79">
        <f t="shared" ref="O111" si="376">ABS(SUM(O99:O110))</f>
        <v>0</v>
      </c>
      <c r="P111" s="79">
        <f t="shared" ref="P111" si="377">ABS(SUM(P99:P110))</f>
        <v>0</v>
      </c>
      <c r="Q111" s="79">
        <f t="shared" ref="Q111" si="378">ABS(SUM(Q99:Q110))</f>
        <v>0</v>
      </c>
      <c r="R111" s="79">
        <f t="shared" ref="R111" si="379">ABS(SUM(R99:R110))</f>
        <v>0</v>
      </c>
      <c r="S111" s="79">
        <f t="shared" ref="S111" si="380">ABS(SUM(S99:S110))</f>
        <v>0</v>
      </c>
      <c r="T111" s="79">
        <f t="shared" ref="T111" si="381">ABS(SUM(T99:T110))</f>
        <v>0</v>
      </c>
      <c r="U111" s="79">
        <f t="shared" ref="U111" si="382">ABS(SUM(U99:U110))</f>
        <v>0</v>
      </c>
      <c r="V111" s="79">
        <f t="shared" ref="V111" si="383">ABS(SUM(V99:V110))</f>
        <v>0</v>
      </c>
      <c r="W111" s="79">
        <f t="shared" ref="W111" si="384">ABS(SUM(W99:W110))</f>
        <v>0</v>
      </c>
      <c r="X111" s="79">
        <f t="shared" ref="X111" si="385">ABS(SUM(X99:X110))</f>
        <v>0</v>
      </c>
      <c r="Y111" s="79">
        <f t="shared" ref="Y111" si="386">ABS(SUM(Y99:Y110))</f>
        <v>0</v>
      </c>
      <c r="Z111" s="79">
        <f t="shared" ref="Z111" si="387">ABS(SUM(Z99:Z110))</f>
        <v>0</v>
      </c>
      <c r="AA111" s="79">
        <f t="shared" ref="AA111" si="388">ABS(SUM(AA99:AA110))</f>
        <v>0</v>
      </c>
      <c r="AB111" s="79">
        <f t="shared" ref="AB111" si="389">ABS(SUM(AB99:AB110))</f>
        <v>0</v>
      </c>
      <c r="AC111" s="79">
        <f t="shared" ref="AC111" si="390">ABS(SUM(AC99:AC110))</f>
        <v>0</v>
      </c>
      <c r="AD111" s="79">
        <f t="shared" ref="AD111" si="391">ABS(SUM(AD99:AD110))</f>
        <v>0</v>
      </c>
      <c r="AE111" s="79">
        <f t="shared" ref="AE111" si="392">ABS(SUM(AE99:AE110))</f>
        <v>0</v>
      </c>
      <c r="AF111" s="79">
        <f t="shared" ref="AF111" si="393">ABS(SUM(AF99:AF110))</f>
        <v>0</v>
      </c>
      <c r="AG111" s="79">
        <f t="shared" ref="AG111" si="394">ABS(SUM(AG99:AG110))</f>
        <v>0</v>
      </c>
      <c r="AH111" s="79">
        <f t="shared" ref="AH111" si="395">ABS(SUM(AH99:AH110))</f>
        <v>0</v>
      </c>
      <c r="AI111" s="79">
        <f t="shared" ref="AI111" si="396">ABS(SUM(AI99:AI110))</f>
        <v>0</v>
      </c>
      <c r="AJ111" s="79">
        <f t="shared" ref="AJ111" si="397">ABS(SUM(AJ99:AJ110))</f>
        <v>0</v>
      </c>
      <c r="AK111" s="79">
        <f t="shared" ref="AK111" si="398">ABS(SUM(AK99:AK110))</f>
        <v>0</v>
      </c>
      <c r="AL111" s="79">
        <f t="shared" ref="AL111" si="399">ABS(SUM(AL99:AL110))</f>
        <v>0</v>
      </c>
      <c r="AM111" s="79">
        <f t="shared" ref="AM111" si="400">ABS(SUM(AM99:AM110))</f>
        <v>0</v>
      </c>
      <c r="AN111" s="79">
        <f t="shared" ref="AN111" si="401">ABS(SUM(AN99:AN110))</f>
        <v>0</v>
      </c>
      <c r="AO111" s="79">
        <f t="shared" ref="AO111" si="402">ABS(SUM(AO99:AO110))</f>
        <v>0</v>
      </c>
      <c r="AP111" s="79">
        <f t="shared" ref="AP111" si="403">ABS(SUM(AP99:AP110))</f>
        <v>0</v>
      </c>
      <c r="AQ111" s="79">
        <f t="shared" ref="AQ111" si="404">ABS(SUM(AQ99:AQ110))</f>
        <v>0</v>
      </c>
      <c r="AR111" s="79">
        <f t="shared" ref="AR111" si="405">ABS(SUM(AR99:AR110))</f>
        <v>0</v>
      </c>
      <c r="AS111" s="79">
        <f t="shared" ref="AS111" si="406">ABS(SUM(AS99:AS110))</f>
        <v>0</v>
      </c>
      <c r="AT111" s="79">
        <f t="shared" ref="AT111" si="407">ABS(SUM(AT99:AT110))</f>
        <v>0</v>
      </c>
      <c r="AU111" s="79">
        <f t="shared" ref="AU111" si="408">ABS(SUM(AU99:AU110))</f>
        <v>0</v>
      </c>
      <c r="AV111" s="79">
        <f t="shared" ref="AV111" si="409">ABS(SUM(AV99:AV110))</f>
        <v>0</v>
      </c>
    </row>
    <row r="112" spans="1:48" hidden="1" outlineLevel="1" x14ac:dyDescent="0.2">
      <c r="A112" s="466">
        <f>U3</f>
        <v>2028</v>
      </c>
      <c r="B112" s="68">
        <v>97</v>
      </c>
      <c r="E112" s="257">
        <f>IF(B112&gt;$E$6,0,PPMT($E$5/12,B112,$E$6,$E$4,0,0))</f>
        <v>0</v>
      </c>
      <c r="F112" s="257">
        <f>IF(B112&gt;$E$6,0,IPMT($E$5/12,B112,$E$6,$E$4,0,0))</f>
        <v>0</v>
      </c>
      <c r="G112" s="75">
        <f t="shared" ref="G112" si="410">IF(B99&gt;$H$6,0,PPMT($H$5/12,B99,$H$6,$H$4,0,0))</f>
        <v>0</v>
      </c>
      <c r="H112" s="75">
        <f>IF(B99&gt;$H$6,0,IPMT($H$5/12,B99,$H$6,$H$4,0,0))</f>
        <v>0</v>
      </c>
      <c r="I112" s="257">
        <f t="shared" ref="I112" si="411">IF(B86&gt;$J$6,0,PPMT($J$5/12,B86,$J$6,$J$4,0,0))</f>
        <v>0</v>
      </c>
      <c r="J112" s="257">
        <f t="shared" ref="J112" si="412">IF(B86&gt;$J$6,0,IPMT($J$5/12,B86,$J$6,$J$4,0,0))</f>
        <v>0</v>
      </c>
      <c r="K112" s="80">
        <f t="shared" ref="K112" si="413">IF(B73&gt;$L$6,0,PPMT($L$5/12,B73,$L$6,$L$4,0,0))</f>
        <v>0</v>
      </c>
      <c r="L112" s="80">
        <f t="shared" ref="L112" si="414">IF(B73&gt;$L$6,0,IPMT($L$5/12,B73,$L$6,$L$4,0,0))</f>
        <v>0</v>
      </c>
      <c r="M112" s="257">
        <f t="shared" ref="M112" si="415">IF(B60&gt;$N$6,0,PPMT($N$5/12,B60,$N$6,$N$4,0,0))</f>
        <v>0</v>
      </c>
      <c r="N112" s="257">
        <f t="shared" ref="N112" si="416">IF(B60&gt;$N$6,0,IPMT($N$5/12,B60,$N$6,$N$4,0,0))</f>
        <v>0</v>
      </c>
      <c r="O112" s="80">
        <f t="shared" ref="O112" si="417">IF(B47&gt;$P$6,0,PPMT($P$5/12,B47,$P$6,$P$4,0,0))</f>
        <v>0</v>
      </c>
      <c r="P112" s="80">
        <f t="shared" ref="P112" si="418">IF(B47&gt;$P$6,0,IPMT($P$5/12,B47,$P$6,$P$4,0,0))</f>
        <v>0</v>
      </c>
      <c r="Q112" s="257">
        <f t="shared" ref="Q112" si="419">IF(B34&gt;$R$6,0,PPMT($R$5/12,B34,$R$6,$R$4,0,0))</f>
        <v>0</v>
      </c>
      <c r="R112" s="257">
        <f t="shared" ref="R112" si="420">IF(B34&gt;$R$6,0,IPMT($R$5/12,B34,$R$6,$R$4,0,0))</f>
        <v>0</v>
      </c>
      <c r="S112" s="80">
        <f t="shared" ref="S112" si="421">IF(B21&gt;$T$6,0,PPMT($T$5/12,B21,$T$6,$T$4,0,0))</f>
        <v>0</v>
      </c>
      <c r="T112" s="80">
        <f t="shared" ref="T112" si="422">IF(B21&gt;$T$6,0,IPMT($T$5/12,B21,$T$6,$T$4,0,0))</f>
        <v>0</v>
      </c>
      <c r="U112" s="257">
        <f>IF(B8&gt;$V$6,0,PPMT($V$5/12,B8,$V$6,$V$4,0,0))</f>
        <v>0</v>
      </c>
      <c r="V112" s="257">
        <f>IF(B8&gt;$V$6,0,IPMT($V$5/12,B8,$V$6,$V$4,0,0))</f>
        <v>0</v>
      </c>
    </row>
    <row r="113" spans="1:48" hidden="1" outlineLevel="1" x14ac:dyDescent="0.2">
      <c r="A113" s="466"/>
      <c r="B113" s="68">
        <v>98</v>
      </c>
      <c r="E113" s="257">
        <f t="shared" ref="E113:E123" si="423">IF(B113&gt;$E$6,0,PPMT($E$5/12,B113,$E$6,$E$4,0,0))</f>
        <v>0</v>
      </c>
      <c r="F113" s="257">
        <f t="shared" ref="F113:F123" si="424">IF(B113&gt;$E$6,0,IPMT($E$5/12,B113,$E$6,$E$4,0,0))</f>
        <v>0</v>
      </c>
      <c r="G113" s="75">
        <f t="shared" ref="G113:G123" si="425">IF(B100&gt;$H$6,0,PPMT($H$5/12,B100,$H$6,$H$4,0,0))</f>
        <v>0</v>
      </c>
      <c r="H113" s="75">
        <f t="shared" ref="H113:H123" si="426">IF(B100&gt;$H$6,0,IPMT($H$5/12,B100,$H$6,$H$4,0,0))</f>
        <v>0</v>
      </c>
      <c r="I113" s="257">
        <f t="shared" ref="I113:I123" si="427">IF(B87&gt;$J$6,0,PPMT($J$5/12,B87,$J$6,$J$4,0,0))</f>
        <v>0</v>
      </c>
      <c r="J113" s="257">
        <f t="shared" ref="J113:J123" si="428">IF(B87&gt;$J$6,0,IPMT($J$5/12,B87,$J$6,$J$4,0,0))</f>
        <v>0</v>
      </c>
      <c r="K113" s="80">
        <f t="shared" ref="K113:K123" si="429">IF(B74&gt;$L$6,0,PPMT($L$5/12,B74,$L$6,$L$4,0,0))</f>
        <v>0</v>
      </c>
      <c r="L113" s="80">
        <f t="shared" ref="L113:L123" si="430">IF(B74&gt;$L$6,0,IPMT($L$5/12,B74,$L$6,$L$4,0,0))</f>
        <v>0</v>
      </c>
      <c r="M113" s="257">
        <f t="shared" ref="M113:M123" si="431">IF(B61&gt;$N$6,0,PPMT($N$5/12,B61,$N$6,$N$4,0,0))</f>
        <v>0</v>
      </c>
      <c r="N113" s="257">
        <f t="shared" ref="N113:N123" si="432">IF(B61&gt;$N$6,0,IPMT($N$5/12,B61,$N$6,$N$4,0,0))</f>
        <v>0</v>
      </c>
      <c r="O113" s="80">
        <f t="shared" ref="O113:O123" si="433">IF(B48&gt;$P$6,0,PPMT($P$5/12,B48,$P$6,$P$4,0,0))</f>
        <v>0</v>
      </c>
      <c r="P113" s="80">
        <f t="shared" ref="P113:P123" si="434">IF(B48&gt;$P$6,0,IPMT($P$5/12,B48,$P$6,$P$4,0,0))</f>
        <v>0</v>
      </c>
      <c r="Q113" s="257">
        <f t="shared" ref="Q113:Q123" si="435">IF(B35&gt;$R$6,0,PPMT($R$5/12,B35,$R$6,$R$4,0,0))</f>
        <v>0</v>
      </c>
      <c r="R113" s="257">
        <f t="shared" ref="R113:R123" si="436">IF(B35&gt;$R$6,0,IPMT($R$5/12,B35,$R$6,$R$4,0,0))</f>
        <v>0</v>
      </c>
      <c r="S113" s="80">
        <f t="shared" ref="S113:S123" si="437">IF(B22&gt;$T$6,0,PPMT($T$5/12,B22,$T$6,$T$4,0,0))</f>
        <v>0</v>
      </c>
      <c r="T113" s="80">
        <f t="shared" ref="T113:T123" si="438">IF(B22&gt;$T$6,0,IPMT($T$5/12,B22,$T$6,$T$4,0,0))</f>
        <v>0</v>
      </c>
      <c r="U113" s="257">
        <f t="shared" ref="U113:U123" si="439">IF(B9&gt;$V$6,0,PPMT($V$5/12,B9,$V$6,$V$4,0,0))</f>
        <v>0</v>
      </c>
      <c r="V113" s="257">
        <f t="shared" ref="V113:V123" si="440">IF(B9&gt;$V$6,0,IPMT($V$5/12,B9,$V$6,$V$4,0,0))</f>
        <v>0</v>
      </c>
    </row>
    <row r="114" spans="1:48" hidden="1" outlineLevel="1" x14ac:dyDescent="0.2">
      <c r="A114" s="466"/>
      <c r="B114" s="68">
        <v>99</v>
      </c>
      <c r="E114" s="257">
        <f t="shared" si="423"/>
        <v>0</v>
      </c>
      <c r="F114" s="257">
        <f t="shared" si="424"/>
        <v>0</v>
      </c>
      <c r="G114" s="75">
        <f t="shared" si="425"/>
        <v>0</v>
      </c>
      <c r="H114" s="75">
        <f t="shared" si="426"/>
        <v>0</v>
      </c>
      <c r="I114" s="257">
        <f t="shared" si="427"/>
        <v>0</v>
      </c>
      <c r="J114" s="257">
        <f t="shared" si="428"/>
        <v>0</v>
      </c>
      <c r="K114" s="80">
        <f t="shared" si="429"/>
        <v>0</v>
      </c>
      <c r="L114" s="80">
        <f t="shared" si="430"/>
        <v>0</v>
      </c>
      <c r="M114" s="257">
        <f t="shared" si="431"/>
        <v>0</v>
      </c>
      <c r="N114" s="257">
        <f t="shared" si="432"/>
        <v>0</v>
      </c>
      <c r="O114" s="80">
        <f t="shared" si="433"/>
        <v>0</v>
      </c>
      <c r="P114" s="80">
        <f t="shared" si="434"/>
        <v>0</v>
      </c>
      <c r="Q114" s="257">
        <f t="shared" si="435"/>
        <v>0</v>
      </c>
      <c r="R114" s="257">
        <f t="shared" si="436"/>
        <v>0</v>
      </c>
      <c r="S114" s="80">
        <f t="shared" si="437"/>
        <v>0</v>
      </c>
      <c r="T114" s="80">
        <f t="shared" si="438"/>
        <v>0</v>
      </c>
      <c r="U114" s="257">
        <f t="shared" si="439"/>
        <v>0</v>
      </c>
      <c r="V114" s="257">
        <f t="shared" si="440"/>
        <v>0</v>
      </c>
    </row>
    <row r="115" spans="1:48" hidden="1" outlineLevel="1" x14ac:dyDescent="0.2">
      <c r="A115" s="466"/>
      <c r="B115" s="68">
        <v>100</v>
      </c>
      <c r="E115" s="257">
        <f t="shared" si="423"/>
        <v>0</v>
      </c>
      <c r="F115" s="257">
        <f t="shared" si="424"/>
        <v>0</v>
      </c>
      <c r="G115" s="75">
        <f t="shared" si="425"/>
        <v>0</v>
      </c>
      <c r="H115" s="75">
        <f t="shared" si="426"/>
        <v>0</v>
      </c>
      <c r="I115" s="257">
        <f t="shared" si="427"/>
        <v>0</v>
      </c>
      <c r="J115" s="257">
        <f t="shared" si="428"/>
        <v>0</v>
      </c>
      <c r="K115" s="80">
        <f t="shared" si="429"/>
        <v>0</v>
      </c>
      <c r="L115" s="80">
        <f t="shared" si="430"/>
        <v>0</v>
      </c>
      <c r="M115" s="257">
        <f t="shared" si="431"/>
        <v>0</v>
      </c>
      <c r="N115" s="257">
        <f t="shared" si="432"/>
        <v>0</v>
      </c>
      <c r="O115" s="80">
        <f t="shared" si="433"/>
        <v>0</v>
      </c>
      <c r="P115" s="80">
        <f t="shared" si="434"/>
        <v>0</v>
      </c>
      <c r="Q115" s="257">
        <f t="shared" si="435"/>
        <v>0</v>
      </c>
      <c r="R115" s="257">
        <f t="shared" si="436"/>
        <v>0</v>
      </c>
      <c r="S115" s="80">
        <f t="shared" si="437"/>
        <v>0</v>
      </c>
      <c r="T115" s="80">
        <f t="shared" si="438"/>
        <v>0</v>
      </c>
      <c r="U115" s="257">
        <f t="shared" si="439"/>
        <v>0</v>
      </c>
      <c r="V115" s="257">
        <f t="shared" si="440"/>
        <v>0</v>
      </c>
    </row>
    <row r="116" spans="1:48" hidden="1" outlineLevel="1" x14ac:dyDescent="0.2">
      <c r="A116" s="466"/>
      <c r="B116" s="68">
        <v>101</v>
      </c>
      <c r="E116" s="257">
        <f t="shared" si="423"/>
        <v>0</v>
      </c>
      <c r="F116" s="257">
        <f t="shared" si="424"/>
        <v>0</v>
      </c>
      <c r="G116" s="75">
        <f t="shared" si="425"/>
        <v>0</v>
      </c>
      <c r="H116" s="75">
        <f t="shared" si="426"/>
        <v>0</v>
      </c>
      <c r="I116" s="257">
        <f t="shared" si="427"/>
        <v>0</v>
      </c>
      <c r="J116" s="257">
        <f t="shared" si="428"/>
        <v>0</v>
      </c>
      <c r="K116" s="80">
        <f t="shared" si="429"/>
        <v>0</v>
      </c>
      <c r="L116" s="80">
        <f t="shared" si="430"/>
        <v>0</v>
      </c>
      <c r="M116" s="257">
        <f t="shared" si="431"/>
        <v>0</v>
      </c>
      <c r="N116" s="257">
        <f t="shared" si="432"/>
        <v>0</v>
      </c>
      <c r="O116" s="80">
        <f t="shared" si="433"/>
        <v>0</v>
      </c>
      <c r="P116" s="80">
        <f t="shared" si="434"/>
        <v>0</v>
      </c>
      <c r="Q116" s="257">
        <f t="shared" si="435"/>
        <v>0</v>
      </c>
      <c r="R116" s="257">
        <f t="shared" si="436"/>
        <v>0</v>
      </c>
      <c r="S116" s="80">
        <f t="shared" si="437"/>
        <v>0</v>
      </c>
      <c r="T116" s="80">
        <f t="shared" si="438"/>
        <v>0</v>
      </c>
      <c r="U116" s="257">
        <f t="shared" si="439"/>
        <v>0</v>
      </c>
      <c r="V116" s="257">
        <f t="shared" si="440"/>
        <v>0</v>
      </c>
    </row>
    <row r="117" spans="1:48" hidden="1" outlineLevel="1" x14ac:dyDescent="0.2">
      <c r="A117" s="466"/>
      <c r="B117" s="68">
        <v>102</v>
      </c>
      <c r="E117" s="257">
        <f t="shared" si="423"/>
        <v>0</v>
      </c>
      <c r="F117" s="257">
        <f t="shared" si="424"/>
        <v>0</v>
      </c>
      <c r="G117" s="75">
        <f t="shared" si="425"/>
        <v>0</v>
      </c>
      <c r="H117" s="75">
        <f t="shared" si="426"/>
        <v>0</v>
      </c>
      <c r="I117" s="257">
        <f t="shared" si="427"/>
        <v>0</v>
      </c>
      <c r="J117" s="257">
        <f t="shared" si="428"/>
        <v>0</v>
      </c>
      <c r="K117" s="80">
        <f t="shared" si="429"/>
        <v>0</v>
      </c>
      <c r="L117" s="80">
        <f t="shared" si="430"/>
        <v>0</v>
      </c>
      <c r="M117" s="257">
        <f t="shared" si="431"/>
        <v>0</v>
      </c>
      <c r="N117" s="257">
        <f t="shared" si="432"/>
        <v>0</v>
      </c>
      <c r="O117" s="80">
        <f t="shared" si="433"/>
        <v>0</v>
      </c>
      <c r="P117" s="80">
        <f t="shared" si="434"/>
        <v>0</v>
      </c>
      <c r="Q117" s="257">
        <f t="shared" si="435"/>
        <v>0</v>
      </c>
      <c r="R117" s="257">
        <f t="shared" si="436"/>
        <v>0</v>
      </c>
      <c r="S117" s="80">
        <f t="shared" si="437"/>
        <v>0</v>
      </c>
      <c r="T117" s="80">
        <f t="shared" si="438"/>
        <v>0</v>
      </c>
      <c r="U117" s="257">
        <f t="shared" si="439"/>
        <v>0</v>
      </c>
      <c r="V117" s="257">
        <f t="shared" si="440"/>
        <v>0</v>
      </c>
    </row>
    <row r="118" spans="1:48" hidden="1" outlineLevel="1" x14ac:dyDescent="0.2">
      <c r="A118" s="466"/>
      <c r="B118" s="68">
        <v>103</v>
      </c>
      <c r="E118" s="257">
        <f t="shared" si="423"/>
        <v>0</v>
      </c>
      <c r="F118" s="257">
        <f t="shared" si="424"/>
        <v>0</v>
      </c>
      <c r="G118" s="75">
        <f t="shared" si="425"/>
        <v>0</v>
      </c>
      <c r="H118" s="75">
        <f t="shared" si="426"/>
        <v>0</v>
      </c>
      <c r="I118" s="257">
        <f t="shared" si="427"/>
        <v>0</v>
      </c>
      <c r="J118" s="257">
        <f t="shared" si="428"/>
        <v>0</v>
      </c>
      <c r="K118" s="80">
        <f t="shared" si="429"/>
        <v>0</v>
      </c>
      <c r="L118" s="80">
        <f t="shared" si="430"/>
        <v>0</v>
      </c>
      <c r="M118" s="257">
        <f t="shared" si="431"/>
        <v>0</v>
      </c>
      <c r="N118" s="257">
        <f t="shared" si="432"/>
        <v>0</v>
      </c>
      <c r="O118" s="80">
        <f t="shared" si="433"/>
        <v>0</v>
      </c>
      <c r="P118" s="80">
        <f t="shared" si="434"/>
        <v>0</v>
      </c>
      <c r="Q118" s="257">
        <f t="shared" si="435"/>
        <v>0</v>
      </c>
      <c r="R118" s="257">
        <f t="shared" si="436"/>
        <v>0</v>
      </c>
      <c r="S118" s="80">
        <f t="shared" si="437"/>
        <v>0</v>
      </c>
      <c r="T118" s="80">
        <f t="shared" si="438"/>
        <v>0</v>
      </c>
      <c r="U118" s="257">
        <f t="shared" si="439"/>
        <v>0</v>
      </c>
      <c r="V118" s="257">
        <f t="shared" si="440"/>
        <v>0</v>
      </c>
    </row>
    <row r="119" spans="1:48" hidden="1" outlineLevel="1" x14ac:dyDescent="0.2">
      <c r="A119" s="466"/>
      <c r="B119" s="68">
        <v>104</v>
      </c>
      <c r="E119" s="257">
        <f t="shared" si="423"/>
        <v>0</v>
      </c>
      <c r="F119" s="257">
        <f t="shared" si="424"/>
        <v>0</v>
      </c>
      <c r="G119" s="75">
        <f t="shared" si="425"/>
        <v>0</v>
      </c>
      <c r="H119" s="75">
        <f t="shared" si="426"/>
        <v>0</v>
      </c>
      <c r="I119" s="257">
        <f t="shared" si="427"/>
        <v>0</v>
      </c>
      <c r="J119" s="257">
        <f t="shared" si="428"/>
        <v>0</v>
      </c>
      <c r="K119" s="80">
        <f t="shared" si="429"/>
        <v>0</v>
      </c>
      <c r="L119" s="80">
        <f t="shared" si="430"/>
        <v>0</v>
      </c>
      <c r="M119" s="257">
        <f t="shared" si="431"/>
        <v>0</v>
      </c>
      <c r="N119" s="257">
        <f t="shared" si="432"/>
        <v>0</v>
      </c>
      <c r="O119" s="80">
        <f t="shared" si="433"/>
        <v>0</v>
      </c>
      <c r="P119" s="80">
        <f t="shared" si="434"/>
        <v>0</v>
      </c>
      <c r="Q119" s="257">
        <f t="shared" si="435"/>
        <v>0</v>
      </c>
      <c r="R119" s="257">
        <f t="shared" si="436"/>
        <v>0</v>
      </c>
      <c r="S119" s="80">
        <f t="shared" si="437"/>
        <v>0</v>
      </c>
      <c r="T119" s="80">
        <f t="shared" si="438"/>
        <v>0</v>
      </c>
      <c r="U119" s="257">
        <f t="shared" si="439"/>
        <v>0</v>
      </c>
      <c r="V119" s="257">
        <f t="shared" si="440"/>
        <v>0</v>
      </c>
    </row>
    <row r="120" spans="1:48" hidden="1" outlineLevel="1" x14ac:dyDescent="0.2">
      <c r="A120" s="466"/>
      <c r="B120" s="68">
        <v>105</v>
      </c>
      <c r="E120" s="257">
        <f t="shared" si="423"/>
        <v>0</v>
      </c>
      <c r="F120" s="257">
        <f t="shared" si="424"/>
        <v>0</v>
      </c>
      <c r="G120" s="75">
        <f t="shared" si="425"/>
        <v>0</v>
      </c>
      <c r="H120" s="75">
        <f t="shared" si="426"/>
        <v>0</v>
      </c>
      <c r="I120" s="257">
        <f t="shared" si="427"/>
        <v>0</v>
      </c>
      <c r="J120" s="257">
        <f t="shared" si="428"/>
        <v>0</v>
      </c>
      <c r="K120" s="80">
        <f t="shared" si="429"/>
        <v>0</v>
      </c>
      <c r="L120" s="80">
        <f t="shared" si="430"/>
        <v>0</v>
      </c>
      <c r="M120" s="257">
        <f t="shared" si="431"/>
        <v>0</v>
      </c>
      <c r="N120" s="257">
        <f t="shared" si="432"/>
        <v>0</v>
      </c>
      <c r="O120" s="80">
        <f t="shared" si="433"/>
        <v>0</v>
      </c>
      <c r="P120" s="80">
        <f t="shared" si="434"/>
        <v>0</v>
      </c>
      <c r="Q120" s="257">
        <f t="shared" si="435"/>
        <v>0</v>
      </c>
      <c r="R120" s="257">
        <f t="shared" si="436"/>
        <v>0</v>
      </c>
      <c r="S120" s="80">
        <f t="shared" si="437"/>
        <v>0</v>
      </c>
      <c r="T120" s="80">
        <f t="shared" si="438"/>
        <v>0</v>
      </c>
      <c r="U120" s="257">
        <f t="shared" si="439"/>
        <v>0</v>
      </c>
      <c r="V120" s="257">
        <f t="shared" si="440"/>
        <v>0</v>
      </c>
    </row>
    <row r="121" spans="1:48" hidden="1" outlineLevel="1" x14ac:dyDescent="0.2">
      <c r="A121" s="466"/>
      <c r="B121" s="68">
        <v>106</v>
      </c>
      <c r="E121" s="257">
        <f t="shared" si="423"/>
        <v>0</v>
      </c>
      <c r="F121" s="257">
        <f t="shared" si="424"/>
        <v>0</v>
      </c>
      <c r="G121" s="75">
        <f t="shared" si="425"/>
        <v>0</v>
      </c>
      <c r="H121" s="75">
        <f t="shared" si="426"/>
        <v>0</v>
      </c>
      <c r="I121" s="257">
        <f t="shared" si="427"/>
        <v>0</v>
      </c>
      <c r="J121" s="257">
        <f t="shared" si="428"/>
        <v>0</v>
      </c>
      <c r="K121" s="80">
        <f t="shared" si="429"/>
        <v>0</v>
      </c>
      <c r="L121" s="80">
        <f t="shared" si="430"/>
        <v>0</v>
      </c>
      <c r="M121" s="257">
        <f t="shared" si="431"/>
        <v>0</v>
      </c>
      <c r="N121" s="257">
        <f t="shared" si="432"/>
        <v>0</v>
      </c>
      <c r="O121" s="80">
        <f t="shared" si="433"/>
        <v>0</v>
      </c>
      <c r="P121" s="80">
        <f t="shared" si="434"/>
        <v>0</v>
      </c>
      <c r="Q121" s="257">
        <f t="shared" si="435"/>
        <v>0</v>
      </c>
      <c r="R121" s="257">
        <f t="shared" si="436"/>
        <v>0</v>
      </c>
      <c r="S121" s="80">
        <f t="shared" si="437"/>
        <v>0</v>
      </c>
      <c r="T121" s="80">
        <f t="shared" si="438"/>
        <v>0</v>
      </c>
      <c r="U121" s="257">
        <f t="shared" si="439"/>
        <v>0</v>
      </c>
      <c r="V121" s="257">
        <f t="shared" si="440"/>
        <v>0</v>
      </c>
    </row>
    <row r="122" spans="1:48" hidden="1" outlineLevel="1" x14ac:dyDescent="0.2">
      <c r="A122" s="466"/>
      <c r="B122" s="68">
        <v>107</v>
      </c>
      <c r="E122" s="257">
        <f t="shared" si="423"/>
        <v>0</v>
      </c>
      <c r="F122" s="257">
        <f t="shared" si="424"/>
        <v>0</v>
      </c>
      <c r="G122" s="75">
        <f t="shared" si="425"/>
        <v>0</v>
      </c>
      <c r="H122" s="75">
        <f t="shared" si="426"/>
        <v>0</v>
      </c>
      <c r="I122" s="257">
        <f t="shared" si="427"/>
        <v>0</v>
      </c>
      <c r="J122" s="257">
        <f t="shared" si="428"/>
        <v>0</v>
      </c>
      <c r="K122" s="80">
        <f t="shared" si="429"/>
        <v>0</v>
      </c>
      <c r="L122" s="80">
        <f t="shared" si="430"/>
        <v>0</v>
      </c>
      <c r="M122" s="257">
        <f t="shared" si="431"/>
        <v>0</v>
      </c>
      <c r="N122" s="257">
        <f t="shared" si="432"/>
        <v>0</v>
      </c>
      <c r="O122" s="80">
        <f t="shared" si="433"/>
        <v>0</v>
      </c>
      <c r="P122" s="80">
        <f t="shared" si="434"/>
        <v>0</v>
      </c>
      <c r="Q122" s="257">
        <f t="shared" si="435"/>
        <v>0</v>
      </c>
      <c r="R122" s="257">
        <f t="shared" si="436"/>
        <v>0</v>
      </c>
      <c r="S122" s="80">
        <f t="shared" si="437"/>
        <v>0</v>
      </c>
      <c r="T122" s="80">
        <f t="shared" si="438"/>
        <v>0</v>
      </c>
      <c r="U122" s="257">
        <f t="shared" si="439"/>
        <v>0</v>
      </c>
      <c r="V122" s="257">
        <f t="shared" si="440"/>
        <v>0</v>
      </c>
    </row>
    <row r="123" spans="1:48" s="70" customFormat="1" hidden="1" outlineLevel="1" x14ac:dyDescent="0.2">
      <c r="A123" s="466"/>
      <c r="B123" s="70">
        <v>108</v>
      </c>
      <c r="E123" s="257">
        <f t="shared" si="423"/>
        <v>0</v>
      </c>
      <c r="F123" s="257">
        <f t="shared" si="424"/>
        <v>0</v>
      </c>
      <c r="G123" s="75">
        <f t="shared" si="425"/>
        <v>0</v>
      </c>
      <c r="H123" s="75">
        <f t="shared" si="426"/>
        <v>0</v>
      </c>
      <c r="I123" s="257">
        <f t="shared" si="427"/>
        <v>0</v>
      </c>
      <c r="J123" s="257">
        <f t="shared" si="428"/>
        <v>0</v>
      </c>
      <c r="K123" s="80">
        <f t="shared" si="429"/>
        <v>0</v>
      </c>
      <c r="L123" s="80">
        <f t="shared" si="430"/>
        <v>0</v>
      </c>
      <c r="M123" s="257">
        <f t="shared" si="431"/>
        <v>0</v>
      </c>
      <c r="N123" s="257">
        <f t="shared" si="432"/>
        <v>0</v>
      </c>
      <c r="O123" s="80">
        <f t="shared" si="433"/>
        <v>0</v>
      </c>
      <c r="P123" s="80">
        <f t="shared" si="434"/>
        <v>0</v>
      </c>
      <c r="Q123" s="257">
        <f t="shared" si="435"/>
        <v>0</v>
      </c>
      <c r="R123" s="257">
        <f t="shared" si="436"/>
        <v>0</v>
      </c>
      <c r="S123" s="80">
        <f t="shared" si="437"/>
        <v>0</v>
      </c>
      <c r="T123" s="80">
        <f t="shared" si="438"/>
        <v>0</v>
      </c>
      <c r="U123" s="257">
        <f t="shared" si="439"/>
        <v>0</v>
      </c>
      <c r="V123" s="257">
        <f t="shared" si="440"/>
        <v>0</v>
      </c>
      <c r="Y123" s="251"/>
      <c r="Z123" s="251"/>
      <c r="AC123" s="251"/>
      <c r="AD123" s="251"/>
      <c r="AG123" s="251"/>
      <c r="AH123" s="251"/>
      <c r="AK123" s="251"/>
      <c r="AL123" s="251"/>
      <c r="AO123" s="251"/>
      <c r="AP123" s="251"/>
      <c r="AS123" s="251"/>
      <c r="AT123" s="251"/>
    </row>
    <row r="124" spans="1:48" s="251" customFormat="1" collapsed="1" x14ac:dyDescent="0.2">
      <c r="A124" s="76">
        <f>A112</f>
        <v>2028</v>
      </c>
      <c r="B124" s="77" t="s">
        <v>93</v>
      </c>
      <c r="C124" s="78">
        <f>SUM(E124,G124,I124,K124,M124,O124,Q124,S124,U124,W124,Y124,AA124,AC124,AE124,AG124,AI124,AK124,AM124,AO124,AQ124,AS124,AU124,)</f>
        <v>0</v>
      </c>
      <c r="D124" s="78">
        <f>SUM(F124,H124,J124,L124,N124,P124,R124,T124,V124,X124,Z124,AB124,AD124,AF124,AH124,AJ124,AL124,AN124,AP124,AR124,AT124,AV124)</f>
        <v>0</v>
      </c>
      <c r="E124" s="79">
        <f>ABS(SUM(E112:E123))</f>
        <v>0</v>
      </c>
      <c r="F124" s="79">
        <f>ABS(SUM(F112:F123))</f>
        <v>0</v>
      </c>
      <c r="G124" s="79">
        <f t="shared" ref="G124" si="441">ABS(SUM(G112:G123))</f>
        <v>0</v>
      </c>
      <c r="H124" s="79">
        <f t="shared" ref="H124" si="442">ABS(SUM(H112:H123))</f>
        <v>0</v>
      </c>
      <c r="I124" s="79">
        <f t="shared" ref="I124" si="443">ABS(SUM(I112:I123))</f>
        <v>0</v>
      </c>
      <c r="J124" s="79">
        <f t="shared" ref="J124" si="444">ABS(SUM(J112:J123))</f>
        <v>0</v>
      </c>
      <c r="K124" s="79">
        <f t="shared" ref="K124" si="445">ABS(SUM(K112:K123))</f>
        <v>0</v>
      </c>
      <c r="L124" s="79">
        <f t="shared" ref="L124" si="446">ABS(SUM(L112:L123))</f>
        <v>0</v>
      </c>
      <c r="M124" s="79">
        <f t="shared" ref="M124" si="447">ABS(SUM(M112:M123))</f>
        <v>0</v>
      </c>
      <c r="N124" s="79">
        <f t="shared" ref="N124" si="448">ABS(SUM(N112:N123))</f>
        <v>0</v>
      </c>
      <c r="O124" s="79">
        <f t="shared" ref="O124" si="449">ABS(SUM(O112:O123))</f>
        <v>0</v>
      </c>
      <c r="P124" s="79">
        <f t="shared" ref="P124" si="450">ABS(SUM(P112:P123))</f>
        <v>0</v>
      </c>
      <c r="Q124" s="79">
        <f t="shared" ref="Q124" si="451">ABS(SUM(Q112:Q123))</f>
        <v>0</v>
      </c>
      <c r="R124" s="79">
        <f t="shared" ref="R124" si="452">ABS(SUM(R112:R123))</f>
        <v>0</v>
      </c>
      <c r="S124" s="79">
        <f t="shared" ref="S124" si="453">ABS(SUM(S112:S123))</f>
        <v>0</v>
      </c>
      <c r="T124" s="79">
        <f t="shared" ref="T124" si="454">ABS(SUM(T112:T123))</f>
        <v>0</v>
      </c>
      <c r="U124" s="79">
        <f t="shared" ref="U124" si="455">ABS(SUM(U112:U123))</f>
        <v>0</v>
      </c>
      <c r="V124" s="79">
        <f t="shared" ref="V124" si="456">ABS(SUM(V112:V123))</f>
        <v>0</v>
      </c>
      <c r="W124" s="79">
        <f t="shared" ref="W124" si="457">ABS(SUM(W112:W123))</f>
        <v>0</v>
      </c>
      <c r="X124" s="79">
        <f t="shared" ref="X124" si="458">ABS(SUM(X112:X123))</f>
        <v>0</v>
      </c>
      <c r="Y124" s="79">
        <f t="shared" ref="Y124" si="459">ABS(SUM(Y112:Y123))</f>
        <v>0</v>
      </c>
      <c r="Z124" s="79">
        <f t="shared" ref="Z124" si="460">ABS(SUM(Z112:Z123))</f>
        <v>0</v>
      </c>
      <c r="AA124" s="79">
        <f t="shared" ref="AA124" si="461">ABS(SUM(AA112:AA123))</f>
        <v>0</v>
      </c>
      <c r="AB124" s="79">
        <f t="shared" ref="AB124" si="462">ABS(SUM(AB112:AB123))</f>
        <v>0</v>
      </c>
      <c r="AC124" s="79">
        <f t="shared" ref="AC124" si="463">ABS(SUM(AC112:AC123))</f>
        <v>0</v>
      </c>
      <c r="AD124" s="79">
        <f t="shared" ref="AD124" si="464">ABS(SUM(AD112:AD123))</f>
        <v>0</v>
      </c>
      <c r="AE124" s="79">
        <f t="shared" ref="AE124" si="465">ABS(SUM(AE112:AE123))</f>
        <v>0</v>
      </c>
      <c r="AF124" s="79">
        <f t="shared" ref="AF124" si="466">ABS(SUM(AF112:AF123))</f>
        <v>0</v>
      </c>
      <c r="AG124" s="79">
        <f t="shared" ref="AG124" si="467">ABS(SUM(AG112:AG123))</f>
        <v>0</v>
      </c>
      <c r="AH124" s="79">
        <f t="shared" ref="AH124" si="468">ABS(SUM(AH112:AH123))</f>
        <v>0</v>
      </c>
      <c r="AI124" s="79">
        <f t="shared" ref="AI124" si="469">ABS(SUM(AI112:AI123))</f>
        <v>0</v>
      </c>
      <c r="AJ124" s="79">
        <f t="shared" ref="AJ124" si="470">ABS(SUM(AJ112:AJ123))</f>
        <v>0</v>
      </c>
      <c r="AK124" s="79">
        <f t="shared" ref="AK124" si="471">ABS(SUM(AK112:AK123))</f>
        <v>0</v>
      </c>
      <c r="AL124" s="79">
        <f t="shared" ref="AL124" si="472">ABS(SUM(AL112:AL123))</f>
        <v>0</v>
      </c>
      <c r="AM124" s="79">
        <f t="shared" ref="AM124" si="473">ABS(SUM(AM112:AM123))</f>
        <v>0</v>
      </c>
      <c r="AN124" s="79">
        <f t="shared" ref="AN124" si="474">ABS(SUM(AN112:AN123))</f>
        <v>0</v>
      </c>
      <c r="AO124" s="79">
        <f t="shared" ref="AO124" si="475">ABS(SUM(AO112:AO123))</f>
        <v>0</v>
      </c>
      <c r="AP124" s="79">
        <f t="shared" ref="AP124" si="476">ABS(SUM(AP112:AP123))</f>
        <v>0</v>
      </c>
      <c r="AQ124" s="79">
        <f t="shared" ref="AQ124" si="477">ABS(SUM(AQ112:AQ123))</f>
        <v>0</v>
      </c>
      <c r="AR124" s="79">
        <f t="shared" ref="AR124" si="478">ABS(SUM(AR112:AR123))</f>
        <v>0</v>
      </c>
      <c r="AS124" s="79">
        <f t="shared" ref="AS124" si="479">ABS(SUM(AS112:AS123))</f>
        <v>0</v>
      </c>
      <c r="AT124" s="79">
        <f t="shared" ref="AT124" si="480">ABS(SUM(AT112:AT123))</f>
        <v>0</v>
      </c>
      <c r="AU124" s="79">
        <f t="shared" ref="AU124" si="481">ABS(SUM(AU112:AU123))</f>
        <v>0</v>
      </c>
      <c r="AV124" s="79">
        <f t="shared" ref="AV124" si="482">ABS(SUM(AV112:AV123))</f>
        <v>0</v>
      </c>
    </row>
    <row r="125" spans="1:48" hidden="1" outlineLevel="1" x14ac:dyDescent="0.2">
      <c r="A125" s="466">
        <f>W3</f>
        <v>2029</v>
      </c>
      <c r="B125" s="68">
        <v>109</v>
      </c>
      <c r="E125" s="257">
        <f t="shared" ref="E125" si="483">IF(B125&gt;$E$6,0,PPMT($E$5/12,B125,$E$6,$E$4,0,0))</f>
        <v>0</v>
      </c>
      <c r="F125" s="257">
        <f t="shared" ref="F125" si="484">IF(B125&gt;$E$6,0,IPMT($E$5/12,B125,$E$6,$E$4,0,0))</f>
        <v>0</v>
      </c>
      <c r="G125" s="75">
        <f t="shared" ref="G125" si="485">IF(B112&gt;$H$6,0,PPMT($H$5/12,B112,$H$6,$H$4,0,0))</f>
        <v>0</v>
      </c>
      <c r="H125" s="75">
        <f t="shared" ref="H125" si="486">IF(B112&gt;$H$6,0,IPMT($H$5/12,B112,$H$6,$H$4,0,0))</f>
        <v>0</v>
      </c>
      <c r="I125" s="257">
        <f t="shared" ref="I125" si="487">IF(B99&gt;$J$6,0,PPMT($J$5/12,B99,$J$6,$J$4,0,0))</f>
        <v>0</v>
      </c>
      <c r="J125" s="257">
        <f t="shared" ref="J125" si="488">IF(B99&gt;$J$6,0,IPMT($J$5/12,B99,$J$6,$J$4,0,0))</f>
        <v>0</v>
      </c>
      <c r="K125" s="80">
        <f t="shared" ref="K125" si="489">IF(B86&gt;$L$6,0,PPMT($L$5/12,B86,$L$6,$L$4,0,0))</f>
        <v>0</v>
      </c>
      <c r="L125" s="80">
        <f t="shared" ref="L125" si="490">IF(B86&gt;$L$6,0,IPMT($L$5/12,B86,$L$6,$L$4,0,0))</f>
        <v>0</v>
      </c>
      <c r="M125" s="257">
        <f t="shared" ref="M125" si="491">IF(B73&gt;$N$6,0,PPMT($N$5/12,B73,$N$6,$N$4,0,0))</f>
        <v>0</v>
      </c>
      <c r="N125" s="257">
        <f t="shared" ref="N125" si="492">IF(B73&gt;$N$6,0,IPMT($N$5/12,B73,$N$6,$N$4,0,0))</f>
        <v>0</v>
      </c>
      <c r="O125" s="80">
        <f t="shared" ref="O125" si="493">IF(B60&gt;$P$6,0,PPMT($P$5/12,B60,$P$6,$P$4,0,0))</f>
        <v>0</v>
      </c>
      <c r="P125" s="80">
        <f t="shared" ref="P125" si="494">IF(B60&gt;$P$6,0,IPMT($P$5/12,B60,$P$6,$P$4,0,0))</f>
        <v>0</v>
      </c>
      <c r="Q125" s="257">
        <f t="shared" ref="Q125" si="495">IF(B47&gt;$R$6,0,PPMT($R$5/12,B47,$R$6,$R$4,0,0))</f>
        <v>0</v>
      </c>
      <c r="R125" s="257">
        <f t="shared" ref="R125" si="496">IF(B47&gt;$R$6,0,IPMT($R$5/12,B47,$R$6,$R$4,0,0))</f>
        <v>0</v>
      </c>
      <c r="S125" s="80">
        <f t="shared" ref="S125" si="497">IF(B34&gt;$T$6,0,PPMT($T$5/12,B34,$T$6,$T$4,0,0))</f>
        <v>0</v>
      </c>
      <c r="T125" s="80">
        <f t="shared" ref="T125" si="498">IF(B34&gt;$T$6,0,IPMT($T$5/12,B34,$T$6,$T$4,0,0))</f>
        <v>0</v>
      </c>
      <c r="U125" s="257">
        <f>IF(B21&gt;$V$6,0,PPMT($V$5/12,B21,$V$6,$V$4,0,0))</f>
        <v>0</v>
      </c>
      <c r="V125" s="257">
        <f>IF(B21&gt;$V$6,0,IPMT($V$5/12,B21,$V$6,$V$4,0,0))</f>
        <v>0</v>
      </c>
      <c r="W125" s="80">
        <f>IF(B8&gt;$X$6,0,PPMT($X$5/12,B8,$X$6,$X$4,0,0))</f>
        <v>0</v>
      </c>
      <c r="X125" s="80">
        <f>IF(B8&gt;$X$6,0,IPMT($X$5/12,B8,$X$6,$X$4,0,0))</f>
        <v>0</v>
      </c>
    </row>
    <row r="126" spans="1:48" hidden="1" outlineLevel="1" x14ac:dyDescent="0.2">
      <c r="A126" s="466"/>
      <c r="B126" s="68">
        <v>110</v>
      </c>
      <c r="E126" s="257">
        <f t="shared" ref="E126:E135" si="499">IF(B126&gt;$E$6,0,PPMT($E$5/12,B126,$E$6,$E$4,0,0))</f>
        <v>0</v>
      </c>
      <c r="F126" s="257">
        <f t="shared" ref="F126:F136" si="500">IF(B126&gt;$E$6,0,IPMT($E$5/12,B126,$E$6,$E$4,0,0))</f>
        <v>0</v>
      </c>
      <c r="G126" s="75">
        <f t="shared" ref="G126:G136" si="501">IF(B113&gt;$H$6,0,PPMT($H$5/12,B113,$H$6,$H$4,0,0))</f>
        <v>0</v>
      </c>
      <c r="H126" s="75">
        <f t="shared" ref="H126:H136" si="502">IF(B113&gt;$H$6,0,IPMT($H$5/12,B113,$H$6,$H$4,0,0))</f>
        <v>0</v>
      </c>
      <c r="I126" s="257">
        <f t="shared" ref="I126:I136" si="503">IF(B100&gt;$J$6,0,PPMT($J$5/12,B100,$J$6,$J$4,0,0))</f>
        <v>0</v>
      </c>
      <c r="J126" s="257">
        <f t="shared" ref="J126:J136" si="504">IF(B100&gt;$J$6,0,IPMT($J$5/12,B100,$J$6,$J$4,0,0))</f>
        <v>0</v>
      </c>
      <c r="K126" s="80">
        <f t="shared" ref="K126:K136" si="505">IF(B87&gt;$L$6,0,PPMT($L$5/12,B87,$L$6,$L$4,0,0))</f>
        <v>0</v>
      </c>
      <c r="L126" s="80">
        <f t="shared" ref="L126:L136" si="506">IF(B87&gt;$L$6,0,IPMT($L$5/12,B87,$L$6,$L$4,0,0))</f>
        <v>0</v>
      </c>
      <c r="M126" s="257">
        <f t="shared" ref="M126:M136" si="507">IF(B74&gt;$N$6,0,PPMT($N$5/12,B74,$N$6,$N$4,0,0))</f>
        <v>0</v>
      </c>
      <c r="N126" s="257">
        <f t="shared" ref="N126:N136" si="508">IF(B74&gt;$N$6,0,IPMT($N$5/12,B74,$N$6,$N$4,0,0))</f>
        <v>0</v>
      </c>
      <c r="O126" s="80">
        <f t="shared" ref="O126:O136" si="509">IF(B61&gt;$P$6,0,PPMT($P$5/12,B61,$P$6,$P$4,0,0))</f>
        <v>0</v>
      </c>
      <c r="P126" s="80">
        <f t="shared" ref="P126:P136" si="510">IF(B61&gt;$P$6,0,IPMT($P$5/12,B61,$P$6,$P$4,0,0))</f>
        <v>0</v>
      </c>
      <c r="Q126" s="257">
        <f t="shared" ref="Q126:Q136" si="511">IF(B48&gt;$R$6,0,PPMT($R$5/12,B48,$R$6,$R$4,0,0))</f>
        <v>0</v>
      </c>
      <c r="R126" s="257">
        <f t="shared" ref="R126:R136" si="512">IF(B48&gt;$R$6,0,IPMT($R$5/12,B48,$R$6,$R$4,0,0))</f>
        <v>0</v>
      </c>
      <c r="S126" s="80">
        <f t="shared" ref="S126:S136" si="513">IF(B35&gt;$T$6,0,PPMT($T$5/12,B35,$T$6,$T$4,0,0))</f>
        <v>0</v>
      </c>
      <c r="T126" s="80">
        <f t="shared" ref="T126:T136" si="514">IF(B35&gt;$T$6,0,IPMT($T$5/12,B35,$T$6,$T$4,0,0))</f>
        <v>0</v>
      </c>
      <c r="U126" s="257">
        <f t="shared" ref="U126:U136" si="515">IF(B22&gt;$V$6,0,PPMT($V$5/12,B22,$V$6,$V$4,0,0))</f>
        <v>0</v>
      </c>
      <c r="V126" s="257">
        <f t="shared" ref="V126:V136" si="516">IF(B22&gt;$V$6,0,IPMT($V$5/12,B22,$V$6,$V$4,0,0))</f>
        <v>0</v>
      </c>
      <c r="W126" s="80">
        <f t="shared" ref="W126:W136" si="517">IF(B9&gt;$X$6,0,PPMT($X$5/12,B9,$X$6,$X$4,0,0))</f>
        <v>0</v>
      </c>
      <c r="X126" s="80">
        <f t="shared" ref="X126:X136" si="518">IF(B9&gt;$X$6,0,IPMT($X$5/12,B9,$X$6,$X$4,0,0))</f>
        <v>0</v>
      </c>
    </row>
    <row r="127" spans="1:48" hidden="1" outlineLevel="1" x14ac:dyDescent="0.2">
      <c r="A127" s="466"/>
      <c r="B127" s="68">
        <v>111</v>
      </c>
      <c r="E127" s="257">
        <f t="shared" si="499"/>
        <v>0</v>
      </c>
      <c r="F127" s="257">
        <f t="shared" si="500"/>
        <v>0</v>
      </c>
      <c r="G127" s="75">
        <f t="shared" si="501"/>
        <v>0</v>
      </c>
      <c r="H127" s="75">
        <f t="shared" si="502"/>
        <v>0</v>
      </c>
      <c r="I127" s="257">
        <f t="shared" si="503"/>
        <v>0</v>
      </c>
      <c r="J127" s="257">
        <f t="shared" si="504"/>
        <v>0</v>
      </c>
      <c r="K127" s="80">
        <f t="shared" si="505"/>
        <v>0</v>
      </c>
      <c r="L127" s="80">
        <f t="shared" si="506"/>
        <v>0</v>
      </c>
      <c r="M127" s="257">
        <f t="shared" si="507"/>
        <v>0</v>
      </c>
      <c r="N127" s="257">
        <f t="shared" si="508"/>
        <v>0</v>
      </c>
      <c r="O127" s="80">
        <f t="shared" si="509"/>
        <v>0</v>
      </c>
      <c r="P127" s="80">
        <f t="shared" si="510"/>
        <v>0</v>
      </c>
      <c r="Q127" s="257">
        <f t="shared" si="511"/>
        <v>0</v>
      </c>
      <c r="R127" s="257">
        <f t="shared" si="512"/>
        <v>0</v>
      </c>
      <c r="S127" s="80">
        <f t="shared" si="513"/>
        <v>0</v>
      </c>
      <c r="T127" s="80">
        <f t="shared" si="514"/>
        <v>0</v>
      </c>
      <c r="U127" s="257">
        <f t="shared" si="515"/>
        <v>0</v>
      </c>
      <c r="V127" s="257">
        <f t="shared" si="516"/>
        <v>0</v>
      </c>
      <c r="W127" s="80">
        <f t="shared" si="517"/>
        <v>0</v>
      </c>
      <c r="X127" s="80">
        <f t="shared" si="518"/>
        <v>0</v>
      </c>
    </row>
    <row r="128" spans="1:48" hidden="1" outlineLevel="1" x14ac:dyDescent="0.2">
      <c r="A128" s="466"/>
      <c r="B128" s="68">
        <v>112</v>
      </c>
      <c r="E128" s="257">
        <f t="shared" si="499"/>
        <v>0</v>
      </c>
      <c r="F128" s="257">
        <f t="shared" si="500"/>
        <v>0</v>
      </c>
      <c r="G128" s="75">
        <f t="shared" si="501"/>
        <v>0</v>
      </c>
      <c r="H128" s="75">
        <f t="shared" si="502"/>
        <v>0</v>
      </c>
      <c r="I128" s="257">
        <f t="shared" si="503"/>
        <v>0</v>
      </c>
      <c r="J128" s="257">
        <f t="shared" si="504"/>
        <v>0</v>
      </c>
      <c r="K128" s="80">
        <f t="shared" si="505"/>
        <v>0</v>
      </c>
      <c r="L128" s="80">
        <f t="shared" si="506"/>
        <v>0</v>
      </c>
      <c r="M128" s="257">
        <f t="shared" si="507"/>
        <v>0</v>
      </c>
      <c r="N128" s="257">
        <f t="shared" si="508"/>
        <v>0</v>
      </c>
      <c r="O128" s="80">
        <f t="shared" si="509"/>
        <v>0</v>
      </c>
      <c r="P128" s="80">
        <f t="shared" si="510"/>
        <v>0</v>
      </c>
      <c r="Q128" s="257">
        <f t="shared" si="511"/>
        <v>0</v>
      </c>
      <c r="R128" s="257">
        <f t="shared" si="512"/>
        <v>0</v>
      </c>
      <c r="S128" s="80">
        <f t="shared" si="513"/>
        <v>0</v>
      </c>
      <c r="T128" s="80">
        <f t="shared" si="514"/>
        <v>0</v>
      </c>
      <c r="U128" s="257">
        <f t="shared" si="515"/>
        <v>0</v>
      </c>
      <c r="V128" s="257">
        <f t="shared" si="516"/>
        <v>0</v>
      </c>
      <c r="W128" s="80">
        <f t="shared" si="517"/>
        <v>0</v>
      </c>
      <c r="X128" s="80">
        <f t="shared" si="518"/>
        <v>0</v>
      </c>
    </row>
    <row r="129" spans="1:48" hidden="1" outlineLevel="1" x14ac:dyDescent="0.2">
      <c r="A129" s="466"/>
      <c r="B129" s="68">
        <v>113</v>
      </c>
      <c r="E129" s="257">
        <f t="shared" si="499"/>
        <v>0</v>
      </c>
      <c r="F129" s="257">
        <f t="shared" si="500"/>
        <v>0</v>
      </c>
      <c r="G129" s="75">
        <f t="shared" si="501"/>
        <v>0</v>
      </c>
      <c r="H129" s="75">
        <f t="shared" si="502"/>
        <v>0</v>
      </c>
      <c r="I129" s="257">
        <f t="shared" si="503"/>
        <v>0</v>
      </c>
      <c r="J129" s="257">
        <f t="shared" si="504"/>
        <v>0</v>
      </c>
      <c r="K129" s="80">
        <f t="shared" si="505"/>
        <v>0</v>
      </c>
      <c r="L129" s="80">
        <f t="shared" si="506"/>
        <v>0</v>
      </c>
      <c r="M129" s="257">
        <f t="shared" si="507"/>
        <v>0</v>
      </c>
      <c r="N129" s="257">
        <f t="shared" si="508"/>
        <v>0</v>
      </c>
      <c r="O129" s="80">
        <f t="shared" si="509"/>
        <v>0</v>
      </c>
      <c r="P129" s="80">
        <f t="shared" si="510"/>
        <v>0</v>
      </c>
      <c r="Q129" s="257">
        <f t="shared" si="511"/>
        <v>0</v>
      </c>
      <c r="R129" s="257">
        <f t="shared" si="512"/>
        <v>0</v>
      </c>
      <c r="S129" s="80">
        <f t="shared" si="513"/>
        <v>0</v>
      </c>
      <c r="T129" s="80">
        <f t="shared" si="514"/>
        <v>0</v>
      </c>
      <c r="U129" s="257">
        <f t="shared" si="515"/>
        <v>0</v>
      </c>
      <c r="V129" s="257">
        <f t="shared" si="516"/>
        <v>0</v>
      </c>
      <c r="W129" s="80">
        <f t="shared" si="517"/>
        <v>0</v>
      </c>
      <c r="X129" s="80">
        <f t="shared" si="518"/>
        <v>0</v>
      </c>
    </row>
    <row r="130" spans="1:48" hidden="1" outlineLevel="1" x14ac:dyDescent="0.2">
      <c r="A130" s="466"/>
      <c r="B130" s="68">
        <v>114</v>
      </c>
      <c r="E130" s="257">
        <f t="shared" si="499"/>
        <v>0</v>
      </c>
      <c r="F130" s="257">
        <f t="shared" si="500"/>
        <v>0</v>
      </c>
      <c r="G130" s="75">
        <f t="shared" si="501"/>
        <v>0</v>
      </c>
      <c r="H130" s="75">
        <f t="shared" si="502"/>
        <v>0</v>
      </c>
      <c r="I130" s="257">
        <f t="shared" si="503"/>
        <v>0</v>
      </c>
      <c r="J130" s="257">
        <f t="shared" si="504"/>
        <v>0</v>
      </c>
      <c r="K130" s="80">
        <f t="shared" si="505"/>
        <v>0</v>
      </c>
      <c r="L130" s="80">
        <f t="shared" si="506"/>
        <v>0</v>
      </c>
      <c r="M130" s="257">
        <f t="shared" si="507"/>
        <v>0</v>
      </c>
      <c r="N130" s="257">
        <f t="shared" si="508"/>
        <v>0</v>
      </c>
      <c r="O130" s="80">
        <f t="shared" si="509"/>
        <v>0</v>
      </c>
      <c r="P130" s="80">
        <f t="shared" si="510"/>
        <v>0</v>
      </c>
      <c r="Q130" s="257">
        <f t="shared" si="511"/>
        <v>0</v>
      </c>
      <c r="R130" s="257">
        <f t="shared" si="512"/>
        <v>0</v>
      </c>
      <c r="S130" s="80">
        <f t="shared" si="513"/>
        <v>0</v>
      </c>
      <c r="T130" s="80">
        <f t="shared" si="514"/>
        <v>0</v>
      </c>
      <c r="U130" s="257">
        <f t="shared" si="515"/>
        <v>0</v>
      </c>
      <c r="V130" s="257">
        <f t="shared" si="516"/>
        <v>0</v>
      </c>
      <c r="W130" s="80">
        <f t="shared" si="517"/>
        <v>0</v>
      </c>
      <c r="X130" s="80">
        <f t="shared" si="518"/>
        <v>0</v>
      </c>
    </row>
    <row r="131" spans="1:48" hidden="1" outlineLevel="1" x14ac:dyDescent="0.2">
      <c r="A131" s="466"/>
      <c r="B131" s="68">
        <v>115</v>
      </c>
      <c r="E131" s="257">
        <f t="shared" si="499"/>
        <v>0</v>
      </c>
      <c r="F131" s="257">
        <f t="shared" si="500"/>
        <v>0</v>
      </c>
      <c r="G131" s="75">
        <f t="shared" si="501"/>
        <v>0</v>
      </c>
      <c r="H131" s="75">
        <f t="shared" si="502"/>
        <v>0</v>
      </c>
      <c r="I131" s="257">
        <f t="shared" si="503"/>
        <v>0</v>
      </c>
      <c r="J131" s="257">
        <f t="shared" si="504"/>
        <v>0</v>
      </c>
      <c r="K131" s="80">
        <f t="shared" si="505"/>
        <v>0</v>
      </c>
      <c r="L131" s="80">
        <f t="shared" si="506"/>
        <v>0</v>
      </c>
      <c r="M131" s="257">
        <f t="shared" si="507"/>
        <v>0</v>
      </c>
      <c r="N131" s="257">
        <f t="shared" si="508"/>
        <v>0</v>
      </c>
      <c r="O131" s="80">
        <f t="shared" si="509"/>
        <v>0</v>
      </c>
      <c r="P131" s="80">
        <f t="shared" si="510"/>
        <v>0</v>
      </c>
      <c r="Q131" s="257">
        <f t="shared" si="511"/>
        <v>0</v>
      </c>
      <c r="R131" s="257">
        <f t="shared" si="512"/>
        <v>0</v>
      </c>
      <c r="S131" s="80">
        <f t="shared" si="513"/>
        <v>0</v>
      </c>
      <c r="T131" s="80">
        <f t="shared" si="514"/>
        <v>0</v>
      </c>
      <c r="U131" s="257">
        <f t="shared" si="515"/>
        <v>0</v>
      </c>
      <c r="V131" s="257">
        <f t="shared" si="516"/>
        <v>0</v>
      </c>
      <c r="W131" s="80">
        <f t="shared" si="517"/>
        <v>0</v>
      </c>
      <c r="X131" s="80">
        <f t="shared" si="518"/>
        <v>0</v>
      </c>
    </row>
    <row r="132" spans="1:48" hidden="1" outlineLevel="1" x14ac:dyDescent="0.2">
      <c r="A132" s="466"/>
      <c r="B132" s="68">
        <v>116</v>
      </c>
      <c r="E132" s="257">
        <f t="shared" si="499"/>
        <v>0</v>
      </c>
      <c r="F132" s="257">
        <f t="shared" si="500"/>
        <v>0</v>
      </c>
      <c r="G132" s="75">
        <f t="shared" si="501"/>
        <v>0</v>
      </c>
      <c r="H132" s="75">
        <f t="shared" si="502"/>
        <v>0</v>
      </c>
      <c r="I132" s="257">
        <f t="shared" si="503"/>
        <v>0</v>
      </c>
      <c r="J132" s="257">
        <f t="shared" si="504"/>
        <v>0</v>
      </c>
      <c r="K132" s="80">
        <f t="shared" si="505"/>
        <v>0</v>
      </c>
      <c r="L132" s="80">
        <f t="shared" si="506"/>
        <v>0</v>
      </c>
      <c r="M132" s="257">
        <f t="shared" si="507"/>
        <v>0</v>
      </c>
      <c r="N132" s="257">
        <f t="shared" si="508"/>
        <v>0</v>
      </c>
      <c r="O132" s="80">
        <f t="shared" si="509"/>
        <v>0</v>
      </c>
      <c r="P132" s="80">
        <f t="shared" si="510"/>
        <v>0</v>
      </c>
      <c r="Q132" s="257">
        <f t="shared" si="511"/>
        <v>0</v>
      </c>
      <c r="R132" s="257">
        <f t="shared" si="512"/>
        <v>0</v>
      </c>
      <c r="S132" s="80">
        <f t="shared" si="513"/>
        <v>0</v>
      </c>
      <c r="T132" s="80">
        <f t="shared" si="514"/>
        <v>0</v>
      </c>
      <c r="U132" s="257">
        <f t="shared" si="515"/>
        <v>0</v>
      </c>
      <c r="V132" s="257">
        <f t="shared" si="516"/>
        <v>0</v>
      </c>
      <c r="W132" s="80">
        <f t="shared" si="517"/>
        <v>0</v>
      </c>
      <c r="X132" s="80">
        <f t="shared" si="518"/>
        <v>0</v>
      </c>
    </row>
    <row r="133" spans="1:48" hidden="1" outlineLevel="1" x14ac:dyDescent="0.2">
      <c r="A133" s="466"/>
      <c r="B133" s="68">
        <v>117</v>
      </c>
      <c r="E133" s="257">
        <f t="shared" si="499"/>
        <v>0</v>
      </c>
      <c r="F133" s="257">
        <f t="shared" si="500"/>
        <v>0</v>
      </c>
      <c r="G133" s="75">
        <f t="shared" si="501"/>
        <v>0</v>
      </c>
      <c r="H133" s="75">
        <f t="shared" si="502"/>
        <v>0</v>
      </c>
      <c r="I133" s="257">
        <f t="shared" si="503"/>
        <v>0</v>
      </c>
      <c r="J133" s="257">
        <f t="shared" si="504"/>
        <v>0</v>
      </c>
      <c r="K133" s="80">
        <f t="shared" si="505"/>
        <v>0</v>
      </c>
      <c r="L133" s="80">
        <f t="shared" si="506"/>
        <v>0</v>
      </c>
      <c r="M133" s="257">
        <f t="shared" si="507"/>
        <v>0</v>
      </c>
      <c r="N133" s="257">
        <f t="shared" si="508"/>
        <v>0</v>
      </c>
      <c r="O133" s="80">
        <f t="shared" si="509"/>
        <v>0</v>
      </c>
      <c r="P133" s="80">
        <f t="shared" si="510"/>
        <v>0</v>
      </c>
      <c r="Q133" s="257">
        <f t="shared" si="511"/>
        <v>0</v>
      </c>
      <c r="R133" s="257">
        <f t="shared" si="512"/>
        <v>0</v>
      </c>
      <c r="S133" s="80">
        <f t="shared" si="513"/>
        <v>0</v>
      </c>
      <c r="T133" s="80">
        <f t="shared" si="514"/>
        <v>0</v>
      </c>
      <c r="U133" s="257">
        <f t="shared" si="515"/>
        <v>0</v>
      </c>
      <c r="V133" s="257">
        <f t="shared" si="516"/>
        <v>0</v>
      </c>
      <c r="W133" s="80">
        <f t="shared" si="517"/>
        <v>0</v>
      </c>
      <c r="X133" s="80">
        <f t="shared" si="518"/>
        <v>0</v>
      </c>
    </row>
    <row r="134" spans="1:48" hidden="1" outlineLevel="1" x14ac:dyDescent="0.2">
      <c r="A134" s="466"/>
      <c r="B134" s="68">
        <v>118</v>
      </c>
      <c r="E134" s="257">
        <f t="shared" si="499"/>
        <v>0</v>
      </c>
      <c r="F134" s="257">
        <f t="shared" si="500"/>
        <v>0</v>
      </c>
      <c r="G134" s="75">
        <f t="shared" si="501"/>
        <v>0</v>
      </c>
      <c r="H134" s="75">
        <f t="shared" si="502"/>
        <v>0</v>
      </c>
      <c r="I134" s="257">
        <f t="shared" si="503"/>
        <v>0</v>
      </c>
      <c r="J134" s="257">
        <f t="shared" si="504"/>
        <v>0</v>
      </c>
      <c r="K134" s="80">
        <f t="shared" si="505"/>
        <v>0</v>
      </c>
      <c r="L134" s="80">
        <f t="shared" si="506"/>
        <v>0</v>
      </c>
      <c r="M134" s="257">
        <f t="shared" si="507"/>
        <v>0</v>
      </c>
      <c r="N134" s="257">
        <f t="shared" si="508"/>
        <v>0</v>
      </c>
      <c r="O134" s="80">
        <f t="shared" si="509"/>
        <v>0</v>
      </c>
      <c r="P134" s="80">
        <f t="shared" si="510"/>
        <v>0</v>
      </c>
      <c r="Q134" s="257">
        <f t="shared" si="511"/>
        <v>0</v>
      </c>
      <c r="R134" s="257">
        <f t="shared" si="512"/>
        <v>0</v>
      </c>
      <c r="S134" s="80">
        <f t="shared" si="513"/>
        <v>0</v>
      </c>
      <c r="T134" s="80">
        <f t="shared" si="514"/>
        <v>0</v>
      </c>
      <c r="U134" s="257">
        <f t="shared" si="515"/>
        <v>0</v>
      </c>
      <c r="V134" s="257">
        <f t="shared" si="516"/>
        <v>0</v>
      </c>
      <c r="W134" s="80">
        <f t="shared" si="517"/>
        <v>0</v>
      </c>
      <c r="X134" s="80">
        <f t="shared" si="518"/>
        <v>0</v>
      </c>
    </row>
    <row r="135" spans="1:48" hidden="1" outlineLevel="1" x14ac:dyDescent="0.2">
      <c r="A135" s="466"/>
      <c r="B135" s="68">
        <v>119</v>
      </c>
      <c r="E135" s="257">
        <f t="shared" si="499"/>
        <v>0</v>
      </c>
      <c r="F135" s="257">
        <f t="shared" si="500"/>
        <v>0</v>
      </c>
      <c r="G135" s="75">
        <f t="shared" si="501"/>
        <v>0</v>
      </c>
      <c r="H135" s="75">
        <f t="shared" si="502"/>
        <v>0</v>
      </c>
      <c r="I135" s="257">
        <f t="shared" si="503"/>
        <v>0</v>
      </c>
      <c r="J135" s="257">
        <f t="shared" si="504"/>
        <v>0</v>
      </c>
      <c r="K135" s="80">
        <f t="shared" si="505"/>
        <v>0</v>
      </c>
      <c r="L135" s="80">
        <f t="shared" si="506"/>
        <v>0</v>
      </c>
      <c r="M135" s="257">
        <f t="shared" si="507"/>
        <v>0</v>
      </c>
      <c r="N135" s="257">
        <f t="shared" si="508"/>
        <v>0</v>
      </c>
      <c r="O135" s="80">
        <f t="shared" si="509"/>
        <v>0</v>
      </c>
      <c r="P135" s="80">
        <f t="shared" si="510"/>
        <v>0</v>
      </c>
      <c r="Q135" s="257">
        <f t="shared" si="511"/>
        <v>0</v>
      </c>
      <c r="R135" s="257">
        <f t="shared" si="512"/>
        <v>0</v>
      </c>
      <c r="S135" s="80">
        <f t="shared" si="513"/>
        <v>0</v>
      </c>
      <c r="T135" s="80">
        <f t="shared" si="514"/>
        <v>0</v>
      </c>
      <c r="U135" s="257">
        <f t="shared" si="515"/>
        <v>0</v>
      </c>
      <c r="V135" s="257">
        <f t="shared" si="516"/>
        <v>0</v>
      </c>
      <c r="W135" s="80">
        <f t="shared" si="517"/>
        <v>0</v>
      </c>
      <c r="X135" s="80">
        <f t="shared" si="518"/>
        <v>0</v>
      </c>
    </row>
    <row r="136" spans="1:48" s="70" customFormat="1" hidden="1" outlineLevel="1" x14ac:dyDescent="0.2">
      <c r="A136" s="466"/>
      <c r="B136" s="70">
        <v>120</v>
      </c>
      <c r="E136" s="257">
        <f>IF(B136&gt;$E$6,0,PPMT($E$5/12,B136,$E$6,$E$4,0,0))</f>
        <v>0</v>
      </c>
      <c r="F136" s="257">
        <f t="shared" si="500"/>
        <v>0</v>
      </c>
      <c r="G136" s="75">
        <f t="shared" si="501"/>
        <v>0</v>
      </c>
      <c r="H136" s="75">
        <f t="shared" si="502"/>
        <v>0</v>
      </c>
      <c r="I136" s="257">
        <f t="shared" si="503"/>
        <v>0</v>
      </c>
      <c r="J136" s="257">
        <f t="shared" si="504"/>
        <v>0</v>
      </c>
      <c r="K136" s="80">
        <f t="shared" si="505"/>
        <v>0</v>
      </c>
      <c r="L136" s="80">
        <f t="shared" si="506"/>
        <v>0</v>
      </c>
      <c r="M136" s="257">
        <f t="shared" si="507"/>
        <v>0</v>
      </c>
      <c r="N136" s="257">
        <f t="shared" si="508"/>
        <v>0</v>
      </c>
      <c r="O136" s="80">
        <f t="shared" si="509"/>
        <v>0</v>
      </c>
      <c r="P136" s="80">
        <f t="shared" si="510"/>
        <v>0</v>
      </c>
      <c r="Q136" s="257">
        <f t="shared" si="511"/>
        <v>0</v>
      </c>
      <c r="R136" s="257">
        <f t="shared" si="512"/>
        <v>0</v>
      </c>
      <c r="S136" s="80">
        <f t="shared" si="513"/>
        <v>0</v>
      </c>
      <c r="T136" s="80">
        <f t="shared" si="514"/>
        <v>0</v>
      </c>
      <c r="U136" s="257">
        <f t="shared" si="515"/>
        <v>0</v>
      </c>
      <c r="V136" s="257">
        <f t="shared" si="516"/>
        <v>0</v>
      </c>
      <c r="W136" s="80">
        <f t="shared" si="517"/>
        <v>0</v>
      </c>
      <c r="X136" s="80">
        <f t="shared" si="518"/>
        <v>0</v>
      </c>
      <c r="Y136" s="251"/>
      <c r="Z136" s="251"/>
      <c r="AC136" s="251"/>
      <c r="AD136" s="251"/>
      <c r="AG136" s="251"/>
      <c r="AH136" s="251"/>
      <c r="AK136" s="251"/>
      <c r="AL136" s="251"/>
      <c r="AO136" s="251"/>
      <c r="AP136" s="251"/>
      <c r="AS136" s="251"/>
      <c r="AT136" s="251"/>
    </row>
    <row r="137" spans="1:48" s="251" customFormat="1" collapsed="1" x14ac:dyDescent="0.2">
      <c r="A137" s="76">
        <f>A125</f>
        <v>2029</v>
      </c>
      <c r="B137" s="77" t="s">
        <v>93</v>
      </c>
      <c r="C137" s="78">
        <f>SUM(E137,G137,I137,K137,M137,O137,Q137,S137,U137,W137,Y137,AA137,AC137,AE137,AG137,AI137,AK137,AM137,AO137,AQ137,AS137,AU137,)</f>
        <v>0</v>
      </c>
      <c r="D137" s="78">
        <f>SUM(F137,H137,J137,L137,N137,P137,R137,T137,V137,X137,Z137,AB137,AD137,AF137,AH137,AJ137,AL137,AN137,AP137,AR137,AT137,AV137)</f>
        <v>0</v>
      </c>
      <c r="E137" s="79">
        <f>ABS(SUM(E125:E136))</f>
        <v>0</v>
      </c>
      <c r="F137" s="79">
        <f>ABS(SUM(F125:F136))</f>
        <v>0</v>
      </c>
      <c r="G137" s="79">
        <f t="shared" ref="G137" si="519">ABS(SUM(G125:G136))</f>
        <v>0</v>
      </c>
      <c r="H137" s="79">
        <f t="shared" ref="H137" si="520">ABS(SUM(H125:H136))</f>
        <v>0</v>
      </c>
      <c r="I137" s="79">
        <f t="shared" ref="I137" si="521">ABS(SUM(I125:I136))</f>
        <v>0</v>
      </c>
      <c r="J137" s="79">
        <f t="shared" ref="J137" si="522">ABS(SUM(J125:J136))</f>
        <v>0</v>
      </c>
      <c r="K137" s="79">
        <f t="shared" ref="K137" si="523">ABS(SUM(K125:K136))</f>
        <v>0</v>
      </c>
      <c r="L137" s="79">
        <f t="shared" ref="L137" si="524">ABS(SUM(L125:L136))</f>
        <v>0</v>
      </c>
      <c r="M137" s="79">
        <f t="shared" ref="M137" si="525">ABS(SUM(M125:M136))</f>
        <v>0</v>
      </c>
      <c r="N137" s="79">
        <f t="shared" ref="N137" si="526">ABS(SUM(N125:N136))</f>
        <v>0</v>
      </c>
      <c r="O137" s="79">
        <f t="shared" ref="O137" si="527">ABS(SUM(O125:O136))</f>
        <v>0</v>
      </c>
      <c r="P137" s="79">
        <f t="shared" ref="P137" si="528">ABS(SUM(P125:P136))</f>
        <v>0</v>
      </c>
      <c r="Q137" s="79">
        <f t="shared" ref="Q137" si="529">ABS(SUM(Q125:Q136))</f>
        <v>0</v>
      </c>
      <c r="R137" s="79">
        <f t="shared" ref="R137" si="530">ABS(SUM(R125:R136))</f>
        <v>0</v>
      </c>
      <c r="S137" s="79">
        <f t="shared" ref="S137" si="531">ABS(SUM(S125:S136))</f>
        <v>0</v>
      </c>
      <c r="T137" s="79">
        <f t="shared" ref="T137" si="532">ABS(SUM(T125:T136))</f>
        <v>0</v>
      </c>
      <c r="U137" s="79">
        <f t="shared" ref="U137" si="533">ABS(SUM(U125:U136))</f>
        <v>0</v>
      </c>
      <c r="V137" s="79">
        <f t="shared" ref="V137" si="534">ABS(SUM(V125:V136))</f>
        <v>0</v>
      </c>
      <c r="W137" s="79">
        <f t="shared" ref="W137" si="535">ABS(SUM(W125:W136))</f>
        <v>0</v>
      </c>
      <c r="X137" s="79">
        <f t="shared" ref="X137" si="536">ABS(SUM(X125:X136))</f>
        <v>0</v>
      </c>
      <c r="Y137" s="79">
        <f t="shared" ref="Y137" si="537">ABS(SUM(Y125:Y136))</f>
        <v>0</v>
      </c>
      <c r="Z137" s="79">
        <f t="shared" ref="Z137" si="538">ABS(SUM(Z125:Z136))</f>
        <v>0</v>
      </c>
      <c r="AA137" s="79">
        <f t="shared" ref="AA137" si="539">ABS(SUM(AA125:AA136))</f>
        <v>0</v>
      </c>
      <c r="AB137" s="79">
        <f t="shared" ref="AB137" si="540">ABS(SUM(AB125:AB136))</f>
        <v>0</v>
      </c>
      <c r="AC137" s="79">
        <f t="shared" ref="AC137" si="541">ABS(SUM(AC125:AC136))</f>
        <v>0</v>
      </c>
      <c r="AD137" s="79">
        <f t="shared" ref="AD137" si="542">ABS(SUM(AD125:AD136))</f>
        <v>0</v>
      </c>
      <c r="AE137" s="79">
        <f t="shared" ref="AE137" si="543">ABS(SUM(AE125:AE136))</f>
        <v>0</v>
      </c>
      <c r="AF137" s="79">
        <f t="shared" ref="AF137" si="544">ABS(SUM(AF125:AF136))</f>
        <v>0</v>
      </c>
      <c r="AG137" s="79">
        <f t="shared" ref="AG137" si="545">ABS(SUM(AG125:AG136))</f>
        <v>0</v>
      </c>
      <c r="AH137" s="79">
        <f t="shared" ref="AH137" si="546">ABS(SUM(AH125:AH136))</f>
        <v>0</v>
      </c>
      <c r="AI137" s="79">
        <f t="shared" ref="AI137" si="547">ABS(SUM(AI125:AI136))</f>
        <v>0</v>
      </c>
      <c r="AJ137" s="79">
        <f t="shared" ref="AJ137" si="548">ABS(SUM(AJ125:AJ136))</f>
        <v>0</v>
      </c>
      <c r="AK137" s="79">
        <f t="shared" ref="AK137" si="549">ABS(SUM(AK125:AK136))</f>
        <v>0</v>
      </c>
      <c r="AL137" s="79">
        <f t="shared" ref="AL137" si="550">ABS(SUM(AL125:AL136))</f>
        <v>0</v>
      </c>
      <c r="AM137" s="79">
        <f t="shared" ref="AM137" si="551">ABS(SUM(AM125:AM136))</f>
        <v>0</v>
      </c>
      <c r="AN137" s="79">
        <f t="shared" ref="AN137" si="552">ABS(SUM(AN125:AN136))</f>
        <v>0</v>
      </c>
      <c r="AO137" s="79">
        <f t="shared" ref="AO137" si="553">ABS(SUM(AO125:AO136))</f>
        <v>0</v>
      </c>
      <c r="AP137" s="79">
        <f t="shared" ref="AP137" si="554">ABS(SUM(AP125:AP136))</f>
        <v>0</v>
      </c>
      <c r="AQ137" s="79">
        <f t="shared" ref="AQ137" si="555">ABS(SUM(AQ125:AQ136))</f>
        <v>0</v>
      </c>
      <c r="AR137" s="79">
        <f t="shared" ref="AR137" si="556">ABS(SUM(AR125:AR136))</f>
        <v>0</v>
      </c>
      <c r="AS137" s="79">
        <f t="shared" ref="AS137" si="557">ABS(SUM(AS125:AS136))</f>
        <v>0</v>
      </c>
      <c r="AT137" s="79">
        <f t="shared" ref="AT137" si="558">ABS(SUM(AT125:AT136))</f>
        <v>0</v>
      </c>
      <c r="AU137" s="79">
        <f t="shared" ref="AU137" si="559">ABS(SUM(AU125:AU136))</f>
        <v>0</v>
      </c>
      <c r="AV137" s="79">
        <f t="shared" ref="AV137" si="560">ABS(SUM(AV125:AV136))</f>
        <v>0</v>
      </c>
    </row>
    <row r="138" spans="1:48" hidden="1" outlineLevel="1" x14ac:dyDescent="0.2">
      <c r="A138" s="470">
        <f>Y3</f>
        <v>2030</v>
      </c>
      <c r="B138" s="68">
        <v>121</v>
      </c>
      <c r="E138" s="257">
        <f>IF(B138&gt;$E$6,0,PPMT($E$5/12,B138,$E$6,$E$4,0,0))</f>
        <v>0</v>
      </c>
      <c r="F138" s="257">
        <f t="shared" ref="F138" si="561">IF(B138&gt;$E$6,0,IPMT($E$5/12,B138,$E$6,$E$4,0,0))</f>
        <v>0</v>
      </c>
      <c r="G138" s="75">
        <f t="shared" ref="G138" si="562">IF(B125&gt;$H$6,0,PPMT($H$5/12,B125,$H$6,$H$4,0,0))</f>
        <v>0</v>
      </c>
      <c r="H138" s="75">
        <f t="shared" ref="H138" si="563">IF(B125&gt;$H$6,0,IPMT($H$5/12,B125,$H$6,$H$4,0,0))</f>
        <v>0</v>
      </c>
      <c r="I138" s="257">
        <f t="shared" ref="I138" si="564">IF(B112&gt;$J$6,0,PPMT($J$5/12,B112,$J$6,$J$4,0,0))</f>
        <v>0</v>
      </c>
      <c r="J138" s="257">
        <f t="shared" ref="J138" si="565">IF(B112&gt;$J$6,0,IPMT($J$5/12,B112,$J$6,$J$4,0,0))</f>
        <v>0</v>
      </c>
      <c r="K138" s="80">
        <f t="shared" ref="K138" si="566">IF(B99&gt;$L$6,0,PPMT($L$5/12,B99,$L$6,$L$4,0,0))</f>
        <v>0</v>
      </c>
      <c r="L138" s="80">
        <f t="shared" ref="L138" si="567">IF(B99&gt;$L$6,0,IPMT($L$5/12,B99,$L$6,$L$4,0,0))</f>
        <v>0</v>
      </c>
      <c r="M138" s="257">
        <f t="shared" ref="M138" si="568">IF(B86&gt;$N$6,0,PPMT($N$5/12,B86,$N$6,$N$4,0,0))</f>
        <v>0</v>
      </c>
      <c r="N138" s="257">
        <f t="shared" ref="N138" si="569">IF(B86&gt;$N$6,0,IPMT($N$5/12,B86,$N$6,$N$4,0,0))</f>
        <v>0</v>
      </c>
      <c r="O138" s="80">
        <f t="shared" ref="O138" si="570">IF(B73&gt;$P$6,0,PPMT($P$5/12,B73,$P$6,$P$4,0,0))</f>
        <v>0</v>
      </c>
      <c r="P138" s="80">
        <f t="shared" ref="P138" si="571">IF(B73&gt;$P$6,0,IPMT($P$5/12,B73,$P$6,$P$4,0,0))</f>
        <v>0</v>
      </c>
      <c r="Q138" s="257">
        <f t="shared" ref="Q138" si="572">IF(B60&gt;$R$6,0,PPMT($R$5/12,B60,$R$6,$R$4,0,0))</f>
        <v>0</v>
      </c>
      <c r="R138" s="257">
        <f t="shared" ref="R138" si="573">IF(B60&gt;$R$6,0,IPMT($R$5/12,B60,$R$6,$R$4,0,0))</f>
        <v>0</v>
      </c>
      <c r="S138" s="80">
        <f t="shared" ref="S138" si="574">IF(B47&gt;$T$6,0,PPMT($T$5/12,B47,$T$6,$T$4,0,0))</f>
        <v>0</v>
      </c>
      <c r="T138" s="80">
        <f t="shared" ref="T138" si="575">IF(B47&gt;$T$6,0,IPMT($T$5/12,B47,$T$6,$T$4,0,0))</f>
        <v>0</v>
      </c>
      <c r="U138" s="257">
        <f>IF(B34&gt;$V$6,0,PPMT($V$5/12,B34,$V$6,$V$4,0,0))</f>
        <v>0</v>
      </c>
      <c r="V138" s="257">
        <f>IF(B34&gt;$V$6,0,IPMT($V$5/12,B34,$V$6,$V$4,0,0))</f>
        <v>0</v>
      </c>
      <c r="W138" s="80">
        <f>IF(B21&gt;$X$6,0,PPMT($X$5/12,B21,$X$6,$X$4,0,0))</f>
        <v>0</v>
      </c>
      <c r="X138" s="80">
        <f>IF(B21&gt;$X$6,0,IPMT($X$5/12,B21,$X$6,$X$4,0,0))</f>
        <v>0</v>
      </c>
      <c r="Y138" s="257">
        <f>IF(B8&gt;$Z$6,0,PPMT($Z$5/12,B8,$Z$6,$Z$4,0,0))</f>
        <v>0</v>
      </c>
      <c r="Z138" s="257">
        <f>IF(B8&gt;$Z$6,0,IPMT($Z$5/12,B8,$Z$6,$Z$4,0,0))</f>
        <v>0</v>
      </c>
    </row>
    <row r="139" spans="1:48" hidden="1" outlineLevel="1" x14ac:dyDescent="0.2">
      <c r="A139" s="471"/>
      <c r="B139" s="68">
        <v>122</v>
      </c>
      <c r="E139" s="257">
        <f t="shared" ref="E139:E149" si="576">IF(B139&gt;$E$6,0,PPMT($E$5/12,B139,$E$6,$E$4,0,0))</f>
        <v>0</v>
      </c>
      <c r="F139" s="257">
        <f t="shared" ref="F139:F149" si="577">IF(B139&gt;$E$6,0,IPMT($E$5/12,B139,$E$6,$E$4,0,0))</f>
        <v>0</v>
      </c>
      <c r="G139" s="75">
        <f t="shared" ref="G139:G149" si="578">IF(B126&gt;$H$6,0,PPMT($H$5/12,B126,$H$6,$H$4,0,0))</f>
        <v>0</v>
      </c>
      <c r="H139" s="75">
        <f t="shared" ref="H139:H149" si="579">IF(B126&gt;$H$6,0,IPMT($H$5/12,B126,$H$6,$H$4,0,0))</f>
        <v>0</v>
      </c>
      <c r="I139" s="257">
        <f t="shared" ref="I139:I149" si="580">IF(B113&gt;$J$6,0,PPMT($J$5/12,B113,$J$6,$J$4,0,0))</f>
        <v>0</v>
      </c>
      <c r="J139" s="257">
        <f t="shared" ref="J139:J149" si="581">IF(B113&gt;$J$6,0,IPMT($J$5/12,B113,$J$6,$J$4,0,0))</f>
        <v>0</v>
      </c>
      <c r="K139" s="80">
        <f t="shared" ref="K139:K149" si="582">IF(B100&gt;$L$6,0,PPMT($L$5/12,B100,$L$6,$L$4,0,0))</f>
        <v>0</v>
      </c>
      <c r="L139" s="80">
        <f t="shared" ref="L139:L149" si="583">IF(B100&gt;$L$6,0,IPMT($L$5/12,B100,$L$6,$L$4,0,0))</f>
        <v>0</v>
      </c>
      <c r="M139" s="257">
        <f t="shared" ref="M139:M149" si="584">IF(B87&gt;$N$6,0,PPMT($N$5/12,B87,$N$6,$N$4,0,0))</f>
        <v>0</v>
      </c>
      <c r="N139" s="257">
        <f t="shared" ref="N139:N149" si="585">IF(B87&gt;$N$6,0,IPMT($N$5/12,B87,$N$6,$N$4,0,0))</f>
        <v>0</v>
      </c>
      <c r="O139" s="80">
        <f t="shared" ref="O139:O149" si="586">IF(B74&gt;$P$6,0,PPMT($P$5/12,B74,$P$6,$P$4,0,0))</f>
        <v>0</v>
      </c>
      <c r="P139" s="80">
        <f t="shared" ref="P139:P149" si="587">IF(B74&gt;$P$6,0,IPMT($P$5/12,B74,$P$6,$P$4,0,0))</f>
        <v>0</v>
      </c>
      <c r="Q139" s="257">
        <f t="shared" ref="Q139:Q149" si="588">IF(B61&gt;$R$6,0,PPMT($R$5/12,B61,$R$6,$R$4,0,0))</f>
        <v>0</v>
      </c>
      <c r="R139" s="257">
        <f t="shared" ref="R139:R149" si="589">IF(B61&gt;$R$6,0,IPMT($R$5/12,B61,$R$6,$R$4,0,0))</f>
        <v>0</v>
      </c>
      <c r="S139" s="80">
        <f t="shared" ref="S139:S149" si="590">IF(B48&gt;$T$6,0,PPMT($T$5/12,B48,$T$6,$T$4,0,0))</f>
        <v>0</v>
      </c>
      <c r="T139" s="80">
        <f t="shared" ref="T139:T149" si="591">IF(B48&gt;$T$6,0,IPMT($T$5/12,B48,$T$6,$T$4,0,0))</f>
        <v>0</v>
      </c>
      <c r="U139" s="257">
        <f t="shared" ref="U139:U149" si="592">IF(B35&gt;$V$6,0,PPMT($V$5/12,B35,$V$6,$V$4,0,0))</f>
        <v>0</v>
      </c>
      <c r="V139" s="257">
        <f t="shared" ref="V139:V149" si="593">IF(B35&gt;$V$6,0,IPMT($V$5/12,B35,$V$6,$V$4,0,0))</f>
        <v>0</v>
      </c>
      <c r="W139" s="80">
        <f t="shared" ref="W139:W149" si="594">IF(B22&gt;$X$6,0,PPMT($X$5/12,B22,$X$6,$X$4,0,0))</f>
        <v>0</v>
      </c>
      <c r="X139" s="80">
        <f t="shared" ref="X139:X149" si="595">IF(B22&gt;$X$6,0,IPMT($X$5/12,B22,$X$6,$X$4,0,0))</f>
        <v>0</v>
      </c>
      <c r="Y139" s="257">
        <f t="shared" ref="Y139:Y149" si="596">IF(B9&gt;$Z$6,0,PPMT($Z$5/12,B9,$Z$6,$Z$4,0,0))</f>
        <v>0</v>
      </c>
      <c r="Z139" s="257">
        <f t="shared" ref="Z139:Z149" si="597">IF(B9&gt;$Z$6,0,IPMT($Z$5/12,B9,$Z$6,$Z$4,0,0))</f>
        <v>0</v>
      </c>
    </row>
    <row r="140" spans="1:48" hidden="1" outlineLevel="1" x14ac:dyDescent="0.2">
      <c r="A140" s="471"/>
      <c r="B140" s="68">
        <v>123</v>
      </c>
      <c r="E140" s="257">
        <f t="shared" si="576"/>
        <v>0</v>
      </c>
      <c r="F140" s="257">
        <f t="shared" si="577"/>
        <v>0</v>
      </c>
      <c r="G140" s="75">
        <f t="shared" si="578"/>
        <v>0</v>
      </c>
      <c r="H140" s="75">
        <f t="shared" si="579"/>
        <v>0</v>
      </c>
      <c r="I140" s="257">
        <f t="shared" si="580"/>
        <v>0</v>
      </c>
      <c r="J140" s="257">
        <f t="shared" si="581"/>
        <v>0</v>
      </c>
      <c r="K140" s="80">
        <f t="shared" si="582"/>
        <v>0</v>
      </c>
      <c r="L140" s="80">
        <f t="shared" si="583"/>
        <v>0</v>
      </c>
      <c r="M140" s="257">
        <f t="shared" si="584"/>
        <v>0</v>
      </c>
      <c r="N140" s="257">
        <f t="shared" si="585"/>
        <v>0</v>
      </c>
      <c r="O140" s="80">
        <f t="shared" si="586"/>
        <v>0</v>
      </c>
      <c r="P140" s="80">
        <f t="shared" si="587"/>
        <v>0</v>
      </c>
      <c r="Q140" s="257">
        <f t="shared" si="588"/>
        <v>0</v>
      </c>
      <c r="R140" s="257">
        <f t="shared" si="589"/>
        <v>0</v>
      </c>
      <c r="S140" s="80">
        <f t="shared" si="590"/>
        <v>0</v>
      </c>
      <c r="T140" s="80">
        <f t="shared" si="591"/>
        <v>0</v>
      </c>
      <c r="U140" s="257">
        <f t="shared" si="592"/>
        <v>0</v>
      </c>
      <c r="V140" s="257">
        <f t="shared" si="593"/>
        <v>0</v>
      </c>
      <c r="W140" s="80">
        <f t="shared" si="594"/>
        <v>0</v>
      </c>
      <c r="X140" s="80">
        <f t="shared" si="595"/>
        <v>0</v>
      </c>
      <c r="Y140" s="257">
        <f t="shared" si="596"/>
        <v>0</v>
      </c>
      <c r="Z140" s="257">
        <f t="shared" si="597"/>
        <v>0</v>
      </c>
    </row>
    <row r="141" spans="1:48" hidden="1" outlineLevel="1" x14ac:dyDescent="0.2">
      <c r="A141" s="471"/>
      <c r="B141" s="68">
        <v>124</v>
      </c>
      <c r="E141" s="257">
        <f t="shared" si="576"/>
        <v>0</v>
      </c>
      <c r="F141" s="257">
        <f t="shared" si="577"/>
        <v>0</v>
      </c>
      <c r="G141" s="75">
        <f t="shared" si="578"/>
        <v>0</v>
      </c>
      <c r="H141" s="75">
        <f t="shared" si="579"/>
        <v>0</v>
      </c>
      <c r="I141" s="257">
        <f t="shared" si="580"/>
        <v>0</v>
      </c>
      <c r="J141" s="257">
        <f t="shared" si="581"/>
        <v>0</v>
      </c>
      <c r="K141" s="80">
        <f t="shared" si="582"/>
        <v>0</v>
      </c>
      <c r="L141" s="80">
        <f t="shared" si="583"/>
        <v>0</v>
      </c>
      <c r="M141" s="257">
        <f t="shared" si="584"/>
        <v>0</v>
      </c>
      <c r="N141" s="257">
        <f t="shared" si="585"/>
        <v>0</v>
      </c>
      <c r="O141" s="80">
        <f t="shared" si="586"/>
        <v>0</v>
      </c>
      <c r="P141" s="80">
        <f t="shared" si="587"/>
        <v>0</v>
      </c>
      <c r="Q141" s="257">
        <f t="shared" si="588"/>
        <v>0</v>
      </c>
      <c r="R141" s="257">
        <f t="shared" si="589"/>
        <v>0</v>
      </c>
      <c r="S141" s="80">
        <f t="shared" si="590"/>
        <v>0</v>
      </c>
      <c r="T141" s="80">
        <f t="shared" si="591"/>
        <v>0</v>
      </c>
      <c r="U141" s="257">
        <f t="shared" si="592"/>
        <v>0</v>
      </c>
      <c r="V141" s="257">
        <f t="shared" si="593"/>
        <v>0</v>
      </c>
      <c r="W141" s="80">
        <f t="shared" si="594"/>
        <v>0</v>
      </c>
      <c r="X141" s="80">
        <f t="shared" si="595"/>
        <v>0</v>
      </c>
      <c r="Y141" s="257">
        <f t="shared" si="596"/>
        <v>0</v>
      </c>
      <c r="Z141" s="257">
        <f t="shared" si="597"/>
        <v>0</v>
      </c>
    </row>
    <row r="142" spans="1:48" hidden="1" outlineLevel="1" x14ac:dyDescent="0.2">
      <c r="A142" s="471"/>
      <c r="B142" s="68">
        <v>125</v>
      </c>
      <c r="E142" s="257">
        <f t="shared" si="576"/>
        <v>0</v>
      </c>
      <c r="F142" s="257">
        <f t="shared" si="577"/>
        <v>0</v>
      </c>
      <c r="G142" s="75">
        <f t="shared" si="578"/>
        <v>0</v>
      </c>
      <c r="H142" s="75">
        <f t="shared" si="579"/>
        <v>0</v>
      </c>
      <c r="I142" s="257">
        <f t="shared" si="580"/>
        <v>0</v>
      </c>
      <c r="J142" s="257">
        <f t="shared" si="581"/>
        <v>0</v>
      </c>
      <c r="K142" s="80">
        <f t="shared" si="582"/>
        <v>0</v>
      </c>
      <c r="L142" s="80">
        <f t="shared" si="583"/>
        <v>0</v>
      </c>
      <c r="M142" s="257">
        <f t="shared" si="584"/>
        <v>0</v>
      </c>
      <c r="N142" s="257">
        <f t="shared" si="585"/>
        <v>0</v>
      </c>
      <c r="O142" s="80">
        <f t="shared" si="586"/>
        <v>0</v>
      </c>
      <c r="P142" s="80">
        <f t="shared" si="587"/>
        <v>0</v>
      </c>
      <c r="Q142" s="257">
        <f t="shared" si="588"/>
        <v>0</v>
      </c>
      <c r="R142" s="257">
        <f t="shared" si="589"/>
        <v>0</v>
      </c>
      <c r="S142" s="80">
        <f t="shared" si="590"/>
        <v>0</v>
      </c>
      <c r="T142" s="80">
        <f t="shared" si="591"/>
        <v>0</v>
      </c>
      <c r="U142" s="257">
        <f t="shared" si="592"/>
        <v>0</v>
      </c>
      <c r="V142" s="257">
        <f t="shared" si="593"/>
        <v>0</v>
      </c>
      <c r="W142" s="80">
        <f t="shared" si="594"/>
        <v>0</v>
      </c>
      <c r="X142" s="80">
        <f t="shared" si="595"/>
        <v>0</v>
      </c>
      <c r="Y142" s="257">
        <f t="shared" si="596"/>
        <v>0</v>
      </c>
      <c r="Z142" s="257">
        <f t="shared" si="597"/>
        <v>0</v>
      </c>
    </row>
    <row r="143" spans="1:48" hidden="1" outlineLevel="1" x14ac:dyDescent="0.2">
      <c r="A143" s="471"/>
      <c r="B143" s="68">
        <v>126</v>
      </c>
      <c r="E143" s="257">
        <f t="shared" si="576"/>
        <v>0</v>
      </c>
      <c r="F143" s="257">
        <f t="shared" si="577"/>
        <v>0</v>
      </c>
      <c r="G143" s="75">
        <f t="shared" si="578"/>
        <v>0</v>
      </c>
      <c r="H143" s="75">
        <f t="shared" si="579"/>
        <v>0</v>
      </c>
      <c r="I143" s="257">
        <f t="shared" si="580"/>
        <v>0</v>
      </c>
      <c r="J143" s="257">
        <f t="shared" si="581"/>
        <v>0</v>
      </c>
      <c r="K143" s="80">
        <f t="shared" si="582"/>
        <v>0</v>
      </c>
      <c r="L143" s="80">
        <f t="shared" si="583"/>
        <v>0</v>
      </c>
      <c r="M143" s="257">
        <f t="shared" si="584"/>
        <v>0</v>
      </c>
      <c r="N143" s="257">
        <f t="shared" si="585"/>
        <v>0</v>
      </c>
      <c r="O143" s="80">
        <f t="shared" si="586"/>
        <v>0</v>
      </c>
      <c r="P143" s="80">
        <f t="shared" si="587"/>
        <v>0</v>
      </c>
      <c r="Q143" s="257">
        <f t="shared" si="588"/>
        <v>0</v>
      </c>
      <c r="R143" s="257">
        <f t="shared" si="589"/>
        <v>0</v>
      </c>
      <c r="S143" s="80">
        <f t="shared" si="590"/>
        <v>0</v>
      </c>
      <c r="T143" s="80">
        <f t="shared" si="591"/>
        <v>0</v>
      </c>
      <c r="U143" s="257">
        <f t="shared" si="592"/>
        <v>0</v>
      </c>
      <c r="V143" s="257">
        <f t="shared" si="593"/>
        <v>0</v>
      </c>
      <c r="W143" s="80">
        <f t="shared" si="594"/>
        <v>0</v>
      </c>
      <c r="X143" s="80">
        <f t="shared" si="595"/>
        <v>0</v>
      </c>
      <c r="Y143" s="257">
        <f t="shared" si="596"/>
        <v>0</v>
      </c>
      <c r="Z143" s="257">
        <f t="shared" si="597"/>
        <v>0</v>
      </c>
    </row>
    <row r="144" spans="1:48" hidden="1" outlineLevel="1" x14ac:dyDescent="0.2">
      <c r="A144" s="471"/>
      <c r="B144" s="68">
        <v>127</v>
      </c>
      <c r="E144" s="257">
        <f t="shared" si="576"/>
        <v>0</v>
      </c>
      <c r="F144" s="257">
        <f t="shared" si="577"/>
        <v>0</v>
      </c>
      <c r="G144" s="75">
        <f t="shared" si="578"/>
        <v>0</v>
      </c>
      <c r="H144" s="75">
        <f t="shared" si="579"/>
        <v>0</v>
      </c>
      <c r="I144" s="257">
        <f t="shared" si="580"/>
        <v>0</v>
      </c>
      <c r="J144" s="257">
        <f t="shared" si="581"/>
        <v>0</v>
      </c>
      <c r="K144" s="80">
        <f t="shared" si="582"/>
        <v>0</v>
      </c>
      <c r="L144" s="80">
        <f t="shared" si="583"/>
        <v>0</v>
      </c>
      <c r="M144" s="257">
        <f t="shared" si="584"/>
        <v>0</v>
      </c>
      <c r="N144" s="257">
        <f t="shared" si="585"/>
        <v>0</v>
      </c>
      <c r="O144" s="80">
        <f t="shared" si="586"/>
        <v>0</v>
      </c>
      <c r="P144" s="80">
        <f t="shared" si="587"/>
        <v>0</v>
      </c>
      <c r="Q144" s="257">
        <f t="shared" si="588"/>
        <v>0</v>
      </c>
      <c r="R144" s="257">
        <f t="shared" si="589"/>
        <v>0</v>
      </c>
      <c r="S144" s="80">
        <f t="shared" si="590"/>
        <v>0</v>
      </c>
      <c r="T144" s="80">
        <f t="shared" si="591"/>
        <v>0</v>
      </c>
      <c r="U144" s="257">
        <f t="shared" si="592"/>
        <v>0</v>
      </c>
      <c r="V144" s="257">
        <f t="shared" si="593"/>
        <v>0</v>
      </c>
      <c r="W144" s="80">
        <f t="shared" si="594"/>
        <v>0</v>
      </c>
      <c r="X144" s="80">
        <f t="shared" si="595"/>
        <v>0</v>
      </c>
      <c r="Y144" s="257">
        <f t="shared" si="596"/>
        <v>0</v>
      </c>
      <c r="Z144" s="257">
        <f t="shared" si="597"/>
        <v>0</v>
      </c>
    </row>
    <row r="145" spans="1:48" hidden="1" outlineLevel="1" x14ac:dyDescent="0.2">
      <c r="A145" s="471"/>
      <c r="B145" s="68">
        <v>128</v>
      </c>
      <c r="E145" s="257">
        <f t="shared" si="576"/>
        <v>0</v>
      </c>
      <c r="F145" s="257">
        <f t="shared" si="577"/>
        <v>0</v>
      </c>
      <c r="G145" s="75">
        <f t="shared" si="578"/>
        <v>0</v>
      </c>
      <c r="H145" s="75">
        <f t="shared" si="579"/>
        <v>0</v>
      </c>
      <c r="I145" s="257">
        <f t="shared" si="580"/>
        <v>0</v>
      </c>
      <c r="J145" s="257">
        <f t="shared" si="581"/>
        <v>0</v>
      </c>
      <c r="K145" s="80">
        <f t="shared" si="582"/>
        <v>0</v>
      </c>
      <c r="L145" s="80">
        <f t="shared" si="583"/>
        <v>0</v>
      </c>
      <c r="M145" s="257">
        <f t="shared" si="584"/>
        <v>0</v>
      </c>
      <c r="N145" s="257">
        <f t="shared" si="585"/>
        <v>0</v>
      </c>
      <c r="O145" s="80">
        <f t="shared" si="586"/>
        <v>0</v>
      </c>
      <c r="P145" s="80">
        <f t="shared" si="587"/>
        <v>0</v>
      </c>
      <c r="Q145" s="257">
        <f t="shared" si="588"/>
        <v>0</v>
      </c>
      <c r="R145" s="257">
        <f t="shared" si="589"/>
        <v>0</v>
      </c>
      <c r="S145" s="80">
        <f t="shared" si="590"/>
        <v>0</v>
      </c>
      <c r="T145" s="80">
        <f t="shared" si="591"/>
        <v>0</v>
      </c>
      <c r="U145" s="257">
        <f t="shared" si="592"/>
        <v>0</v>
      </c>
      <c r="V145" s="257">
        <f t="shared" si="593"/>
        <v>0</v>
      </c>
      <c r="W145" s="80">
        <f t="shared" si="594"/>
        <v>0</v>
      </c>
      <c r="X145" s="80">
        <f t="shared" si="595"/>
        <v>0</v>
      </c>
      <c r="Y145" s="257">
        <f t="shared" si="596"/>
        <v>0</v>
      </c>
      <c r="Z145" s="257">
        <f t="shared" si="597"/>
        <v>0</v>
      </c>
    </row>
    <row r="146" spans="1:48" hidden="1" outlineLevel="1" x14ac:dyDescent="0.2">
      <c r="A146" s="471"/>
      <c r="B146" s="68">
        <v>129</v>
      </c>
      <c r="E146" s="257">
        <f t="shared" si="576"/>
        <v>0</v>
      </c>
      <c r="F146" s="257">
        <f t="shared" si="577"/>
        <v>0</v>
      </c>
      <c r="G146" s="75">
        <f t="shared" si="578"/>
        <v>0</v>
      </c>
      <c r="H146" s="75">
        <f t="shared" si="579"/>
        <v>0</v>
      </c>
      <c r="I146" s="257">
        <f t="shared" si="580"/>
        <v>0</v>
      </c>
      <c r="J146" s="257">
        <f t="shared" si="581"/>
        <v>0</v>
      </c>
      <c r="K146" s="80">
        <f t="shared" si="582"/>
        <v>0</v>
      </c>
      <c r="L146" s="80">
        <f t="shared" si="583"/>
        <v>0</v>
      </c>
      <c r="M146" s="257">
        <f t="shared" si="584"/>
        <v>0</v>
      </c>
      <c r="N146" s="257">
        <f t="shared" si="585"/>
        <v>0</v>
      </c>
      <c r="O146" s="80">
        <f t="shared" si="586"/>
        <v>0</v>
      </c>
      <c r="P146" s="80">
        <f t="shared" si="587"/>
        <v>0</v>
      </c>
      <c r="Q146" s="257">
        <f t="shared" si="588"/>
        <v>0</v>
      </c>
      <c r="R146" s="257">
        <f t="shared" si="589"/>
        <v>0</v>
      </c>
      <c r="S146" s="80">
        <f t="shared" si="590"/>
        <v>0</v>
      </c>
      <c r="T146" s="80">
        <f t="shared" si="591"/>
        <v>0</v>
      </c>
      <c r="U146" s="257">
        <f t="shared" si="592"/>
        <v>0</v>
      </c>
      <c r="V146" s="257">
        <f t="shared" si="593"/>
        <v>0</v>
      </c>
      <c r="W146" s="80">
        <f t="shared" si="594"/>
        <v>0</v>
      </c>
      <c r="X146" s="80">
        <f t="shared" si="595"/>
        <v>0</v>
      </c>
      <c r="Y146" s="257">
        <f t="shared" si="596"/>
        <v>0</v>
      </c>
      <c r="Z146" s="257">
        <f t="shared" si="597"/>
        <v>0</v>
      </c>
    </row>
    <row r="147" spans="1:48" hidden="1" outlineLevel="1" x14ac:dyDescent="0.2">
      <c r="A147" s="471"/>
      <c r="B147" s="68">
        <v>130</v>
      </c>
      <c r="E147" s="257">
        <f t="shared" si="576"/>
        <v>0</v>
      </c>
      <c r="F147" s="257">
        <f t="shared" si="577"/>
        <v>0</v>
      </c>
      <c r="G147" s="75">
        <f t="shared" si="578"/>
        <v>0</v>
      </c>
      <c r="H147" s="75">
        <f t="shared" si="579"/>
        <v>0</v>
      </c>
      <c r="I147" s="257">
        <f t="shared" si="580"/>
        <v>0</v>
      </c>
      <c r="J147" s="257">
        <f t="shared" si="581"/>
        <v>0</v>
      </c>
      <c r="K147" s="80">
        <f t="shared" si="582"/>
        <v>0</v>
      </c>
      <c r="L147" s="80">
        <f t="shared" si="583"/>
        <v>0</v>
      </c>
      <c r="M147" s="257">
        <f t="shared" si="584"/>
        <v>0</v>
      </c>
      <c r="N147" s="257">
        <f t="shared" si="585"/>
        <v>0</v>
      </c>
      <c r="O147" s="80">
        <f t="shared" si="586"/>
        <v>0</v>
      </c>
      <c r="P147" s="80">
        <f t="shared" si="587"/>
        <v>0</v>
      </c>
      <c r="Q147" s="257">
        <f t="shared" si="588"/>
        <v>0</v>
      </c>
      <c r="R147" s="257">
        <f t="shared" si="589"/>
        <v>0</v>
      </c>
      <c r="S147" s="80">
        <f t="shared" si="590"/>
        <v>0</v>
      </c>
      <c r="T147" s="80">
        <f t="shared" si="591"/>
        <v>0</v>
      </c>
      <c r="U147" s="257">
        <f t="shared" si="592"/>
        <v>0</v>
      </c>
      <c r="V147" s="257">
        <f t="shared" si="593"/>
        <v>0</v>
      </c>
      <c r="W147" s="80">
        <f t="shared" si="594"/>
        <v>0</v>
      </c>
      <c r="X147" s="80">
        <f t="shared" si="595"/>
        <v>0</v>
      </c>
      <c r="Y147" s="257">
        <f t="shared" si="596"/>
        <v>0</v>
      </c>
      <c r="Z147" s="257">
        <f t="shared" si="597"/>
        <v>0</v>
      </c>
    </row>
    <row r="148" spans="1:48" hidden="1" outlineLevel="1" x14ac:dyDescent="0.2">
      <c r="A148" s="471"/>
      <c r="B148" s="68">
        <v>131</v>
      </c>
      <c r="E148" s="257">
        <f t="shared" si="576"/>
        <v>0</v>
      </c>
      <c r="F148" s="257">
        <f t="shared" si="577"/>
        <v>0</v>
      </c>
      <c r="G148" s="75">
        <f t="shared" si="578"/>
        <v>0</v>
      </c>
      <c r="H148" s="75">
        <f t="shared" si="579"/>
        <v>0</v>
      </c>
      <c r="I148" s="257">
        <f t="shared" si="580"/>
        <v>0</v>
      </c>
      <c r="J148" s="257">
        <f t="shared" si="581"/>
        <v>0</v>
      </c>
      <c r="K148" s="80">
        <f t="shared" si="582"/>
        <v>0</v>
      </c>
      <c r="L148" s="80">
        <f t="shared" si="583"/>
        <v>0</v>
      </c>
      <c r="M148" s="257">
        <f t="shared" si="584"/>
        <v>0</v>
      </c>
      <c r="N148" s="257">
        <f t="shared" si="585"/>
        <v>0</v>
      </c>
      <c r="O148" s="80">
        <f t="shared" si="586"/>
        <v>0</v>
      </c>
      <c r="P148" s="80">
        <f t="shared" si="587"/>
        <v>0</v>
      </c>
      <c r="Q148" s="257">
        <f t="shared" si="588"/>
        <v>0</v>
      </c>
      <c r="R148" s="257">
        <f t="shared" si="589"/>
        <v>0</v>
      </c>
      <c r="S148" s="80">
        <f t="shared" si="590"/>
        <v>0</v>
      </c>
      <c r="T148" s="80">
        <f t="shared" si="591"/>
        <v>0</v>
      </c>
      <c r="U148" s="257">
        <f t="shared" si="592"/>
        <v>0</v>
      </c>
      <c r="V148" s="257">
        <f t="shared" si="593"/>
        <v>0</v>
      </c>
      <c r="W148" s="80">
        <f t="shared" si="594"/>
        <v>0</v>
      </c>
      <c r="X148" s="80">
        <f t="shared" si="595"/>
        <v>0</v>
      </c>
      <c r="Y148" s="257">
        <f t="shared" si="596"/>
        <v>0</v>
      </c>
      <c r="Z148" s="257">
        <f t="shared" si="597"/>
        <v>0</v>
      </c>
    </row>
    <row r="149" spans="1:48" s="70" customFormat="1" hidden="1" outlineLevel="1" x14ac:dyDescent="0.2">
      <c r="A149" s="467"/>
      <c r="B149" s="70">
        <v>132</v>
      </c>
      <c r="E149" s="257">
        <f t="shared" si="576"/>
        <v>0</v>
      </c>
      <c r="F149" s="257">
        <f t="shared" si="577"/>
        <v>0</v>
      </c>
      <c r="G149" s="75">
        <f t="shared" si="578"/>
        <v>0</v>
      </c>
      <c r="H149" s="75">
        <f t="shared" si="579"/>
        <v>0</v>
      </c>
      <c r="I149" s="257">
        <f t="shared" si="580"/>
        <v>0</v>
      </c>
      <c r="J149" s="257">
        <f t="shared" si="581"/>
        <v>0</v>
      </c>
      <c r="K149" s="80">
        <f t="shared" si="582"/>
        <v>0</v>
      </c>
      <c r="L149" s="80">
        <f t="shared" si="583"/>
        <v>0</v>
      </c>
      <c r="M149" s="257">
        <f t="shared" si="584"/>
        <v>0</v>
      </c>
      <c r="N149" s="257">
        <f t="shared" si="585"/>
        <v>0</v>
      </c>
      <c r="O149" s="80">
        <f t="shared" si="586"/>
        <v>0</v>
      </c>
      <c r="P149" s="80">
        <f t="shared" si="587"/>
        <v>0</v>
      </c>
      <c r="Q149" s="257">
        <f t="shared" si="588"/>
        <v>0</v>
      </c>
      <c r="R149" s="257">
        <f t="shared" si="589"/>
        <v>0</v>
      </c>
      <c r="S149" s="80">
        <f t="shared" si="590"/>
        <v>0</v>
      </c>
      <c r="T149" s="80">
        <f t="shared" si="591"/>
        <v>0</v>
      </c>
      <c r="U149" s="257">
        <f t="shared" si="592"/>
        <v>0</v>
      </c>
      <c r="V149" s="257">
        <f t="shared" si="593"/>
        <v>0</v>
      </c>
      <c r="W149" s="80">
        <f t="shared" si="594"/>
        <v>0</v>
      </c>
      <c r="X149" s="80">
        <f t="shared" si="595"/>
        <v>0</v>
      </c>
      <c r="Y149" s="257">
        <f t="shared" si="596"/>
        <v>0</v>
      </c>
      <c r="Z149" s="257">
        <f t="shared" si="597"/>
        <v>0</v>
      </c>
      <c r="AC149" s="251"/>
      <c r="AD149" s="251"/>
      <c r="AG149" s="251"/>
      <c r="AH149" s="251"/>
      <c r="AK149" s="251"/>
      <c r="AL149" s="251"/>
      <c r="AO149" s="251"/>
      <c r="AP149" s="251"/>
      <c r="AS149" s="251"/>
      <c r="AT149" s="251"/>
    </row>
    <row r="150" spans="1:48" s="251" customFormat="1" collapsed="1" x14ac:dyDescent="0.2">
      <c r="A150" s="76">
        <f>A138</f>
        <v>2030</v>
      </c>
      <c r="B150" s="77" t="s">
        <v>93</v>
      </c>
      <c r="C150" s="78">
        <f>SUM(E150,G150,I150,K150,M150,O150,Q150,S150,U150,W150,Y150,AA150,AC150,AE150,AG150,AI150,AK150,AM150,AO150,AQ150,AS150,AU150,)</f>
        <v>0</v>
      </c>
      <c r="D150" s="78">
        <f>SUM(F150,H150,J150,L150,N150,P150,R150,T150,V150,X150,Z150,AB150,AD150,AF150,AH150,AJ150,AL150,AN150,AP150,AR150,AT150,AV150)</f>
        <v>0</v>
      </c>
      <c r="E150" s="79">
        <f>ABS(SUM(E138:E149))</f>
        <v>0</v>
      </c>
      <c r="F150" s="79">
        <f>ABS(SUM(F138:F149))</f>
        <v>0</v>
      </c>
      <c r="G150" s="79">
        <f t="shared" ref="G150" si="598">ABS(SUM(G138:G149))</f>
        <v>0</v>
      </c>
      <c r="H150" s="79">
        <f t="shared" ref="H150" si="599">ABS(SUM(H138:H149))</f>
        <v>0</v>
      </c>
      <c r="I150" s="79">
        <f t="shared" ref="I150" si="600">ABS(SUM(I138:I149))</f>
        <v>0</v>
      </c>
      <c r="J150" s="79">
        <f t="shared" ref="J150" si="601">ABS(SUM(J138:J149))</f>
        <v>0</v>
      </c>
      <c r="K150" s="79">
        <f t="shared" ref="K150" si="602">ABS(SUM(K138:K149))</f>
        <v>0</v>
      </c>
      <c r="L150" s="79">
        <f t="shared" ref="L150" si="603">ABS(SUM(L138:L149))</f>
        <v>0</v>
      </c>
      <c r="M150" s="79">
        <f t="shared" ref="M150" si="604">ABS(SUM(M138:M149))</f>
        <v>0</v>
      </c>
      <c r="N150" s="79">
        <f t="shared" ref="N150" si="605">ABS(SUM(N138:N149))</f>
        <v>0</v>
      </c>
      <c r="O150" s="79">
        <f t="shared" ref="O150" si="606">ABS(SUM(O138:O149))</f>
        <v>0</v>
      </c>
      <c r="P150" s="79">
        <f t="shared" ref="P150" si="607">ABS(SUM(P138:P149))</f>
        <v>0</v>
      </c>
      <c r="Q150" s="79">
        <f t="shared" ref="Q150" si="608">ABS(SUM(Q138:Q149))</f>
        <v>0</v>
      </c>
      <c r="R150" s="79">
        <f t="shared" ref="R150" si="609">ABS(SUM(R138:R149))</f>
        <v>0</v>
      </c>
      <c r="S150" s="79">
        <f t="shared" ref="S150" si="610">ABS(SUM(S138:S149))</f>
        <v>0</v>
      </c>
      <c r="T150" s="79">
        <f t="shared" ref="T150" si="611">ABS(SUM(T138:T149))</f>
        <v>0</v>
      </c>
      <c r="U150" s="79">
        <f t="shared" ref="U150" si="612">ABS(SUM(U138:U149))</f>
        <v>0</v>
      </c>
      <c r="V150" s="79">
        <f t="shared" ref="V150" si="613">ABS(SUM(V138:V149))</f>
        <v>0</v>
      </c>
      <c r="W150" s="79">
        <f t="shared" ref="W150" si="614">ABS(SUM(W138:W149))</f>
        <v>0</v>
      </c>
      <c r="X150" s="79">
        <f t="shared" ref="X150" si="615">ABS(SUM(X138:X149))</f>
        <v>0</v>
      </c>
      <c r="Y150" s="79">
        <f t="shared" ref="Y150" si="616">ABS(SUM(Y138:Y149))</f>
        <v>0</v>
      </c>
      <c r="Z150" s="79">
        <f t="shared" ref="Z150" si="617">ABS(SUM(Z138:Z149))</f>
        <v>0</v>
      </c>
      <c r="AA150" s="79">
        <f t="shared" ref="AA150" si="618">ABS(SUM(AA138:AA149))</f>
        <v>0</v>
      </c>
      <c r="AB150" s="79">
        <f t="shared" ref="AB150" si="619">ABS(SUM(AB138:AB149))</f>
        <v>0</v>
      </c>
      <c r="AC150" s="79">
        <f t="shared" ref="AC150" si="620">ABS(SUM(AC138:AC149))</f>
        <v>0</v>
      </c>
      <c r="AD150" s="79">
        <f t="shared" ref="AD150" si="621">ABS(SUM(AD138:AD149))</f>
        <v>0</v>
      </c>
      <c r="AE150" s="79">
        <f t="shared" ref="AE150" si="622">ABS(SUM(AE138:AE149))</f>
        <v>0</v>
      </c>
      <c r="AF150" s="79">
        <f t="shared" ref="AF150" si="623">ABS(SUM(AF138:AF149))</f>
        <v>0</v>
      </c>
      <c r="AG150" s="79">
        <f t="shared" ref="AG150" si="624">ABS(SUM(AG138:AG149))</f>
        <v>0</v>
      </c>
      <c r="AH150" s="79">
        <f t="shared" ref="AH150" si="625">ABS(SUM(AH138:AH149))</f>
        <v>0</v>
      </c>
      <c r="AI150" s="79">
        <f t="shared" ref="AI150" si="626">ABS(SUM(AI138:AI149))</f>
        <v>0</v>
      </c>
      <c r="AJ150" s="79">
        <f t="shared" ref="AJ150" si="627">ABS(SUM(AJ138:AJ149))</f>
        <v>0</v>
      </c>
      <c r="AK150" s="79">
        <f t="shared" ref="AK150" si="628">ABS(SUM(AK138:AK149))</f>
        <v>0</v>
      </c>
      <c r="AL150" s="79">
        <f t="shared" ref="AL150" si="629">ABS(SUM(AL138:AL149))</f>
        <v>0</v>
      </c>
      <c r="AM150" s="79">
        <f t="shared" ref="AM150" si="630">ABS(SUM(AM138:AM149))</f>
        <v>0</v>
      </c>
      <c r="AN150" s="79">
        <f t="shared" ref="AN150" si="631">ABS(SUM(AN138:AN149))</f>
        <v>0</v>
      </c>
      <c r="AO150" s="79">
        <f t="shared" ref="AO150" si="632">ABS(SUM(AO138:AO149))</f>
        <v>0</v>
      </c>
      <c r="AP150" s="79">
        <f t="shared" ref="AP150" si="633">ABS(SUM(AP138:AP149))</f>
        <v>0</v>
      </c>
      <c r="AQ150" s="79">
        <f t="shared" ref="AQ150" si="634">ABS(SUM(AQ138:AQ149))</f>
        <v>0</v>
      </c>
      <c r="AR150" s="79">
        <f t="shared" ref="AR150" si="635">ABS(SUM(AR138:AR149))</f>
        <v>0</v>
      </c>
      <c r="AS150" s="79">
        <f t="shared" ref="AS150" si="636">ABS(SUM(AS138:AS149))</f>
        <v>0</v>
      </c>
      <c r="AT150" s="79">
        <f t="shared" ref="AT150" si="637">ABS(SUM(AT138:AT149))</f>
        <v>0</v>
      </c>
      <c r="AU150" s="79">
        <f t="shared" ref="AU150" si="638">ABS(SUM(AU138:AU149))</f>
        <v>0</v>
      </c>
      <c r="AV150" s="79">
        <f t="shared" ref="AV150" si="639">ABS(SUM(AV138:AV149))</f>
        <v>0</v>
      </c>
    </row>
    <row r="151" spans="1:48" hidden="1" outlineLevel="1" x14ac:dyDescent="0.2">
      <c r="A151" s="466">
        <f>AA3</f>
        <v>2031</v>
      </c>
      <c r="B151" s="68">
        <v>133</v>
      </c>
      <c r="E151" s="257">
        <f t="shared" ref="E151" si="640">IF(B151&gt;$E$6,0,PPMT($E$5/12,B151,$E$6,$E$4,0,0))</f>
        <v>0</v>
      </c>
      <c r="F151" s="257">
        <f t="shared" ref="F151" si="641">IF(B151&gt;$E$6,0,IPMT($E$5/12,B151,$E$6,$E$4,0,0))</f>
        <v>0</v>
      </c>
      <c r="G151" s="75">
        <f t="shared" ref="G151" si="642">IF(B138&gt;$H$6,0,PPMT($H$5/12,B138,$H$6,$H$4,0,0))</f>
        <v>0</v>
      </c>
      <c r="H151" s="75">
        <f t="shared" ref="H151" si="643">IF(B138&gt;$H$6,0,IPMT($H$5/12,B138,$H$6,$H$4,0,0))</f>
        <v>0</v>
      </c>
      <c r="I151" s="257">
        <f t="shared" ref="I151" si="644">IF(B125&gt;$J$6,0,PPMT($J$5/12,B125,$J$6,$J$4,0,0))</f>
        <v>0</v>
      </c>
      <c r="J151" s="257">
        <f t="shared" ref="J151" si="645">IF(B125&gt;$J$6,0,IPMT($J$5/12,B125,$J$6,$J$4,0,0))</f>
        <v>0</v>
      </c>
      <c r="K151" s="80">
        <f t="shared" ref="K151" si="646">IF(B112&gt;$L$6,0,PPMT($L$5/12,B112,$L$6,$L$4,0,0))</f>
        <v>0</v>
      </c>
      <c r="L151" s="80">
        <f t="shared" ref="L151" si="647">IF(B112&gt;$L$6,0,IPMT($L$5/12,B112,$L$6,$L$4,0,0))</f>
        <v>0</v>
      </c>
      <c r="M151" s="257">
        <f t="shared" ref="M151" si="648">IF(B99&gt;$N$6,0,PPMT($N$5/12,B99,$N$6,$N$4,0,0))</f>
        <v>0</v>
      </c>
      <c r="N151" s="257">
        <f t="shared" ref="N151" si="649">IF(B99&gt;$N$6,0,IPMT($N$5/12,B99,$N$6,$N$4,0,0))</f>
        <v>0</v>
      </c>
      <c r="O151" s="80">
        <f t="shared" ref="O151" si="650">IF(B86&gt;$P$6,0,PPMT($P$5/12,B86,$P$6,$P$4,0,0))</f>
        <v>0</v>
      </c>
      <c r="P151" s="80">
        <f t="shared" ref="P151" si="651">IF(B86&gt;$P$6,0,IPMT($P$5/12,B86,$P$6,$P$4,0,0))</f>
        <v>0</v>
      </c>
      <c r="Q151" s="257">
        <f t="shared" ref="Q151" si="652">IF(B73&gt;$R$6,0,PPMT($R$5/12,B73,$R$6,$R$4,0,0))</f>
        <v>0</v>
      </c>
      <c r="R151" s="257">
        <f t="shared" ref="R151" si="653">IF(B73&gt;$R$6,0,IPMT($R$5/12,B73,$R$6,$R$4,0,0))</f>
        <v>0</v>
      </c>
      <c r="S151" s="80">
        <f t="shared" ref="S151" si="654">IF(B60&gt;$T$6,0,PPMT($T$5/12,B60,$T$6,$T$4,0,0))</f>
        <v>0</v>
      </c>
      <c r="T151" s="80">
        <f t="shared" ref="T151" si="655">IF(B60&gt;$T$6,0,IPMT($T$5/12,B60,$T$6,$T$4,0,0))</f>
        <v>0</v>
      </c>
      <c r="U151" s="257">
        <f>IF(B47&gt;$V$6,0,PPMT($V$5/12,B47,$V$6,$V$4,0,0))</f>
        <v>0</v>
      </c>
      <c r="V151" s="257">
        <f>IF(B47&gt;$V$6,0,IPMT($V$5/12,B47,$V$6,$V$4,0,0))</f>
        <v>0</v>
      </c>
      <c r="W151" s="80">
        <f>IF(B34&gt;$X$6,0,PPMT($X$5/12,B34,$X$6,$X$4,0,0))</f>
        <v>0</v>
      </c>
      <c r="X151" s="80">
        <f>IF(B34&gt;$X$6,0,IPMT($X$5/12,B34,$X$6,$X$4,0,0))</f>
        <v>0</v>
      </c>
      <c r="Y151" s="257">
        <f>IF(B21&gt;$Z$6,0,PPMT($Z$5/12,B21,$Z$6,$Z$4,0,0))</f>
        <v>0</v>
      </c>
      <c r="Z151" s="257">
        <f>IF(B21&gt;$Z$6,0,IPMT($Z$5/12,B21,$Z$6,$Z$4,0,0))</f>
        <v>0</v>
      </c>
      <c r="AA151" s="75">
        <f>IF(B8&gt;$AB$6,0,PPMT($AB$5/12,B8,$AB$6,$AB$4,0,0))</f>
        <v>0</v>
      </c>
      <c r="AB151" s="75">
        <f>IF(B8&gt;$AB$6,0,IPMT($AB$5/12,B8,$AB$6,$AB$4,0,0))</f>
        <v>0</v>
      </c>
      <c r="AC151" s="262"/>
      <c r="AD151" s="262"/>
    </row>
    <row r="152" spans="1:48" hidden="1" outlineLevel="1" x14ac:dyDescent="0.2">
      <c r="A152" s="466"/>
      <c r="B152" s="68">
        <v>134</v>
      </c>
      <c r="E152" s="257">
        <f t="shared" ref="E152:E162" si="656">IF(B152&gt;$E$6,0,PPMT($E$5/12,B152,$E$6,$E$4,0,0))</f>
        <v>0</v>
      </c>
      <c r="F152" s="257">
        <f t="shared" ref="F152:F162" si="657">IF(B152&gt;$E$6,0,IPMT($E$5/12,B152,$E$6,$E$4,0,0))</f>
        <v>0</v>
      </c>
      <c r="G152" s="75">
        <f t="shared" ref="G152:G162" si="658">IF(B139&gt;$H$6,0,PPMT($H$5/12,B139,$H$6,$H$4,0,0))</f>
        <v>0</v>
      </c>
      <c r="H152" s="75">
        <f t="shared" ref="H152:H162" si="659">IF(B139&gt;$H$6,0,IPMT($H$5/12,B139,$H$6,$H$4,0,0))</f>
        <v>0</v>
      </c>
      <c r="I152" s="257">
        <f t="shared" ref="I152:I162" si="660">IF(B126&gt;$J$6,0,PPMT($J$5/12,B126,$J$6,$J$4,0,0))</f>
        <v>0</v>
      </c>
      <c r="J152" s="257">
        <f t="shared" ref="J152:J162" si="661">IF(B126&gt;$J$6,0,IPMT($J$5/12,B126,$J$6,$J$4,0,0))</f>
        <v>0</v>
      </c>
      <c r="K152" s="80">
        <f t="shared" ref="K152:K162" si="662">IF(B113&gt;$L$6,0,PPMT($L$5/12,B113,$L$6,$L$4,0,0))</f>
        <v>0</v>
      </c>
      <c r="L152" s="80">
        <f t="shared" ref="L152:L162" si="663">IF(B113&gt;$L$6,0,IPMT($L$5/12,B113,$L$6,$L$4,0,0))</f>
        <v>0</v>
      </c>
      <c r="M152" s="257">
        <f t="shared" ref="M152:M162" si="664">IF(B100&gt;$N$6,0,PPMT($N$5/12,B100,$N$6,$N$4,0,0))</f>
        <v>0</v>
      </c>
      <c r="N152" s="257">
        <f t="shared" ref="N152:N162" si="665">IF(B100&gt;$N$6,0,IPMT($N$5/12,B100,$N$6,$N$4,0,0))</f>
        <v>0</v>
      </c>
      <c r="O152" s="80">
        <f t="shared" ref="O152:O162" si="666">IF(B87&gt;$P$6,0,PPMT($P$5/12,B87,$P$6,$P$4,0,0))</f>
        <v>0</v>
      </c>
      <c r="P152" s="80">
        <f t="shared" ref="P152:P162" si="667">IF(B87&gt;$P$6,0,IPMT($P$5/12,B87,$P$6,$P$4,0,0))</f>
        <v>0</v>
      </c>
      <c r="Q152" s="257">
        <f t="shared" ref="Q152:Q162" si="668">IF(B74&gt;$R$6,0,PPMT($R$5/12,B74,$R$6,$R$4,0,0))</f>
        <v>0</v>
      </c>
      <c r="R152" s="257">
        <f t="shared" ref="R152:R162" si="669">IF(B74&gt;$R$6,0,IPMT($R$5/12,B74,$R$6,$R$4,0,0))</f>
        <v>0</v>
      </c>
      <c r="S152" s="80">
        <f t="shared" ref="S152:S162" si="670">IF(B61&gt;$T$6,0,PPMT($T$5/12,B61,$T$6,$T$4,0,0))</f>
        <v>0</v>
      </c>
      <c r="T152" s="80">
        <f t="shared" ref="T152:T162" si="671">IF(B61&gt;$T$6,0,IPMT($T$5/12,B61,$T$6,$T$4,0,0))</f>
        <v>0</v>
      </c>
      <c r="U152" s="257">
        <f t="shared" ref="U152:U162" si="672">IF(B48&gt;$V$6,0,PPMT($V$5/12,B48,$V$6,$V$4,0,0))</f>
        <v>0</v>
      </c>
      <c r="V152" s="257">
        <f t="shared" ref="V152:V162" si="673">IF(B48&gt;$V$6,0,IPMT($V$5/12,B48,$V$6,$V$4,0,0))</f>
        <v>0</v>
      </c>
      <c r="W152" s="80">
        <f t="shared" ref="W152:W162" si="674">IF(B35&gt;$X$6,0,PPMT($X$5/12,B35,$X$6,$X$4,0,0))</f>
        <v>0</v>
      </c>
      <c r="X152" s="80">
        <f t="shared" ref="X152:X162" si="675">IF(B35&gt;$X$6,0,IPMT($X$5/12,B35,$X$6,$X$4,0,0))</f>
        <v>0</v>
      </c>
      <c r="Y152" s="257">
        <f t="shared" ref="Y152:Y162" si="676">IF(B22&gt;$Z$6,0,PPMT($Z$5/12,B22,$Z$6,$Z$4,0,0))</f>
        <v>0</v>
      </c>
      <c r="Z152" s="257">
        <f t="shared" ref="Z152:Z162" si="677">IF(B22&gt;$Z$6,0,IPMT($Z$5/12,B22,$Z$6,$Z$4,0,0))</f>
        <v>0</v>
      </c>
      <c r="AA152" s="75">
        <f t="shared" ref="AA152:AA162" si="678">IF(B9&gt;$AB$6,0,PPMT($AB$5/12,B9,$AB$6,$AB$4,0,0))</f>
        <v>0</v>
      </c>
      <c r="AB152" s="75">
        <f t="shared" ref="AB152:AB162" si="679">IF(B9&gt;$AB$6,0,IPMT($AB$5/12,B9,$AB$6,$AB$4,0,0))</f>
        <v>0</v>
      </c>
      <c r="AC152" s="262"/>
      <c r="AD152" s="262"/>
    </row>
    <row r="153" spans="1:48" hidden="1" outlineLevel="1" x14ac:dyDescent="0.2">
      <c r="A153" s="466"/>
      <c r="B153" s="68">
        <v>135</v>
      </c>
      <c r="E153" s="257">
        <f t="shared" si="656"/>
        <v>0</v>
      </c>
      <c r="F153" s="257">
        <f t="shared" si="657"/>
        <v>0</v>
      </c>
      <c r="G153" s="75">
        <f t="shared" si="658"/>
        <v>0</v>
      </c>
      <c r="H153" s="75">
        <f t="shared" si="659"/>
        <v>0</v>
      </c>
      <c r="I153" s="257">
        <f t="shared" si="660"/>
        <v>0</v>
      </c>
      <c r="J153" s="257">
        <f t="shared" si="661"/>
        <v>0</v>
      </c>
      <c r="K153" s="80">
        <f t="shared" si="662"/>
        <v>0</v>
      </c>
      <c r="L153" s="80">
        <f t="shared" si="663"/>
        <v>0</v>
      </c>
      <c r="M153" s="257">
        <f t="shared" si="664"/>
        <v>0</v>
      </c>
      <c r="N153" s="257">
        <f t="shared" si="665"/>
        <v>0</v>
      </c>
      <c r="O153" s="80">
        <f t="shared" si="666"/>
        <v>0</v>
      </c>
      <c r="P153" s="80">
        <f t="shared" si="667"/>
        <v>0</v>
      </c>
      <c r="Q153" s="257">
        <f t="shared" si="668"/>
        <v>0</v>
      </c>
      <c r="R153" s="257">
        <f t="shared" si="669"/>
        <v>0</v>
      </c>
      <c r="S153" s="80">
        <f t="shared" si="670"/>
        <v>0</v>
      </c>
      <c r="T153" s="80">
        <f t="shared" si="671"/>
        <v>0</v>
      </c>
      <c r="U153" s="257">
        <f t="shared" si="672"/>
        <v>0</v>
      </c>
      <c r="V153" s="257">
        <f t="shared" si="673"/>
        <v>0</v>
      </c>
      <c r="W153" s="80">
        <f t="shared" si="674"/>
        <v>0</v>
      </c>
      <c r="X153" s="80">
        <f t="shared" si="675"/>
        <v>0</v>
      </c>
      <c r="Y153" s="257">
        <f t="shared" si="676"/>
        <v>0</v>
      </c>
      <c r="Z153" s="257">
        <f t="shared" si="677"/>
        <v>0</v>
      </c>
      <c r="AA153" s="75">
        <f t="shared" si="678"/>
        <v>0</v>
      </c>
      <c r="AB153" s="75">
        <f t="shared" si="679"/>
        <v>0</v>
      </c>
      <c r="AC153" s="262"/>
      <c r="AD153" s="262"/>
    </row>
    <row r="154" spans="1:48" hidden="1" outlineLevel="1" x14ac:dyDescent="0.2">
      <c r="A154" s="466"/>
      <c r="B154" s="68">
        <v>136</v>
      </c>
      <c r="E154" s="257">
        <f t="shared" si="656"/>
        <v>0</v>
      </c>
      <c r="F154" s="257">
        <f t="shared" si="657"/>
        <v>0</v>
      </c>
      <c r="G154" s="75">
        <f t="shared" si="658"/>
        <v>0</v>
      </c>
      <c r="H154" s="75">
        <f t="shared" si="659"/>
        <v>0</v>
      </c>
      <c r="I154" s="257">
        <f t="shared" si="660"/>
        <v>0</v>
      </c>
      <c r="J154" s="257">
        <f t="shared" si="661"/>
        <v>0</v>
      </c>
      <c r="K154" s="80">
        <f t="shared" si="662"/>
        <v>0</v>
      </c>
      <c r="L154" s="80">
        <f t="shared" si="663"/>
        <v>0</v>
      </c>
      <c r="M154" s="257">
        <f t="shared" si="664"/>
        <v>0</v>
      </c>
      <c r="N154" s="257">
        <f t="shared" si="665"/>
        <v>0</v>
      </c>
      <c r="O154" s="80">
        <f t="shared" si="666"/>
        <v>0</v>
      </c>
      <c r="P154" s="80">
        <f t="shared" si="667"/>
        <v>0</v>
      </c>
      <c r="Q154" s="257">
        <f t="shared" si="668"/>
        <v>0</v>
      </c>
      <c r="R154" s="257">
        <f t="shared" si="669"/>
        <v>0</v>
      </c>
      <c r="S154" s="80">
        <f t="shared" si="670"/>
        <v>0</v>
      </c>
      <c r="T154" s="80">
        <f t="shared" si="671"/>
        <v>0</v>
      </c>
      <c r="U154" s="257">
        <f t="shared" si="672"/>
        <v>0</v>
      </c>
      <c r="V154" s="257">
        <f t="shared" si="673"/>
        <v>0</v>
      </c>
      <c r="W154" s="80">
        <f t="shared" si="674"/>
        <v>0</v>
      </c>
      <c r="X154" s="80">
        <f t="shared" si="675"/>
        <v>0</v>
      </c>
      <c r="Y154" s="257">
        <f t="shared" si="676"/>
        <v>0</v>
      </c>
      <c r="Z154" s="257">
        <f t="shared" si="677"/>
        <v>0</v>
      </c>
      <c r="AA154" s="75">
        <f t="shared" si="678"/>
        <v>0</v>
      </c>
      <c r="AB154" s="75">
        <f t="shared" si="679"/>
        <v>0</v>
      </c>
      <c r="AC154" s="262"/>
      <c r="AD154" s="262"/>
    </row>
    <row r="155" spans="1:48" hidden="1" outlineLevel="1" x14ac:dyDescent="0.2">
      <c r="A155" s="466"/>
      <c r="B155" s="68">
        <v>137</v>
      </c>
      <c r="E155" s="257">
        <f t="shared" si="656"/>
        <v>0</v>
      </c>
      <c r="F155" s="257">
        <f t="shared" si="657"/>
        <v>0</v>
      </c>
      <c r="G155" s="75">
        <f t="shared" si="658"/>
        <v>0</v>
      </c>
      <c r="H155" s="75">
        <f t="shared" si="659"/>
        <v>0</v>
      </c>
      <c r="I155" s="257">
        <f t="shared" si="660"/>
        <v>0</v>
      </c>
      <c r="J155" s="257">
        <f t="shared" si="661"/>
        <v>0</v>
      </c>
      <c r="K155" s="80">
        <f t="shared" si="662"/>
        <v>0</v>
      </c>
      <c r="L155" s="80">
        <f t="shared" si="663"/>
        <v>0</v>
      </c>
      <c r="M155" s="257">
        <f t="shared" si="664"/>
        <v>0</v>
      </c>
      <c r="N155" s="257">
        <f t="shared" si="665"/>
        <v>0</v>
      </c>
      <c r="O155" s="80">
        <f t="shared" si="666"/>
        <v>0</v>
      </c>
      <c r="P155" s="80">
        <f t="shared" si="667"/>
        <v>0</v>
      </c>
      <c r="Q155" s="257">
        <f t="shared" si="668"/>
        <v>0</v>
      </c>
      <c r="R155" s="257">
        <f t="shared" si="669"/>
        <v>0</v>
      </c>
      <c r="S155" s="80">
        <f t="shared" si="670"/>
        <v>0</v>
      </c>
      <c r="T155" s="80">
        <f t="shared" si="671"/>
        <v>0</v>
      </c>
      <c r="U155" s="257">
        <f t="shared" si="672"/>
        <v>0</v>
      </c>
      <c r="V155" s="257">
        <f t="shared" si="673"/>
        <v>0</v>
      </c>
      <c r="W155" s="80">
        <f t="shared" si="674"/>
        <v>0</v>
      </c>
      <c r="X155" s="80">
        <f t="shared" si="675"/>
        <v>0</v>
      </c>
      <c r="Y155" s="257">
        <f t="shared" si="676"/>
        <v>0</v>
      </c>
      <c r="Z155" s="257">
        <f t="shared" si="677"/>
        <v>0</v>
      </c>
      <c r="AA155" s="75">
        <f t="shared" si="678"/>
        <v>0</v>
      </c>
      <c r="AB155" s="75">
        <f t="shared" si="679"/>
        <v>0</v>
      </c>
      <c r="AC155" s="262"/>
      <c r="AD155" s="262"/>
    </row>
    <row r="156" spans="1:48" hidden="1" outlineLevel="1" x14ac:dyDescent="0.2">
      <c r="A156" s="466"/>
      <c r="B156" s="68">
        <v>138</v>
      </c>
      <c r="E156" s="257">
        <f t="shared" si="656"/>
        <v>0</v>
      </c>
      <c r="F156" s="257">
        <f t="shared" si="657"/>
        <v>0</v>
      </c>
      <c r="G156" s="75">
        <f t="shared" si="658"/>
        <v>0</v>
      </c>
      <c r="H156" s="75">
        <f t="shared" si="659"/>
        <v>0</v>
      </c>
      <c r="I156" s="257">
        <f t="shared" si="660"/>
        <v>0</v>
      </c>
      <c r="J156" s="257">
        <f t="shared" si="661"/>
        <v>0</v>
      </c>
      <c r="K156" s="80">
        <f t="shared" si="662"/>
        <v>0</v>
      </c>
      <c r="L156" s="80">
        <f t="shared" si="663"/>
        <v>0</v>
      </c>
      <c r="M156" s="257">
        <f t="shared" si="664"/>
        <v>0</v>
      </c>
      <c r="N156" s="257">
        <f t="shared" si="665"/>
        <v>0</v>
      </c>
      <c r="O156" s="80">
        <f t="shared" si="666"/>
        <v>0</v>
      </c>
      <c r="P156" s="80">
        <f t="shared" si="667"/>
        <v>0</v>
      </c>
      <c r="Q156" s="257">
        <f t="shared" si="668"/>
        <v>0</v>
      </c>
      <c r="R156" s="257">
        <f t="shared" si="669"/>
        <v>0</v>
      </c>
      <c r="S156" s="80">
        <f t="shared" si="670"/>
        <v>0</v>
      </c>
      <c r="T156" s="80">
        <f t="shared" si="671"/>
        <v>0</v>
      </c>
      <c r="U156" s="257">
        <f t="shared" si="672"/>
        <v>0</v>
      </c>
      <c r="V156" s="257">
        <f t="shared" si="673"/>
        <v>0</v>
      </c>
      <c r="W156" s="80">
        <f t="shared" si="674"/>
        <v>0</v>
      </c>
      <c r="X156" s="80">
        <f t="shared" si="675"/>
        <v>0</v>
      </c>
      <c r="Y156" s="257">
        <f t="shared" si="676"/>
        <v>0</v>
      </c>
      <c r="Z156" s="257">
        <f t="shared" si="677"/>
        <v>0</v>
      </c>
      <c r="AA156" s="75">
        <f t="shared" si="678"/>
        <v>0</v>
      </c>
      <c r="AB156" s="75">
        <f t="shared" si="679"/>
        <v>0</v>
      </c>
      <c r="AC156" s="262"/>
      <c r="AD156" s="262"/>
    </row>
    <row r="157" spans="1:48" hidden="1" outlineLevel="1" x14ac:dyDescent="0.2">
      <c r="A157" s="466"/>
      <c r="B157" s="68">
        <v>139</v>
      </c>
      <c r="E157" s="257">
        <f t="shared" si="656"/>
        <v>0</v>
      </c>
      <c r="F157" s="257">
        <f t="shared" si="657"/>
        <v>0</v>
      </c>
      <c r="G157" s="75">
        <f t="shared" si="658"/>
        <v>0</v>
      </c>
      <c r="H157" s="75">
        <f t="shared" si="659"/>
        <v>0</v>
      </c>
      <c r="I157" s="257">
        <f t="shared" si="660"/>
        <v>0</v>
      </c>
      <c r="J157" s="257">
        <f t="shared" si="661"/>
        <v>0</v>
      </c>
      <c r="K157" s="80">
        <f t="shared" si="662"/>
        <v>0</v>
      </c>
      <c r="L157" s="80">
        <f t="shared" si="663"/>
        <v>0</v>
      </c>
      <c r="M157" s="257">
        <f t="shared" si="664"/>
        <v>0</v>
      </c>
      <c r="N157" s="257">
        <f t="shared" si="665"/>
        <v>0</v>
      </c>
      <c r="O157" s="80">
        <f t="shared" si="666"/>
        <v>0</v>
      </c>
      <c r="P157" s="80">
        <f t="shared" si="667"/>
        <v>0</v>
      </c>
      <c r="Q157" s="257">
        <f t="shared" si="668"/>
        <v>0</v>
      </c>
      <c r="R157" s="257">
        <f t="shared" si="669"/>
        <v>0</v>
      </c>
      <c r="S157" s="80">
        <f t="shared" si="670"/>
        <v>0</v>
      </c>
      <c r="T157" s="80">
        <f t="shared" si="671"/>
        <v>0</v>
      </c>
      <c r="U157" s="257">
        <f t="shared" si="672"/>
        <v>0</v>
      </c>
      <c r="V157" s="257">
        <f t="shared" si="673"/>
        <v>0</v>
      </c>
      <c r="W157" s="80">
        <f t="shared" si="674"/>
        <v>0</v>
      </c>
      <c r="X157" s="80">
        <f t="shared" si="675"/>
        <v>0</v>
      </c>
      <c r="Y157" s="257">
        <f t="shared" si="676"/>
        <v>0</v>
      </c>
      <c r="Z157" s="257">
        <f t="shared" si="677"/>
        <v>0</v>
      </c>
      <c r="AA157" s="75">
        <f t="shared" si="678"/>
        <v>0</v>
      </c>
      <c r="AB157" s="75">
        <f t="shared" si="679"/>
        <v>0</v>
      </c>
      <c r="AC157" s="262"/>
      <c r="AD157" s="262"/>
    </row>
    <row r="158" spans="1:48" hidden="1" outlineLevel="1" x14ac:dyDescent="0.2">
      <c r="A158" s="466"/>
      <c r="B158" s="68">
        <v>140</v>
      </c>
      <c r="E158" s="257">
        <f t="shared" si="656"/>
        <v>0</v>
      </c>
      <c r="F158" s="257">
        <f t="shared" si="657"/>
        <v>0</v>
      </c>
      <c r="G158" s="75">
        <f t="shared" si="658"/>
        <v>0</v>
      </c>
      <c r="H158" s="75">
        <f t="shared" si="659"/>
        <v>0</v>
      </c>
      <c r="I158" s="257">
        <f t="shared" si="660"/>
        <v>0</v>
      </c>
      <c r="J158" s="257">
        <f t="shared" si="661"/>
        <v>0</v>
      </c>
      <c r="K158" s="80">
        <f t="shared" si="662"/>
        <v>0</v>
      </c>
      <c r="L158" s="80">
        <f t="shared" si="663"/>
        <v>0</v>
      </c>
      <c r="M158" s="257">
        <f t="shared" si="664"/>
        <v>0</v>
      </c>
      <c r="N158" s="257">
        <f t="shared" si="665"/>
        <v>0</v>
      </c>
      <c r="O158" s="80">
        <f t="shared" si="666"/>
        <v>0</v>
      </c>
      <c r="P158" s="80">
        <f t="shared" si="667"/>
        <v>0</v>
      </c>
      <c r="Q158" s="257">
        <f t="shared" si="668"/>
        <v>0</v>
      </c>
      <c r="R158" s="257">
        <f t="shared" si="669"/>
        <v>0</v>
      </c>
      <c r="S158" s="80">
        <f t="shared" si="670"/>
        <v>0</v>
      </c>
      <c r="T158" s="80">
        <f t="shared" si="671"/>
        <v>0</v>
      </c>
      <c r="U158" s="257">
        <f t="shared" si="672"/>
        <v>0</v>
      </c>
      <c r="V158" s="257">
        <f t="shared" si="673"/>
        <v>0</v>
      </c>
      <c r="W158" s="80">
        <f t="shared" si="674"/>
        <v>0</v>
      </c>
      <c r="X158" s="80">
        <f t="shared" si="675"/>
        <v>0</v>
      </c>
      <c r="Y158" s="257">
        <f t="shared" si="676"/>
        <v>0</v>
      </c>
      <c r="Z158" s="257">
        <f t="shared" si="677"/>
        <v>0</v>
      </c>
      <c r="AA158" s="75">
        <f t="shared" si="678"/>
        <v>0</v>
      </c>
      <c r="AB158" s="75">
        <f t="shared" si="679"/>
        <v>0</v>
      </c>
      <c r="AC158" s="262"/>
      <c r="AD158" s="262"/>
    </row>
    <row r="159" spans="1:48" hidden="1" outlineLevel="1" x14ac:dyDescent="0.2">
      <c r="A159" s="466"/>
      <c r="B159" s="68">
        <v>141</v>
      </c>
      <c r="E159" s="257">
        <f t="shared" si="656"/>
        <v>0</v>
      </c>
      <c r="F159" s="257">
        <f t="shared" si="657"/>
        <v>0</v>
      </c>
      <c r="G159" s="75">
        <f t="shared" si="658"/>
        <v>0</v>
      </c>
      <c r="H159" s="75">
        <f t="shared" si="659"/>
        <v>0</v>
      </c>
      <c r="I159" s="257">
        <f t="shared" si="660"/>
        <v>0</v>
      </c>
      <c r="J159" s="257">
        <f t="shared" si="661"/>
        <v>0</v>
      </c>
      <c r="K159" s="80">
        <f t="shared" si="662"/>
        <v>0</v>
      </c>
      <c r="L159" s="80">
        <f t="shared" si="663"/>
        <v>0</v>
      </c>
      <c r="M159" s="257">
        <f t="shared" si="664"/>
        <v>0</v>
      </c>
      <c r="N159" s="257">
        <f t="shared" si="665"/>
        <v>0</v>
      </c>
      <c r="O159" s="80">
        <f t="shared" si="666"/>
        <v>0</v>
      </c>
      <c r="P159" s="80">
        <f t="shared" si="667"/>
        <v>0</v>
      </c>
      <c r="Q159" s="257">
        <f t="shared" si="668"/>
        <v>0</v>
      </c>
      <c r="R159" s="257">
        <f t="shared" si="669"/>
        <v>0</v>
      </c>
      <c r="S159" s="80">
        <f t="shared" si="670"/>
        <v>0</v>
      </c>
      <c r="T159" s="80">
        <f t="shared" si="671"/>
        <v>0</v>
      </c>
      <c r="U159" s="257">
        <f t="shared" si="672"/>
        <v>0</v>
      </c>
      <c r="V159" s="257">
        <f t="shared" si="673"/>
        <v>0</v>
      </c>
      <c r="W159" s="80">
        <f t="shared" si="674"/>
        <v>0</v>
      </c>
      <c r="X159" s="80">
        <f t="shared" si="675"/>
        <v>0</v>
      </c>
      <c r="Y159" s="257">
        <f t="shared" si="676"/>
        <v>0</v>
      </c>
      <c r="Z159" s="257">
        <f t="shared" si="677"/>
        <v>0</v>
      </c>
      <c r="AA159" s="75">
        <f t="shared" si="678"/>
        <v>0</v>
      </c>
      <c r="AB159" s="75">
        <f t="shared" si="679"/>
        <v>0</v>
      </c>
      <c r="AC159" s="262"/>
      <c r="AD159" s="262"/>
    </row>
    <row r="160" spans="1:48" hidden="1" outlineLevel="1" x14ac:dyDescent="0.2">
      <c r="A160" s="466"/>
      <c r="B160" s="68">
        <v>142</v>
      </c>
      <c r="E160" s="257">
        <f t="shared" si="656"/>
        <v>0</v>
      </c>
      <c r="F160" s="257">
        <f t="shared" si="657"/>
        <v>0</v>
      </c>
      <c r="G160" s="75">
        <f t="shared" si="658"/>
        <v>0</v>
      </c>
      <c r="H160" s="75">
        <f t="shared" si="659"/>
        <v>0</v>
      </c>
      <c r="I160" s="257">
        <f t="shared" si="660"/>
        <v>0</v>
      </c>
      <c r="J160" s="257">
        <f t="shared" si="661"/>
        <v>0</v>
      </c>
      <c r="K160" s="80">
        <f t="shared" si="662"/>
        <v>0</v>
      </c>
      <c r="L160" s="80">
        <f t="shared" si="663"/>
        <v>0</v>
      </c>
      <c r="M160" s="257">
        <f t="shared" si="664"/>
        <v>0</v>
      </c>
      <c r="N160" s="257">
        <f t="shared" si="665"/>
        <v>0</v>
      </c>
      <c r="O160" s="80">
        <f t="shared" si="666"/>
        <v>0</v>
      </c>
      <c r="P160" s="80">
        <f t="shared" si="667"/>
        <v>0</v>
      </c>
      <c r="Q160" s="257">
        <f t="shared" si="668"/>
        <v>0</v>
      </c>
      <c r="R160" s="257">
        <f t="shared" si="669"/>
        <v>0</v>
      </c>
      <c r="S160" s="80">
        <f t="shared" si="670"/>
        <v>0</v>
      </c>
      <c r="T160" s="80">
        <f t="shared" si="671"/>
        <v>0</v>
      </c>
      <c r="U160" s="257">
        <f t="shared" si="672"/>
        <v>0</v>
      </c>
      <c r="V160" s="257">
        <f t="shared" si="673"/>
        <v>0</v>
      </c>
      <c r="W160" s="80">
        <f t="shared" si="674"/>
        <v>0</v>
      </c>
      <c r="X160" s="80">
        <f t="shared" si="675"/>
        <v>0</v>
      </c>
      <c r="Y160" s="257">
        <f t="shared" si="676"/>
        <v>0</v>
      </c>
      <c r="Z160" s="257">
        <f t="shared" si="677"/>
        <v>0</v>
      </c>
      <c r="AA160" s="75">
        <f t="shared" si="678"/>
        <v>0</v>
      </c>
      <c r="AB160" s="75">
        <f t="shared" si="679"/>
        <v>0</v>
      </c>
      <c r="AC160" s="262"/>
      <c r="AD160" s="262"/>
    </row>
    <row r="161" spans="1:48" hidden="1" outlineLevel="1" x14ac:dyDescent="0.2">
      <c r="A161" s="466"/>
      <c r="B161" s="68">
        <v>143</v>
      </c>
      <c r="E161" s="257">
        <f t="shared" si="656"/>
        <v>0</v>
      </c>
      <c r="F161" s="257">
        <f t="shared" si="657"/>
        <v>0</v>
      </c>
      <c r="G161" s="75">
        <f t="shared" si="658"/>
        <v>0</v>
      </c>
      <c r="H161" s="75">
        <f t="shared" si="659"/>
        <v>0</v>
      </c>
      <c r="I161" s="257">
        <f t="shared" si="660"/>
        <v>0</v>
      </c>
      <c r="J161" s="257">
        <f t="shared" si="661"/>
        <v>0</v>
      </c>
      <c r="K161" s="80">
        <f t="shared" si="662"/>
        <v>0</v>
      </c>
      <c r="L161" s="80">
        <f t="shared" si="663"/>
        <v>0</v>
      </c>
      <c r="M161" s="257">
        <f t="shared" si="664"/>
        <v>0</v>
      </c>
      <c r="N161" s="257">
        <f t="shared" si="665"/>
        <v>0</v>
      </c>
      <c r="O161" s="80">
        <f t="shared" si="666"/>
        <v>0</v>
      </c>
      <c r="P161" s="80">
        <f t="shared" si="667"/>
        <v>0</v>
      </c>
      <c r="Q161" s="257">
        <f t="shared" si="668"/>
        <v>0</v>
      </c>
      <c r="R161" s="257">
        <f t="shared" si="669"/>
        <v>0</v>
      </c>
      <c r="S161" s="80">
        <f t="shared" si="670"/>
        <v>0</v>
      </c>
      <c r="T161" s="80">
        <f t="shared" si="671"/>
        <v>0</v>
      </c>
      <c r="U161" s="257">
        <f t="shared" si="672"/>
        <v>0</v>
      </c>
      <c r="V161" s="257">
        <f t="shared" si="673"/>
        <v>0</v>
      </c>
      <c r="W161" s="80">
        <f t="shared" si="674"/>
        <v>0</v>
      </c>
      <c r="X161" s="80">
        <f t="shared" si="675"/>
        <v>0</v>
      </c>
      <c r="Y161" s="257">
        <f t="shared" si="676"/>
        <v>0</v>
      </c>
      <c r="Z161" s="257">
        <f t="shared" si="677"/>
        <v>0</v>
      </c>
      <c r="AA161" s="75">
        <f t="shared" si="678"/>
        <v>0</v>
      </c>
      <c r="AB161" s="75">
        <f t="shared" si="679"/>
        <v>0</v>
      </c>
      <c r="AC161" s="262"/>
      <c r="AD161" s="262"/>
    </row>
    <row r="162" spans="1:48" s="70" customFormat="1" hidden="1" outlineLevel="1" x14ac:dyDescent="0.2">
      <c r="A162" s="466"/>
      <c r="B162" s="70">
        <v>144</v>
      </c>
      <c r="E162" s="257">
        <f t="shared" si="656"/>
        <v>0</v>
      </c>
      <c r="F162" s="257">
        <f t="shared" si="657"/>
        <v>0</v>
      </c>
      <c r="G162" s="75">
        <f t="shared" si="658"/>
        <v>0</v>
      </c>
      <c r="H162" s="75">
        <f t="shared" si="659"/>
        <v>0</v>
      </c>
      <c r="I162" s="257">
        <f t="shared" si="660"/>
        <v>0</v>
      </c>
      <c r="J162" s="257">
        <f t="shared" si="661"/>
        <v>0</v>
      </c>
      <c r="K162" s="80">
        <f t="shared" si="662"/>
        <v>0</v>
      </c>
      <c r="L162" s="80">
        <f t="shared" si="663"/>
        <v>0</v>
      </c>
      <c r="M162" s="257">
        <f t="shared" si="664"/>
        <v>0</v>
      </c>
      <c r="N162" s="257">
        <f t="shared" si="665"/>
        <v>0</v>
      </c>
      <c r="O162" s="80">
        <f t="shared" si="666"/>
        <v>0</v>
      </c>
      <c r="P162" s="80">
        <f t="shared" si="667"/>
        <v>0</v>
      </c>
      <c r="Q162" s="257">
        <f t="shared" si="668"/>
        <v>0</v>
      </c>
      <c r="R162" s="257">
        <f t="shared" si="669"/>
        <v>0</v>
      </c>
      <c r="S162" s="80">
        <f t="shared" si="670"/>
        <v>0</v>
      </c>
      <c r="T162" s="80">
        <f t="shared" si="671"/>
        <v>0</v>
      </c>
      <c r="U162" s="257">
        <f t="shared" si="672"/>
        <v>0</v>
      </c>
      <c r="V162" s="257">
        <f t="shared" si="673"/>
        <v>0</v>
      </c>
      <c r="W162" s="80">
        <f t="shared" si="674"/>
        <v>0</v>
      </c>
      <c r="X162" s="80">
        <f t="shared" si="675"/>
        <v>0</v>
      </c>
      <c r="Y162" s="257">
        <f t="shared" si="676"/>
        <v>0</v>
      </c>
      <c r="Z162" s="257">
        <f t="shared" si="677"/>
        <v>0</v>
      </c>
      <c r="AA162" s="75">
        <f t="shared" si="678"/>
        <v>0</v>
      </c>
      <c r="AB162" s="75">
        <f t="shared" si="679"/>
        <v>0</v>
      </c>
      <c r="AC162" s="263"/>
      <c r="AD162" s="263"/>
      <c r="AG162" s="251"/>
      <c r="AH162" s="251"/>
      <c r="AK162" s="251"/>
      <c r="AL162" s="251"/>
      <c r="AO162" s="251"/>
      <c r="AP162" s="251"/>
      <c r="AS162" s="251"/>
      <c r="AT162" s="251"/>
    </row>
    <row r="163" spans="1:48" s="251" customFormat="1" collapsed="1" x14ac:dyDescent="0.2">
      <c r="A163" s="76">
        <f>A151</f>
        <v>2031</v>
      </c>
      <c r="B163" s="77" t="s">
        <v>93</v>
      </c>
      <c r="C163" s="78">
        <f>SUM(E163,G163,I163,K163,M163,O163,Q163,S163,U163,W163,Y163,AA163,AC163,AE163,AG163,AI163,AK163,AM163,AO163,AQ163,AS163,AU163,)</f>
        <v>0</v>
      </c>
      <c r="D163" s="78">
        <f>SUM(F163,H163,J163,L163,N163,P163,R163,T163,V163,X163,Z163,AB163,AD163,AF163,AH163,AJ163,AL163,AN163,AP163,AR163,AT163,AV163)</f>
        <v>0</v>
      </c>
      <c r="E163" s="79">
        <f>ABS(SUM(E151:E162))</f>
        <v>0</v>
      </c>
      <c r="F163" s="79">
        <f>ABS(SUM(F151:F162))</f>
        <v>0</v>
      </c>
      <c r="G163" s="79">
        <f t="shared" ref="G163" si="680">ABS(SUM(G151:G162))</f>
        <v>0</v>
      </c>
      <c r="H163" s="79">
        <f t="shared" ref="H163" si="681">ABS(SUM(H151:H162))</f>
        <v>0</v>
      </c>
      <c r="I163" s="79">
        <f t="shared" ref="I163" si="682">ABS(SUM(I151:I162))</f>
        <v>0</v>
      </c>
      <c r="J163" s="79">
        <f t="shared" ref="J163" si="683">ABS(SUM(J151:J162))</f>
        <v>0</v>
      </c>
      <c r="K163" s="79">
        <f t="shared" ref="K163" si="684">ABS(SUM(K151:K162))</f>
        <v>0</v>
      </c>
      <c r="L163" s="79">
        <f t="shared" ref="L163" si="685">ABS(SUM(L151:L162))</f>
        <v>0</v>
      </c>
      <c r="M163" s="79">
        <f t="shared" ref="M163" si="686">ABS(SUM(M151:M162))</f>
        <v>0</v>
      </c>
      <c r="N163" s="79">
        <f t="shared" ref="N163" si="687">ABS(SUM(N151:N162))</f>
        <v>0</v>
      </c>
      <c r="O163" s="79">
        <f t="shared" ref="O163" si="688">ABS(SUM(O151:O162))</f>
        <v>0</v>
      </c>
      <c r="P163" s="79">
        <f t="shared" ref="P163" si="689">ABS(SUM(P151:P162))</f>
        <v>0</v>
      </c>
      <c r="Q163" s="79">
        <f t="shared" ref="Q163" si="690">ABS(SUM(Q151:Q162))</f>
        <v>0</v>
      </c>
      <c r="R163" s="79">
        <f t="shared" ref="R163" si="691">ABS(SUM(R151:R162))</f>
        <v>0</v>
      </c>
      <c r="S163" s="79">
        <f t="shared" ref="S163" si="692">ABS(SUM(S151:S162))</f>
        <v>0</v>
      </c>
      <c r="T163" s="79">
        <f t="shared" ref="T163" si="693">ABS(SUM(T151:T162))</f>
        <v>0</v>
      </c>
      <c r="U163" s="79">
        <f t="shared" ref="U163" si="694">ABS(SUM(U151:U162))</f>
        <v>0</v>
      </c>
      <c r="V163" s="79">
        <f t="shared" ref="V163" si="695">ABS(SUM(V151:V162))</f>
        <v>0</v>
      </c>
      <c r="W163" s="79">
        <f t="shared" ref="W163" si="696">ABS(SUM(W151:W162))</f>
        <v>0</v>
      </c>
      <c r="X163" s="79">
        <f t="shared" ref="X163" si="697">ABS(SUM(X151:X162))</f>
        <v>0</v>
      </c>
      <c r="Y163" s="79">
        <f t="shared" ref="Y163" si="698">ABS(SUM(Y151:Y162))</f>
        <v>0</v>
      </c>
      <c r="Z163" s="79">
        <f t="shared" ref="Z163" si="699">ABS(SUM(Z151:Z162))</f>
        <v>0</v>
      </c>
      <c r="AA163" s="79">
        <f t="shared" ref="AA163" si="700">ABS(SUM(AA151:AA162))</f>
        <v>0</v>
      </c>
      <c r="AB163" s="79">
        <f t="shared" ref="AB163" si="701">ABS(SUM(AB151:AB162))</f>
        <v>0</v>
      </c>
      <c r="AC163" s="79">
        <f t="shared" ref="AC163" si="702">ABS(SUM(AC151:AC162))</f>
        <v>0</v>
      </c>
      <c r="AD163" s="79">
        <f t="shared" ref="AD163" si="703">ABS(SUM(AD151:AD162))</f>
        <v>0</v>
      </c>
      <c r="AE163" s="79">
        <f t="shared" ref="AE163" si="704">ABS(SUM(AE151:AE162))</f>
        <v>0</v>
      </c>
      <c r="AF163" s="79">
        <f t="shared" ref="AF163" si="705">ABS(SUM(AF151:AF162))</f>
        <v>0</v>
      </c>
      <c r="AG163" s="79">
        <f t="shared" ref="AG163" si="706">ABS(SUM(AG151:AG162))</f>
        <v>0</v>
      </c>
      <c r="AH163" s="79">
        <f t="shared" ref="AH163" si="707">ABS(SUM(AH151:AH162))</f>
        <v>0</v>
      </c>
      <c r="AI163" s="79">
        <f t="shared" ref="AI163" si="708">ABS(SUM(AI151:AI162))</f>
        <v>0</v>
      </c>
      <c r="AJ163" s="79">
        <f t="shared" ref="AJ163" si="709">ABS(SUM(AJ151:AJ162))</f>
        <v>0</v>
      </c>
      <c r="AK163" s="79">
        <f t="shared" ref="AK163" si="710">ABS(SUM(AK151:AK162))</f>
        <v>0</v>
      </c>
      <c r="AL163" s="79">
        <f t="shared" ref="AL163" si="711">ABS(SUM(AL151:AL162))</f>
        <v>0</v>
      </c>
      <c r="AM163" s="79">
        <f t="shared" ref="AM163" si="712">ABS(SUM(AM151:AM162))</f>
        <v>0</v>
      </c>
      <c r="AN163" s="79">
        <f t="shared" ref="AN163" si="713">ABS(SUM(AN151:AN162))</f>
        <v>0</v>
      </c>
      <c r="AO163" s="79">
        <f t="shared" ref="AO163" si="714">ABS(SUM(AO151:AO162))</f>
        <v>0</v>
      </c>
      <c r="AP163" s="79">
        <f t="shared" ref="AP163" si="715">ABS(SUM(AP151:AP162))</f>
        <v>0</v>
      </c>
      <c r="AQ163" s="79">
        <f t="shared" ref="AQ163" si="716">ABS(SUM(AQ151:AQ162))</f>
        <v>0</v>
      </c>
      <c r="AR163" s="79">
        <f t="shared" ref="AR163" si="717">ABS(SUM(AR151:AR162))</f>
        <v>0</v>
      </c>
      <c r="AS163" s="79">
        <f t="shared" ref="AS163" si="718">ABS(SUM(AS151:AS162))</f>
        <v>0</v>
      </c>
      <c r="AT163" s="79">
        <f t="shared" ref="AT163" si="719">ABS(SUM(AT151:AT162))</f>
        <v>0</v>
      </c>
      <c r="AU163" s="79">
        <f t="shared" ref="AU163" si="720">ABS(SUM(AU151:AU162))</f>
        <v>0</v>
      </c>
      <c r="AV163" s="79">
        <f t="shared" ref="AV163" si="721">ABS(SUM(AV151:AV162))</f>
        <v>0</v>
      </c>
    </row>
    <row r="164" spans="1:48" hidden="1" outlineLevel="1" x14ac:dyDescent="0.2">
      <c r="A164" s="466">
        <f>AC3</f>
        <v>2032</v>
      </c>
      <c r="B164" s="68">
        <v>145</v>
      </c>
      <c r="E164" s="257">
        <f t="shared" ref="E164" si="722">IF(B164&gt;$E$6,0,PPMT($E$5/12,B164,$E$6,$E$4,0,0))</f>
        <v>0</v>
      </c>
      <c r="F164" s="257">
        <f t="shared" ref="F164" si="723">IF(B164&gt;$E$6,0,IPMT($E$5/12,B164,$E$6,$E$4,0,0))</f>
        <v>0</v>
      </c>
      <c r="G164" s="75">
        <f t="shared" ref="G164" si="724">IF(B151&gt;$H$6,0,PPMT($H$5/12,B151,$H$6,$H$4,0,0))</f>
        <v>0</v>
      </c>
      <c r="H164" s="75">
        <f t="shared" ref="H164" si="725">IF(B151&gt;$H$6,0,IPMT($H$5/12,B151,$H$6,$H$4,0,0))</f>
        <v>0</v>
      </c>
      <c r="I164" s="257">
        <f t="shared" ref="I164" si="726">IF(B138&gt;$J$6,0,PPMT($J$5/12,B138,$J$6,$J$4,0,0))</f>
        <v>0</v>
      </c>
      <c r="J164" s="257">
        <f t="shared" ref="J164" si="727">IF(B138&gt;$J$6,0,IPMT($J$5/12,B138,$J$6,$J$4,0,0))</f>
        <v>0</v>
      </c>
      <c r="K164" s="80">
        <f t="shared" ref="K164" si="728">IF(B125&gt;$L$6,0,PPMT($L$5/12,B125,$L$6,$L$4,0,0))</f>
        <v>0</v>
      </c>
      <c r="L164" s="80">
        <f t="shared" ref="L164" si="729">IF(B125&gt;$L$6,0,IPMT($L$5/12,B125,$L$6,$L$4,0,0))</f>
        <v>0</v>
      </c>
      <c r="M164" s="257">
        <f t="shared" ref="M164" si="730">IF(B112&gt;$N$6,0,PPMT($N$5/12,B112,$N$6,$N$4,0,0))</f>
        <v>0</v>
      </c>
      <c r="N164" s="257">
        <f t="shared" ref="N164" si="731">IF(B112&gt;$N$6,0,IPMT($N$5/12,B112,$N$6,$N$4,0,0))</f>
        <v>0</v>
      </c>
      <c r="O164" s="80">
        <f t="shared" ref="O164" si="732">IF(B99&gt;$P$6,0,PPMT($P$5/12,B99,$P$6,$P$4,0,0))</f>
        <v>0</v>
      </c>
      <c r="P164" s="80">
        <f t="shared" ref="P164" si="733">IF(B99&gt;$P$6,0,IPMT($P$5/12,B99,$P$6,$P$4,0,0))</f>
        <v>0</v>
      </c>
      <c r="Q164" s="257">
        <f t="shared" ref="Q164" si="734">IF(B86&gt;$R$6,0,PPMT($R$5/12,B86,$R$6,$R$4,0,0))</f>
        <v>0</v>
      </c>
      <c r="R164" s="257">
        <f t="shared" ref="R164" si="735">IF(B86&gt;$R$6,0,IPMT($R$5/12,B86,$R$6,$R$4,0,0))</f>
        <v>0</v>
      </c>
      <c r="S164" s="80">
        <f t="shared" ref="S164" si="736">IF(B73&gt;$T$6,0,PPMT($T$5/12,B73,$T$6,$T$4,0,0))</f>
        <v>0</v>
      </c>
      <c r="T164" s="80">
        <f t="shared" ref="T164" si="737">IF(B73&gt;$T$6,0,IPMT($T$5/12,B73,$T$6,$T$4,0,0))</f>
        <v>0</v>
      </c>
      <c r="U164" s="257">
        <f>IF(B60&gt;$V$6,0,PPMT($V$5/12,B60,$V$6,$V$4,0,0))</f>
        <v>0</v>
      </c>
      <c r="V164" s="257">
        <f>IF(B60&gt;$V$6,0,IPMT($V$5/12,B60,$V$6,$V$4,0,0))</f>
        <v>0</v>
      </c>
      <c r="W164" s="80">
        <f>IF(B47&gt;$X$6,0,PPMT($X$5/12,B47,$X$6,$X$4,0,0))</f>
        <v>0</v>
      </c>
      <c r="X164" s="80">
        <f>IF(B47&gt;$X$6,0,IPMT($X$5/12,B47,$X$6,$X$4,0,0))</f>
        <v>0</v>
      </c>
      <c r="Y164" s="257">
        <f>IF(B34&gt;$Z$6,0,PPMT($Z$5/12,B34,$Z$6,$Z$4,0,0))</f>
        <v>0</v>
      </c>
      <c r="Z164" s="257">
        <f>IF(B34&gt;$Z$6,0,IPMT($Z$5/12,B34,$Z$6,$Z$4,0,0))</f>
        <v>0</v>
      </c>
      <c r="AA164" s="75">
        <f>IF(B21&gt;$AB$6,0,PPMT($AB$5/12,B21,$AB$6,$AB$4,0,0))</f>
        <v>0</v>
      </c>
      <c r="AB164" s="75">
        <f>IF(B21&gt;$AB$6,0,IPMT($AB$5/12,B21,$AB$6,$AB$4,0,0))</f>
        <v>0</v>
      </c>
      <c r="AC164" s="262">
        <f>IF(B8&gt;$AD$6,0,PPMT($AD$5/12,B8,$AD$6,$AD$4,0,0))</f>
        <v>0</v>
      </c>
      <c r="AD164" s="262">
        <f>IF(B8&gt;$AD$6,0,IPMT($AD$5/12,B8,$AD$6,$AD$4,0,0))</f>
        <v>0</v>
      </c>
    </row>
    <row r="165" spans="1:48" hidden="1" outlineLevel="1" x14ac:dyDescent="0.2">
      <c r="A165" s="466"/>
      <c r="B165" s="68">
        <v>146</v>
      </c>
      <c r="E165" s="257">
        <f t="shared" ref="E165:E175" si="738">IF(B165&gt;$E$6,0,PPMT($E$5/12,B165,$E$6,$E$4,0,0))</f>
        <v>0</v>
      </c>
      <c r="F165" s="257">
        <f t="shared" ref="F165:F175" si="739">IF(B165&gt;$E$6,0,IPMT($E$5/12,B165,$E$6,$E$4,0,0))</f>
        <v>0</v>
      </c>
      <c r="G165" s="75">
        <f t="shared" ref="G165:G175" si="740">IF(B152&gt;$H$6,0,PPMT($H$5/12,B152,$H$6,$H$4,0,0))</f>
        <v>0</v>
      </c>
      <c r="H165" s="75">
        <f t="shared" ref="H165:H175" si="741">IF(B152&gt;$H$6,0,IPMT($H$5/12,B152,$H$6,$H$4,0,0))</f>
        <v>0</v>
      </c>
      <c r="I165" s="257">
        <f t="shared" ref="I165:I175" si="742">IF(B139&gt;$J$6,0,PPMT($J$5/12,B139,$J$6,$J$4,0,0))</f>
        <v>0</v>
      </c>
      <c r="J165" s="257">
        <f t="shared" ref="J165:J175" si="743">IF(B139&gt;$J$6,0,IPMT($J$5/12,B139,$J$6,$J$4,0,0))</f>
        <v>0</v>
      </c>
      <c r="K165" s="80">
        <f t="shared" ref="K165:K175" si="744">IF(B126&gt;$L$6,0,PPMT($L$5/12,B126,$L$6,$L$4,0,0))</f>
        <v>0</v>
      </c>
      <c r="L165" s="80">
        <f t="shared" ref="L165:L175" si="745">IF(B126&gt;$L$6,0,IPMT($L$5/12,B126,$L$6,$L$4,0,0))</f>
        <v>0</v>
      </c>
      <c r="M165" s="257">
        <f t="shared" ref="M165:M175" si="746">IF(B113&gt;$N$6,0,PPMT($N$5/12,B113,$N$6,$N$4,0,0))</f>
        <v>0</v>
      </c>
      <c r="N165" s="257">
        <f t="shared" ref="N165:N175" si="747">IF(B113&gt;$N$6,0,IPMT($N$5/12,B113,$N$6,$N$4,0,0))</f>
        <v>0</v>
      </c>
      <c r="O165" s="80">
        <f t="shared" ref="O165:O175" si="748">IF(B100&gt;$P$6,0,PPMT($P$5/12,B100,$P$6,$P$4,0,0))</f>
        <v>0</v>
      </c>
      <c r="P165" s="80">
        <f t="shared" ref="P165:P175" si="749">IF(B100&gt;$P$6,0,IPMT($P$5/12,B100,$P$6,$P$4,0,0))</f>
        <v>0</v>
      </c>
      <c r="Q165" s="257">
        <f t="shared" ref="Q165:Q175" si="750">IF(B87&gt;$R$6,0,PPMT($R$5/12,B87,$R$6,$R$4,0,0))</f>
        <v>0</v>
      </c>
      <c r="R165" s="257">
        <f t="shared" ref="R165:R175" si="751">IF(B87&gt;$R$6,0,IPMT($R$5/12,B87,$R$6,$R$4,0,0))</f>
        <v>0</v>
      </c>
      <c r="S165" s="80">
        <f t="shared" ref="S165:S175" si="752">IF(B74&gt;$T$6,0,PPMT($T$5/12,B74,$T$6,$T$4,0,0))</f>
        <v>0</v>
      </c>
      <c r="T165" s="80">
        <f t="shared" ref="T165:T175" si="753">IF(B74&gt;$T$6,0,IPMT($T$5/12,B74,$T$6,$T$4,0,0))</f>
        <v>0</v>
      </c>
      <c r="U165" s="257">
        <f t="shared" ref="U165:U175" si="754">IF(B61&gt;$V$6,0,PPMT($V$5/12,B61,$V$6,$V$4,0,0))</f>
        <v>0</v>
      </c>
      <c r="V165" s="257">
        <f t="shared" ref="V165:V175" si="755">IF(B61&gt;$V$6,0,IPMT($V$5/12,B61,$V$6,$V$4,0,0))</f>
        <v>0</v>
      </c>
      <c r="W165" s="80">
        <f t="shared" ref="W165:W175" si="756">IF(B48&gt;$X$6,0,PPMT($X$5/12,B48,$X$6,$X$4,0,0))</f>
        <v>0</v>
      </c>
      <c r="X165" s="80">
        <f t="shared" ref="X165:X175" si="757">IF(B48&gt;$X$6,0,IPMT($X$5/12,B48,$X$6,$X$4,0,0))</f>
        <v>0</v>
      </c>
      <c r="Y165" s="257">
        <f t="shared" ref="Y165:Y175" si="758">IF(B35&gt;$Z$6,0,PPMT($Z$5/12,B35,$Z$6,$Z$4,0,0))</f>
        <v>0</v>
      </c>
      <c r="Z165" s="257">
        <f t="shared" ref="Z165:Z175" si="759">IF(B35&gt;$Z$6,0,IPMT($Z$5/12,B35,$Z$6,$Z$4,0,0))</f>
        <v>0</v>
      </c>
      <c r="AA165" s="75">
        <f t="shared" ref="AA165:AA175" si="760">IF(B22&gt;$AB$6,0,PPMT($AB$5/12,B22,$AB$6,$AB$4,0,0))</f>
        <v>0</v>
      </c>
      <c r="AB165" s="75">
        <f t="shared" ref="AB165:AB175" si="761">IF(B22&gt;$AB$6,0,IPMT($AB$5/12,B22,$AB$6,$AB$4,0,0))</f>
        <v>0</v>
      </c>
      <c r="AC165" s="262">
        <f t="shared" ref="AC165:AC175" si="762">IF(B9&gt;$AD$6,0,PPMT($AD$5/12,B9,$AD$6,$AD$4,0,0))</f>
        <v>0</v>
      </c>
      <c r="AD165" s="262">
        <f t="shared" ref="AD165:AD175" si="763">IF(B9&gt;$AD$6,0,IPMT($AD$5/12,B9,$AD$6,$AD$4,0,0))</f>
        <v>0</v>
      </c>
    </row>
    <row r="166" spans="1:48" hidden="1" outlineLevel="1" x14ac:dyDescent="0.2">
      <c r="A166" s="466"/>
      <c r="B166" s="68">
        <v>147</v>
      </c>
      <c r="E166" s="257">
        <f t="shared" si="738"/>
        <v>0</v>
      </c>
      <c r="F166" s="257">
        <f t="shared" si="739"/>
        <v>0</v>
      </c>
      <c r="G166" s="75">
        <f t="shared" si="740"/>
        <v>0</v>
      </c>
      <c r="H166" s="75">
        <f t="shared" si="741"/>
        <v>0</v>
      </c>
      <c r="I166" s="257">
        <f t="shared" si="742"/>
        <v>0</v>
      </c>
      <c r="J166" s="257">
        <f t="shared" si="743"/>
        <v>0</v>
      </c>
      <c r="K166" s="80">
        <f t="shared" si="744"/>
        <v>0</v>
      </c>
      <c r="L166" s="80">
        <f t="shared" si="745"/>
        <v>0</v>
      </c>
      <c r="M166" s="257">
        <f t="shared" si="746"/>
        <v>0</v>
      </c>
      <c r="N166" s="257">
        <f t="shared" si="747"/>
        <v>0</v>
      </c>
      <c r="O166" s="80">
        <f t="shared" si="748"/>
        <v>0</v>
      </c>
      <c r="P166" s="80">
        <f t="shared" si="749"/>
        <v>0</v>
      </c>
      <c r="Q166" s="257">
        <f t="shared" si="750"/>
        <v>0</v>
      </c>
      <c r="R166" s="257">
        <f t="shared" si="751"/>
        <v>0</v>
      </c>
      <c r="S166" s="80">
        <f t="shared" si="752"/>
        <v>0</v>
      </c>
      <c r="T166" s="80">
        <f t="shared" si="753"/>
        <v>0</v>
      </c>
      <c r="U166" s="257">
        <f t="shared" si="754"/>
        <v>0</v>
      </c>
      <c r="V166" s="257">
        <f t="shared" si="755"/>
        <v>0</v>
      </c>
      <c r="W166" s="80">
        <f t="shared" si="756"/>
        <v>0</v>
      </c>
      <c r="X166" s="80">
        <f t="shared" si="757"/>
        <v>0</v>
      </c>
      <c r="Y166" s="257">
        <f t="shared" si="758"/>
        <v>0</v>
      </c>
      <c r="Z166" s="257">
        <f t="shared" si="759"/>
        <v>0</v>
      </c>
      <c r="AA166" s="75">
        <f t="shared" si="760"/>
        <v>0</v>
      </c>
      <c r="AB166" s="75">
        <f t="shared" si="761"/>
        <v>0</v>
      </c>
      <c r="AC166" s="262">
        <f t="shared" si="762"/>
        <v>0</v>
      </c>
      <c r="AD166" s="262">
        <f t="shared" si="763"/>
        <v>0</v>
      </c>
    </row>
    <row r="167" spans="1:48" hidden="1" outlineLevel="1" x14ac:dyDescent="0.2">
      <c r="A167" s="466"/>
      <c r="B167" s="68">
        <v>148</v>
      </c>
      <c r="E167" s="257">
        <f t="shared" si="738"/>
        <v>0</v>
      </c>
      <c r="F167" s="257">
        <f t="shared" si="739"/>
        <v>0</v>
      </c>
      <c r="G167" s="75">
        <f t="shared" si="740"/>
        <v>0</v>
      </c>
      <c r="H167" s="75">
        <f t="shared" si="741"/>
        <v>0</v>
      </c>
      <c r="I167" s="257">
        <f t="shared" si="742"/>
        <v>0</v>
      </c>
      <c r="J167" s="257">
        <f t="shared" si="743"/>
        <v>0</v>
      </c>
      <c r="K167" s="80">
        <f t="shared" si="744"/>
        <v>0</v>
      </c>
      <c r="L167" s="80">
        <f t="shared" si="745"/>
        <v>0</v>
      </c>
      <c r="M167" s="257">
        <f t="shared" si="746"/>
        <v>0</v>
      </c>
      <c r="N167" s="257">
        <f t="shared" si="747"/>
        <v>0</v>
      </c>
      <c r="O167" s="80">
        <f t="shared" si="748"/>
        <v>0</v>
      </c>
      <c r="P167" s="80">
        <f t="shared" si="749"/>
        <v>0</v>
      </c>
      <c r="Q167" s="257">
        <f t="shared" si="750"/>
        <v>0</v>
      </c>
      <c r="R167" s="257">
        <f t="shared" si="751"/>
        <v>0</v>
      </c>
      <c r="S167" s="80">
        <f t="shared" si="752"/>
        <v>0</v>
      </c>
      <c r="T167" s="80">
        <f t="shared" si="753"/>
        <v>0</v>
      </c>
      <c r="U167" s="257">
        <f t="shared" si="754"/>
        <v>0</v>
      </c>
      <c r="V167" s="257">
        <f t="shared" si="755"/>
        <v>0</v>
      </c>
      <c r="W167" s="80">
        <f t="shared" si="756"/>
        <v>0</v>
      </c>
      <c r="X167" s="80">
        <f t="shared" si="757"/>
        <v>0</v>
      </c>
      <c r="Y167" s="257">
        <f t="shared" si="758"/>
        <v>0</v>
      </c>
      <c r="Z167" s="257">
        <f t="shared" si="759"/>
        <v>0</v>
      </c>
      <c r="AA167" s="75">
        <f t="shared" si="760"/>
        <v>0</v>
      </c>
      <c r="AB167" s="75">
        <f t="shared" si="761"/>
        <v>0</v>
      </c>
      <c r="AC167" s="262">
        <f t="shared" si="762"/>
        <v>0</v>
      </c>
      <c r="AD167" s="262">
        <f t="shared" si="763"/>
        <v>0</v>
      </c>
    </row>
    <row r="168" spans="1:48" hidden="1" outlineLevel="1" x14ac:dyDescent="0.2">
      <c r="A168" s="466"/>
      <c r="B168" s="68">
        <v>149</v>
      </c>
      <c r="E168" s="257">
        <f t="shared" si="738"/>
        <v>0</v>
      </c>
      <c r="F168" s="257">
        <f t="shared" si="739"/>
        <v>0</v>
      </c>
      <c r="G168" s="75">
        <f t="shared" si="740"/>
        <v>0</v>
      </c>
      <c r="H168" s="75">
        <f t="shared" si="741"/>
        <v>0</v>
      </c>
      <c r="I168" s="257">
        <f t="shared" si="742"/>
        <v>0</v>
      </c>
      <c r="J168" s="257">
        <f t="shared" si="743"/>
        <v>0</v>
      </c>
      <c r="K168" s="80">
        <f t="shared" si="744"/>
        <v>0</v>
      </c>
      <c r="L168" s="80">
        <f t="shared" si="745"/>
        <v>0</v>
      </c>
      <c r="M168" s="257">
        <f t="shared" si="746"/>
        <v>0</v>
      </c>
      <c r="N168" s="257">
        <f t="shared" si="747"/>
        <v>0</v>
      </c>
      <c r="O168" s="80">
        <f t="shared" si="748"/>
        <v>0</v>
      </c>
      <c r="P168" s="80">
        <f t="shared" si="749"/>
        <v>0</v>
      </c>
      <c r="Q168" s="257">
        <f t="shared" si="750"/>
        <v>0</v>
      </c>
      <c r="R168" s="257">
        <f t="shared" si="751"/>
        <v>0</v>
      </c>
      <c r="S168" s="80">
        <f t="shared" si="752"/>
        <v>0</v>
      </c>
      <c r="T168" s="80">
        <f t="shared" si="753"/>
        <v>0</v>
      </c>
      <c r="U168" s="257">
        <f t="shared" si="754"/>
        <v>0</v>
      </c>
      <c r="V168" s="257">
        <f t="shared" si="755"/>
        <v>0</v>
      </c>
      <c r="W168" s="80">
        <f t="shared" si="756"/>
        <v>0</v>
      </c>
      <c r="X168" s="80">
        <f t="shared" si="757"/>
        <v>0</v>
      </c>
      <c r="Y168" s="257">
        <f t="shared" si="758"/>
        <v>0</v>
      </c>
      <c r="Z168" s="257">
        <f t="shared" si="759"/>
        <v>0</v>
      </c>
      <c r="AA168" s="75">
        <f t="shared" si="760"/>
        <v>0</v>
      </c>
      <c r="AB168" s="75">
        <f t="shared" si="761"/>
        <v>0</v>
      </c>
      <c r="AC168" s="262">
        <f t="shared" si="762"/>
        <v>0</v>
      </c>
      <c r="AD168" s="262">
        <f t="shared" si="763"/>
        <v>0</v>
      </c>
    </row>
    <row r="169" spans="1:48" hidden="1" outlineLevel="1" x14ac:dyDescent="0.2">
      <c r="A169" s="466"/>
      <c r="B169" s="68">
        <v>150</v>
      </c>
      <c r="E169" s="257">
        <f t="shared" si="738"/>
        <v>0</v>
      </c>
      <c r="F169" s="257">
        <f t="shared" si="739"/>
        <v>0</v>
      </c>
      <c r="G169" s="75">
        <f t="shared" si="740"/>
        <v>0</v>
      </c>
      <c r="H169" s="75">
        <f t="shared" si="741"/>
        <v>0</v>
      </c>
      <c r="I169" s="257">
        <f t="shared" si="742"/>
        <v>0</v>
      </c>
      <c r="J169" s="257">
        <f t="shared" si="743"/>
        <v>0</v>
      </c>
      <c r="K169" s="80">
        <f t="shared" si="744"/>
        <v>0</v>
      </c>
      <c r="L169" s="80">
        <f t="shared" si="745"/>
        <v>0</v>
      </c>
      <c r="M169" s="257">
        <f t="shared" si="746"/>
        <v>0</v>
      </c>
      <c r="N169" s="257">
        <f t="shared" si="747"/>
        <v>0</v>
      </c>
      <c r="O169" s="80">
        <f t="shared" si="748"/>
        <v>0</v>
      </c>
      <c r="P169" s="80">
        <f t="shared" si="749"/>
        <v>0</v>
      </c>
      <c r="Q169" s="257">
        <f t="shared" si="750"/>
        <v>0</v>
      </c>
      <c r="R169" s="257">
        <f t="shared" si="751"/>
        <v>0</v>
      </c>
      <c r="S169" s="80">
        <f t="shared" si="752"/>
        <v>0</v>
      </c>
      <c r="T169" s="80">
        <f t="shared" si="753"/>
        <v>0</v>
      </c>
      <c r="U169" s="257">
        <f t="shared" si="754"/>
        <v>0</v>
      </c>
      <c r="V169" s="257">
        <f t="shared" si="755"/>
        <v>0</v>
      </c>
      <c r="W169" s="80">
        <f t="shared" si="756"/>
        <v>0</v>
      </c>
      <c r="X169" s="80">
        <f t="shared" si="757"/>
        <v>0</v>
      </c>
      <c r="Y169" s="257">
        <f t="shared" si="758"/>
        <v>0</v>
      </c>
      <c r="Z169" s="257">
        <f t="shared" si="759"/>
        <v>0</v>
      </c>
      <c r="AA169" s="75">
        <f t="shared" si="760"/>
        <v>0</v>
      </c>
      <c r="AB169" s="75">
        <f t="shared" si="761"/>
        <v>0</v>
      </c>
      <c r="AC169" s="262">
        <f t="shared" si="762"/>
        <v>0</v>
      </c>
      <c r="AD169" s="262">
        <f t="shared" si="763"/>
        <v>0</v>
      </c>
    </row>
    <row r="170" spans="1:48" hidden="1" outlineLevel="1" x14ac:dyDescent="0.2">
      <c r="A170" s="466"/>
      <c r="B170" s="68">
        <v>151</v>
      </c>
      <c r="E170" s="257">
        <f t="shared" si="738"/>
        <v>0</v>
      </c>
      <c r="F170" s="257">
        <f t="shared" si="739"/>
        <v>0</v>
      </c>
      <c r="G170" s="75">
        <f t="shared" si="740"/>
        <v>0</v>
      </c>
      <c r="H170" s="75">
        <f t="shared" si="741"/>
        <v>0</v>
      </c>
      <c r="I170" s="257">
        <f t="shared" si="742"/>
        <v>0</v>
      </c>
      <c r="J170" s="257">
        <f t="shared" si="743"/>
        <v>0</v>
      </c>
      <c r="K170" s="80">
        <f t="shared" si="744"/>
        <v>0</v>
      </c>
      <c r="L170" s="80">
        <f t="shared" si="745"/>
        <v>0</v>
      </c>
      <c r="M170" s="257">
        <f t="shared" si="746"/>
        <v>0</v>
      </c>
      <c r="N170" s="257">
        <f t="shared" si="747"/>
        <v>0</v>
      </c>
      <c r="O170" s="80">
        <f t="shared" si="748"/>
        <v>0</v>
      </c>
      <c r="P170" s="80">
        <f t="shared" si="749"/>
        <v>0</v>
      </c>
      <c r="Q170" s="257">
        <f t="shared" si="750"/>
        <v>0</v>
      </c>
      <c r="R170" s="257">
        <f t="shared" si="751"/>
        <v>0</v>
      </c>
      <c r="S170" s="80">
        <f t="shared" si="752"/>
        <v>0</v>
      </c>
      <c r="T170" s="80">
        <f t="shared" si="753"/>
        <v>0</v>
      </c>
      <c r="U170" s="257">
        <f t="shared" si="754"/>
        <v>0</v>
      </c>
      <c r="V170" s="257">
        <f t="shared" si="755"/>
        <v>0</v>
      </c>
      <c r="W170" s="80">
        <f t="shared" si="756"/>
        <v>0</v>
      </c>
      <c r="X170" s="80">
        <f t="shared" si="757"/>
        <v>0</v>
      </c>
      <c r="Y170" s="257">
        <f t="shared" si="758"/>
        <v>0</v>
      </c>
      <c r="Z170" s="257">
        <f t="shared" si="759"/>
        <v>0</v>
      </c>
      <c r="AA170" s="75">
        <f t="shared" si="760"/>
        <v>0</v>
      </c>
      <c r="AB170" s="75">
        <f t="shared" si="761"/>
        <v>0</v>
      </c>
      <c r="AC170" s="262">
        <f t="shared" si="762"/>
        <v>0</v>
      </c>
      <c r="AD170" s="262">
        <f t="shared" si="763"/>
        <v>0</v>
      </c>
    </row>
    <row r="171" spans="1:48" hidden="1" outlineLevel="1" x14ac:dyDescent="0.2">
      <c r="A171" s="466"/>
      <c r="B171" s="68">
        <v>152</v>
      </c>
      <c r="E171" s="257">
        <f t="shared" si="738"/>
        <v>0</v>
      </c>
      <c r="F171" s="257">
        <f t="shared" si="739"/>
        <v>0</v>
      </c>
      <c r="G171" s="75">
        <f t="shared" si="740"/>
        <v>0</v>
      </c>
      <c r="H171" s="75">
        <f t="shared" si="741"/>
        <v>0</v>
      </c>
      <c r="I171" s="257">
        <f t="shared" si="742"/>
        <v>0</v>
      </c>
      <c r="J171" s="257">
        <f t="shared" si="743"/>
        <v>0</v>
      </c>
      <c r="K171" s="80">
        <f t="shared" si="744"/>
        <v>0</v>
      </c>
      <c r="L171" s="80">
        <f t="shared" si="745"/>
        <v>0</v>
      </c>
      <c r="M171" s="257">
        <f t="shared" si="746"/>
        <v>0</v>
      </c>
      <c r="N171" s="257">
        <f t="shared" si="747"/>
        <v>0</v>
      </c>
      <c r="O171" s="80">
        <f t="shared" si="748"/>
        <v>0</v>
      </c>
      <c r="P171" s="80">
        <f t="shared" si="749"/>
        <v>0</v>
      </c>
      <c r="Q171" s="257">
        <f t="shared" si="750"/>
        <v>0</v>
      </c>
      <c r="R171" s="257">
        <f t="shared" si="751"/>
        <v>0</v>
      </c>
      <c r="S171" s="80">
        <f t="shared" si="752"/>
        <v>0</v>
      </c>
      <c r="T171" s="80">
        <f t="shared" si="753"/>
        <v>0</v>
      </c>
      <c r="U171" s="257">
        <f t="shared" si="754"/>
        <v>0</v>
      </c>
      <c r="V171" s="257">
        <f t="shared" si="755"/>
        <v>0</v>
      </c>
      <c r="W171" s="80">
        <f t="shared" si="756"/>
        <v>0</v>
      </c>
      <c r="X171" s="80">
        <f t="shared" si="757"/>
        <v>0</v>
      </c>
      <c r="Y171" s="257">
        <f t="shared" si="758"/>
        <v>0</v>
      </c>
      <c r="Z171" s="257">
        <f t="shared" si="759"/>
        <v>0</v>
      </c>
      <c r="AA171" s="75">
        <f t="shared" si="760"/>
        <v>0</v>
      </c>
      <c r="AB171" s="75">
        <f t="shared" si="761"/>
        <v>0</v>
      </c>
      <c r="AC171" s="262">
        <f t="shared" si="762"/>
        <v>0</v>
      </c>
      <c r="AD171" s="262">
        <f t="shared" si="763"/>
        <v>0</v>
      </c>
    </row>
    <row r="172" spans="1:48" hidden="1" outlineLevel="1" x14ac:dyDescent="0.2">
      <c r="A172" s="466"/>
      <c r="B172" s="68">
        <v>153</v>
      </c>
      <c r="E172" s="257">
        <f t="shared" si="738"/>
        <v>0</v>
      </c>
      <c r="F172" s="257">
        <f t="shared" si="739"/>
        <v>0</v>
      </c>
      <c r="G172" s="75">
        <f t="shared" si="740"/>
        <v>0</v>
      </c>
      <c r="H172" s="75">
        <f t="shared" si="741"/>
        <v>0</v>
      </c>
      <c r="I172" s="257">
        <f t="shared" si="742"/>
        <v>0</v>
      </c>
      <c r="J172" s="257">
        <f t="shared" si="743"/>
        <v>0</v>
      </c>
      <c r="K172" s="80">
        <f t="shared" si="744"/>
        <v>0</v>
      </c>
      <c r="L172" s="80">
        <f t="shared" si="745"/>
        <v>0</v>
      </c>
      <c r="M172" s="257">
        <f t="shared" si="746"/>
        <v>0</v>
      </c>
      <c r="N172" s="257">
        <f t="shared" si="747"/>
        <v>0</v>
      </c>
      <c r="O172" s="80">
        <f t="shared" si="748"/>
        <v>0</v>
      </c>
      <c r="P172" s="80">
        <f t="shared" si="749"/>
        <v>0</v>
      </c>
      <c r="Q172" s="257">
        <f t="shared" si="750"/>
        <v>0</v>
      </c>
      <c r="R172" s="257">
        <f t="shared" si="751"/>
        <v>0</v>
      </c>
      <c r="S172" s="80">
        <f t="shared" si="752"/>
        <v>0</v>
      </c>
      <c r="T172" s="80">
        <f t="shared" si="753"/>
        <v>0</v>
      </c>
      <c r="U172" s="257">
        <f t="shared" si="754"/>
        <v>0</v>
      </c>
      <c r="V172" s="257">
        <f t="shared" si="755"/>
        <v>0</v>
      </c>
      <c r="W172" s="80">
        <f t="shared" si="756"/>
        <v>0</v>
      </c>
      <c r="X172" s="80">
        <f t="shared" si="757"/>
        <v>0</v>
      </c>
      <c r="Y172" s="257">
        <f t="shared" si="758"/>
        <v>0</v>
      </c>
      <c r="Z172" s="257">
        <f t="shared" si="759"/>
        <v>0</v>
      </c>
      <c r="AA172" s="75">
        <f t="shared" si="760"/>
        <v>0</v>
      </c>
      <c r="AB172" s="75">
        <f t="shared" si="761"/>
        <v>0</v>
      </c>
      <c r="AC172" s="262">
        <f t="shared" si="762"/>
        <v>0</v>
      </c>
      <c r="AD172" s="262">
        <f t="shared" si="763"/>
        <v>0</v>
      </c>
    </row>
    <row r="173" spans="1:48" hidden="1" outlineLevel="1" x14ac:dyDescent="0.2">
      <c r="A173" s="466"/>
      <c r="B173" s="68">
        <v>154</v>
      </c>
      <c r="E173" s="257">
        <f t="shared" si="738"/>
        <v>0</v>
      </c>
      <c r="F173" s="257">
        <f t="shared" si="739"/>
        <v>0</v>
      </c>
      <c r="G173" s="75">
        <f t="shared" si="740"/>
        <v>0</v>
      </c>
      <c r="H173" s="75">
        <f t="shared" si="741"/>
        <v>0</v>
      </c>
      <c r="I173" s="257">
        <f t="shared" si="742"/>
        <v>0</v>
      </c>
      <c r="J173" s="257">
        <f t="shared" si="743"/>
        <v>0</v>
      </c>
      <c r="K173" s="80">
        <f t="shared" si="744"/>
        <v>0</v>
      </c>
      <c r="L173" s="80">
        <f t="shared" si="745"/>
        <v>0</v>
      </c>
      <c r="M173" s="257">
        <f t="shared" si="746"/>
        <v>0</v>
      </c>
      <c r="N173" s="257">
        <f t="shared" si="747"/>
        <v>0</v>
      </c>
      <c r="O173" s="80">
        <f t="shared" si="748"/>
        <v>0</v>
      </c>
      <c r="P173" s="80">
        <f t="shared" si="749"/>
        <v>0</v>
      </c>
      <c r="Q173" s="257">
        <f t="shared" si="750"/>
        <v>0</v>
      </c>
      <c r="R173" s="257">
        <f t="shared" si="751"/>
        <v>0</v>
      </c>
      <c r="S173" s="80">
        <f t="shared" si="752"/>
        <v>0</v>
      </c>
      <c r="T173" s="80">
        <f t="shared" si="753"/>
        <v>0</v>
      </c>
      <c r="U173" s="257">
        <f t="shared" si="754"/>
        <v>0</v>
      </c>
      <c r="V173" s="257">
        <f t="shared" si="755"/>
        <v>0</v>
      </c>
      <c r="W173" s="80">
        <f t="shared" si="756"/>
        <v>0</v>
      </c>
      <c r="X173" s="80">
        <f t="shared" si="757"/>
        <v>0</v>
      </c>
      <c r="Y173" s="257">
        <f t="shared" si="758"/>
        <v>0</v>
      </c>
      <c r="Z173" s="257">
        <f t="shared" si="759"/>
        <v>0</v>
      </c>
      <c r="AA173" s="75">
        <f t="shared" si="760"/>
        <v>0</v>
      </c>
      <c r="AB173" s="75">
        <f t="shared" si="761"/>
        <v>0</v>
      </c>
      <c r="AC173" s="262">
        <f t="shared" si="762"/>
        <v>0</v>
      </c>
      <c r="AD173" s="262">
        <f t="shared" si="763"/>
        <v>0</v>
      </c>
    </row>
    <row r="174" spans="1:48" hidden="1" outlineLevel="1" x14ac:dyDescent="0.2">
      <c r="A174" s="466"/>
      <c r="B174" s="68">
        <v>155</v>
      </c>
      <c r="E174" s="257">
        <f t="shared" si="738"/>
        <v>0</v>
      </c>
      <c r="F174" s="257">
        <f t="shared" si="739"/>
        <v>0</v>
      </c>
      <c r="G174" s="75">
        <f t="shared" si="740"/>
        <v>0</v>
      </c>
      <c r="H174" s="75">
        <f t="shared" si="741"/>
        <v>0</v>
      </c>
      <c r="I174" s="257">
        <f t="shared" si="742"/>
        <v>0</v>
      </c>
      <c r="J174" s="257">
        <f t="shared" si="743"/>
        <v>0</v>
      </c>
      <c r="K174" s="80">
        <f t="shared" si="744"/>
        <v>0</v>
      </c>
      <c r="L174" s="80">
        <f t="shared" si="745"/>
        <v>0</v>
      </c>
      <c r="M174" s="257">
        <f t="shared" si="746"/>
        <v>0</v>
      </c>
      <c r="N174" s="257">
        <f t="shared" si="747"/>
        <v>0</v>
      </c>
      <c r="O174" s="80">
        <f t="shared" si="748"/>
        <v>0</v>
      </c>
      <c r="P174" s="80">
        <f t="shared" si="749"/>
        <v>0</v>
      </c>
      <c r="Q174" s="257">
        <f t="shared" si="750"/>
        <v>0</v>
      </c>
      <c r="R174" s="257">
        <f t="shared" si="751"/>
        <v>0</v>
      </c>
      <c r="S174" s="80">
        <f t="shared" si="752"/>
        <v>0</v>
      </c>
      <c r="T174" s="80">
        <f t="shared" si="753"/>
        <v>0</v>
      </c>
      <c r="U174" s="257">
        <f t="shared" si="754"/>
        <v>0</v>
      </c>
      <c r="V174" s="257">
        <f t="shared" si="755"/>
        <v>0</v>
      </c>
      <c r="W174" s="80">
        <f t="shared" si="756"/>
        <v>0</v>
      </c>
      <c r="X174" s="80">
        <f t="shared" si="757"/>
        <v>0</v>
      </c>
      <c r="Y174" s="257">
        <f t="shared" si="758"/>
        <v>0</v>
      </c>
      <c r="Z174" s="257">
        <f t="shared" si="759"/>
        <v>0</v>
      </c>
      <c r="AA174" s="75">
        <f t="shared" si="760"/>
        <v>0</v>
      </c>
      <c r="AB174" s="75">
        <f t="shared" si="761"/>
        <v>0</v>
      </c>
      <c r="AC174" s="262">
        <f t="shared" si="762"/>
        <v>0</v>
      </c>
      <c r="AD174" s="262">
        <f t="shared" si="763"/>
        <v>0</v>
      </c>
    </row>
    <row r="175" spans="1:48" s="70" customFormat="1" hidden="1" outlineLevel="1" x14ac:dyDescent="0.2">
      <c r="A175" s="466"/>
      <c r="B175" s="70">
        <v>156</v>
      </c>
      <c r="E175" s="257">
        <f t="shared" si="738"/>
        <v>0</v>
      </c>
      <c r="F175" s="257">
        <f t="shared" si="739"/>
        <v>0</v>
      </c>
      <c r="G175" s="75">
        <f t="shared" si="740"/>
        <v>0</v>
      </c>
      <c r="H175" s="75">
        <f t="shared" si="741"/>
        <v>0</v>
      </c>
      <c r="I175" s="257">
        <f t="shared" si="742"/>
        <v>0</v>
      </c>
      <c r="J175" s="257">
        <f t="shared" si="743"/>
        <v>0</v>
      </c>
      <c r="K175" s="80">
        <f t="shared" si="744"/>
        <v>0</v>
      </c>
      <c r="L175" s="80">
        <f t="shared" si="745"/>
        <v>0</v>
      </c>
      <c r="M175" s="257">
        <f t="shared" si="746"/>
        <v>0</v>
      </c>
      <c r="N175" s="257">
        <f t="shared" si="747"/>
        <v>0</v>
      </c>
      <c r="O175" s="80">
        <f t="shared" si="748"/>
        <v>0</v>
      </c>
      <c r="P175" s="80">
        <f t="shared" si="749"/>
        <v>0</v>
      </c>
      <c r="Q175" s="257">
        <f t="shared" si="750"/>
        <v>0</v>
      </c>
      <c r="R175" s="257">
        <f t="shared" si="751"/>
        <v>0</v>
      </c>
      <c r="S175" s="80">
        <f t="shared" si="752"/>
        <v>0</v>
      </c>
      <c r="T175" s="80">
        <f t="shared" si="753"/>
        <v>0</v>
      </c>
      <c r="U175" s="257">
        <f t="shared" si="754"/>
        <v>0</v>
      </c>
      <c r="V175" s="257">
        <f t="shared" si="755"/>
        <v>0</v>
      </c>
      <c r="W175" s="80">
        <f t="shared" si="756"/>
        <v>0</v>
      </c>
      <c r="X175" s="80">
        <f t="shared" si="757"/>
        <v>0</v>
      </c>
      <c r="Y175" s="257">
        <f t="shared" si="758"/>
        <v>0</v>
      </c>
      <c r="Z175" s="257">
        <f t="shared" si="759"/>
        <v>0</v>
      </c>
      <c r="AA175" s="75">
        <f t="shared" si="760"/>
        <v>0</v>
      </c>
      <c r="AB175" s="75">
        <f t="shared" si="761"/>
        <v>0</v>
      </c>
      <c r="AC175" s="262">
        <f t="shared" si="762"/>
        <v>0</v>
      </c>
      <c r="AD175" s="262">
        <f t="shared" si="763"/>
        <v>0</v>
      </c>
      <c r="AG175" s="251"/>
      <c r="AH175" s="251"/>
      <c r="AK175" s="251"/>
      <c r="AL175" s="251"/>
      <c r="AO175" s="251"/>
      <c r="AP175" s="251"/>
      <c r="AS175" s="251"/>
      <c r="AT175" s="251"/>
    </row>
    <row r="176" spans="1:48" s="251" customFormat="1" collapsed="1" x14ac:dyDescent="0.2">
      <c r="A176" s="76">
        <f>A164</f>
        <v>2032</v>
      </c>
      <c r="B176" s="77" t="s">
        <v>93</v>
      </c>
      <c r="C176" s="78">
        <f>SUM(E176,G176,I176,K176,M176,O176,Q176,S176,U176,W176,Y176,AA176,AC176,AE176,AG176,AI176,AK176,AM176,AO176,AQ176,AS176,AU176,)</f>
        <v>0</v>
      </c>
      <c r="D176" s="78">
        <f>SUM(F176,H176,J176,L176,N176,P176,R176,T176,V176,X176,Z176,AB176,AD176,AF176,AH176,AJ176,AL176,AN176,AP176,AR176,AT176,AV176)</f>
        <v>0</v>
      </c>
      <c r="E176" s="79">
        <f>ABS(SUM(E164:E175))</f>
        <v>0</v>
      </c>
      <c r="F176" s="79">
        <f>ABS(SUM(F164:F175))</f>
        <v>0</v>
      </c>
      <c r="G176" s="79">
        <f t="shared" ref="G176" si="764">ABS(SUM(G164:G175))</f>
        <v>0</v>
      </c>
      <c r="H176" s="79">
        <f t="shared" ref="H176" si="765">ABS(SUM(H164:H175))</f>
        <v>0</v>
      </c>
      <c r="I176" s="79">
        <f t="shared" ref="I176" si="766">ABS(SUM(I164:I175))</f>
        <v>0</v>
      </c>
      <c r="J176" s="79">
        <f t="shared" ref="J176" si="767">ABS(SUM(J164:J175))</f>
        <v>0</v>
      </c>
      <c r="K176" s="79">
        <f t="shared" ref="K176" si="768">ABS(SUM(K164:K175))</f>
        <v>0</v>
      </c>
      <c r="L176" s="79">
        <f t="shared" ref="L176" si="769">ABS(SUM(L164:L175))</f>
        <v>0</v>
      </c>
      <c r="M176" s="79">
        <f t="shared" ref="M176" si="770">ABS(SUM(M164:M175))</f>
        <v>0</v>
      </c>
      <c r="N176" s="79">
        <f t="shared" ref="N176" si="771">ABS(SUM(N164:N175))</f>
        <v>0</v>
      </c>
      <c r="O176" s="79">
        <f t="shared" ref="O176" si="772">ABS(SUM(O164:O175))</f>
        <v>0</v>
      </c>
      <c r="P176" s="79">
        <f t="shared" ref="P176" si="773">ABS(SUM(P164:P175))</f>
        <v>0</v>
      </c>
      <c r="Q176" s="79">
        <f t="shared" ref="Q176" si="774">ABS(SUM(Q164:Q175))</f>
        <v>0</v>
      </c>
      <c r="R176" s="79">
        <f t="shared" ref="R176" si="775">ABS(SUM(R164:R175))</f>
        <v>0</v>
      </c>
      <c r="S176" s="79">
        <f t="shared" ref="S176" si="776">ABS(SUM(S164:S175))</f>
        <v>0</v>
      </c>
      <c r="T176" s="79">
        <f t="shared" ref="T176" si="777">ABS(SUM(T164:T175))</f>
        <v>0</v>
      </c>
      <c r="U176" s="79">
        <f t="shared" ref="U176" si="778">ABS(SUM(U164:U175))</f>
        <v>0</v>
      </c>
      <c r="V176" s="79">
        <f t="shared" ref="V176" si="779">ABS(SUM(V164:V175))</f>
        <v>0</v>
      </c>
      <c r="W176" s="79">
        <f t="shared" ref="W176" si="780">ABS(SUM(W164:W175))</f>
        <v>0</v>
      </c>
      <c r="X176" s="79">
        <f t="shared" ref="X176" si="781">ABS(SUM(X164:X175))</f>
        <v>0</v>
      </c>
      <c r="Y176" s="79">
        <f t="shared" ref="Y176" si="782">ABS(SUM(Y164:Y175))</f>
        <v>0</v>
      </c>
      <c r="Z176" s="79">
        <f t="shared" ref="Z176" si="783">ABS(SUM(Z164:Z175))</f>
        <v>0</v>
      </c>
      <c r="AA176" s="79">
        <f t="shared" ref="AA176" si="784">ABS(SUM(AA164:AA175))</f>
        <v>0</v>
      </c>
      <c r="AB176" s="79">
        <f t="shared" ref="AB176" si="785">ABS(SUM(AB164:AB175))</f>
        <v>0</v>
      </c>
      <c r="AC176" s="79">
        <f t="shared" ref="AC176" si="786">ABS(SUM(AC164:AC175))</f>
        <v>0</v>
      </c>
      <c r="AD176" s="79">
        <f t="shared" ref="AD176" si="787">ABS(SUM(AD164:AD175))</f>
        <v>0</v>
      </c>
      <c r="AE176" s="79">
        <f t="shared" ref="AE176" si="788">ABS(SUM(AE164:AE175))</f>
        <v>0</v>
      </c>
      <c r="AF176" s="79">
        <f t="shared" ref="AF176" si="789">ABS(SUM(AF164:AF175))</f>
        <v>0</v>
      </c>
      <c r="AG176" s="79">
        <f t="shared" ref="AG176" si="790">ABS(SUM(AG164:AG175))</f>
        <v>0</v>
      </c>
      <c r="AH176" s="79">
        <f t="shared" ref="AH176" si="791">ABS(SUM(AH164:AH175))</f>
        <v>0</v>
      </c>
      <c r="AI176" s="79">
        <f t="shared" ref="AI176" si="792">ABS(SUM(AI164:AI175))</f>
        <v>0</v>
      </c>
      <c r="AJ176" s="79">
        <f t="shared" ref="AJ176" si="793">ABS(SUM(AJ164:AJ175))</f>
        <v>0</v>
      </c>
      <c r="AK176" s="79">
        <f t="shared" ref="AK176" si="794">ABS(SUM(AK164:AK175))</f>
        <v>0</v>
      </c>
      <c r="AL176" s="79">
        <f t="shared" ref="AL176" si="795">ABS(SUM(AL164:AL175))</f>
        <v>0</v>
      </c>
      <c r="AM176" s="79">
        <f t="shared" ref="AM176" si="796">ABS(SUM(AM164:AM175))</f>
        <v>0</v>
      </c>
      <c r="AN176" s="79">
        <f t="shared" ref="AN176" si="797">ABS(SUM(AN164:AN175))</f>
        <v>0</v>
      </c>
      <c r="AO176" s="79">
        <f t="shared" ref="AO176" si="798">ABS(SUM(AO164:AO175))</f>
        <v>0</v>
      </c>
      <c r="AP176" s="79">
        <f t="shared" ref="AP176" si="799">ABS(SUM(AP164:AP175))</f>
        <v>0</v>
      </c>
      <c r="AQ176" s="79">
        <f t="shared" ref="AQ176" si="800">ABS(SUM(AQ164:AQ175))</f>
        <v>0</v>
      </c>
      <c r="AR176" s="79">
        <f t="shared" ref="AR176" si="801">ABS(SUM(AR164:AR175))</f>
        <v>0</v>
      </c>
      <c r="AS176" s="79">
        <f t="shared" ref="AS176" si="802">ABS(SUM(AS164:AS175))</f>
        <v>0</v>
      </c>
      <c r="AT176" s="79">
        <f t="shared" ref="AT176" si="803">ABS(SUM(AT164:AT175))</f>
        <v>0</v>
      </c>
      <c r="AU176" s="79">
        <f t="shared" ref="AU176" si="804">ABS(SUM(AU164:AU175))</f>
        <v>0</v>
      </c>
      <c r="AV176" s="79">
        <f t="shared" ref="AV176" si="805">ABS(SUM(AV164:AV175))</f>
        <v>0</v>
      </c>
    </row>
    <row r="177" spans="1:48" hidden="1" outlineLevel="1" x14ac:dyDescent="0.2">
      <c r="A177" s="466">
        <f>AE3</f>
        <v>2033</v>
      </c>
      <c r="B177" s="68">
        <v>157</v>
      </c>
      <c r="G177" s="81"/>
      <c r="H177" s="81"/>
      <c r="I177" s="257">
        <f t="shared" ref="I177" si="806">IF(B151&gt;$J$6,0,PPMT($J$5/12,B151,$J$6,$J$4,0,0))</f>
        <v>0</v>
      </c>
      <c r="J177" s="257">
        <f t="shared" ref="J177" si="807">IF(B151&gt;$J$6,0,IPMT($J$5/12,B151,$J$6,$J$4,0,0))</f>
        <v>0</v>
      </c>
      <c r="K177" s="80">
        <f t="shared" ref="K177" si="808">IF(B138&gt;$L$6,0,PPMT($L$5/12,B138,$L$6,$L$4,0,0))</f>
        <v>0</v>
      </c>
      <c r="L177" s="80">
        <f t="shared" ref="L177" si="809">IF(B138&gt;$L$6,0,IPMT($L$5/12,B138,$L$6,$L$4,0,0))</f>
        <v>0</v>
      </c>
      <c r="M177" s="257">
        <f t="shared" ref="M177" si="810">IF(B125&gt;$N$6,0,PPMT($N$5/12,B125,$N$6,$N$4,0,0))</f>
        <v>0</v>
      </c>
      <c r="N177" s="257">
        <f t="shared" ref="N177" si="811">IF(B125&gt;$N$6,0,IPMT($N$5/12,B125,$N$6,$N$4,0,0))</f>
        <v>0</v>
      </c>
      <c r="O177" s="80">
        <f t="shared" ref="O177" si="812">IF(B112&gt;$P$6,0,PPMT($P$5/12,B112,$P$6,$P$4,0,0))</f>
        <v>0</v>
      </c>
      <c r="P177" s="80">
        <f t="shared" ref="P177" si="813">IF(B112&gt;$P$6,0,IPMT($P$5/12,B112,$P$6,$P$4,0,0))</f>
        <v>0</v>
      </c>
      <c r="Q177" s="257">
        <f t="shared" ref="Q177" si="814">IF(B99&gt;$R$6,0,PPMT($R$5/12,B99,$R$6,$R$4,0,0))</f>
        <v>0</v>
      </c>
      <c r="R177" s="257">
        <f t="shared" ref="R177" si="815">IF(B99&gt;$R$6,0,IPMT($R$5/12,B99,$R$6,$R$4,0,0))</f>
        <v>0</v>
      </c>
      <c r="S177" s="80">
        <f t="shared" ref="S177" si="816">IF(B86&gt;$T$6,0,PPMT($T$5/12,B86,$T$6,$T$4,0,0))</f>
        <v>0</v>
      </c>
      <c r="T177" s="80">
        <f t="shared" ref="T177" si="817">IF(B86&gt;$T$6,0,IPMT($T$5/12,B86,$T$6,$T$4,0,0))</f>
        <v>0</v>
      </c>
      <c r="U177" s="257">
        <f>IF(B73&gt;$V$6,0,PPMT($V$5/12,B73,$V$6,$V$4,0,0))</f>
        <v>0</v>
      </c>
      <c r="V177" s="257">
        <f>IF(B73&gt;$V$6,0,IPMT($V$5/12,B73,$V$6,$V$4,0,0))</f>
        <v>0</v>
      </c>
      <c r="W177" s="80">
        <f>IF(B60&gt;$X$6,0,PPMT($X$5/12,B60,$X$6,$X$4,0,0))</f>
        <v>0</v>
      </c>
      <c r="X177" s="80">
        <f>IF(B60&gt;$X$6,0,IPMT($X$5/12,B60,$X$6,$X$4,0,0))</f>
        <v>0</v>
      </c>
      <c r="Y177" s="257">
        <f>IF(B47&gt;$Z$6,0,PPMT($Z$5/12,B47,$Z$6,$Z$4,0,0))</f>
        <v>0</v>
      </c>
      <c r="Z177" s="257">
        <f>IF(B47&gt;$Z$6,0,IPMT($Z$5/12,B47,$Z$6,$Z$4,0,0))</f>
        <v>0</v>
      </c>
      <c r="AA177" s="75">
        <f>IF(B34&gt;$AB$6,0,PPMT($AB$5/12,B34,$AB$6,$AB$4,0,0))</f>
        <v>0</v>
      </c>
      <c r="AB177" s="75">
        <f>IF(B34&gt;$AB$6,0,IPMT($AB$5/12,B34,$AB$6,$AB$4,0,0))</f>
        <v>0</v>
      </c>
      <c r="AC177" s="262">
        <f>IF(B21&gt;$AD$6,0,PPMT($AD$5/12,B21,$AD$6,$AD$4,0,0))</f>
        <v>0</v>
      </c>
      <c r="AD177" s="262">
        <f>IF(B21&gt;$AD$6,0,IPMT($AD$5/12,B21,$AD$6,$AD$4,0,0))</f>
        <v>0</v>
      </c>
      <c r="AE177" s="80">
        <f>IF(B8&gt;$AF$6,0,PPMT($AF$5/12,B8,$AF$6,$AF$4,0,0))</f>
        <v>0</v>
      </c>
      <c r="AF177" s="80">
        <f>IF(B8&gt;$AF$6,0,IPMT($AF$5/12,B8,$AF$6,$AF$4,0,0))</f>
        <v>0</v>
      </c>
    </row>
    <row r="178" spans="1:48" hidden="1" outlineLevel="1" x14ac:dyDescent="0.2">
      <c r="A178" s="466"/>
      <c r="B178" s="68">
        <v>158</v>
      </c>
      <c r="I178" s="257">
        <f t="shared" ref="I178:I188" si="818">IF(B152&gt;$J$6,0,PPMT($J$5/12,B152,$J$6,$J$4,0,0))</f>
        <v>0</v>
      </c>
      <c r="J178" s="257">
        <f t="shared" ref="J178:J188" si="819">IF(B152&gt;$J$6,0,IPMT($J$5/12,B152,$J$6,$J$4,0,0))</f>
        <v>0</v>
      </c>
      <c r="K178" s="80">
        <f t="shared" ref="K178:K188" si="820">IF(B139&gt;$L$6,0,PPMT($L$5/12,B139,$L$6,$L$4,0,0))</f>
        <v>0</v>
      </c>
      <c r="L178" s="80">
        <f t="shared" ref="L178:L188" si="821">IF(B139&gt;$L$6,0,IPMT($L$5/12,B139,$L$6,$L$4,0,0))</f>
        <v>0</v>
      </c>
      <c r="M178" s="257">
        <f t="shared" ref="M178:M188" si="822">IF(B126&gt;$N$6,0,PPMT($N$5/12,B126,$N$6,$N$4,0,0))</f>
        <v>0</v>
      </c>
      <c r="N178" s="257">
        <f t="shared" ref="N178:N188" si="823">IF(B126&gt;$N$6,0,IPMT($N$5/12,B126,$N$6,$N$4,0,0))</f>
        <v>0</v>
      </c>
      <c r="O178" s="80">
        <f t="shared" ref="O178:O188" si="824">IF(B113&gt;$P$6,0,PPMT($P$5/12,B113,$P$6,$P$4,0,0))</f>
        <v>0</v>
      </c>
      <c r="P178" s="80">
        <f t="shared" ref="P178:P188" si="825">IF(B113&gt;$P$6,0,IPMT($P$5/12,B113,$P$6,$P$4,0,0))</f>
        <v>0</v>
      </c>
      <c r="Q178" s="257">
        <f t="shared" ref="Q178:Q188" si="826">IF(B100&gt;$R$6,0,PPMT($R$5/12,B100,$R$6,$R$4,0,0))</f>
        <v>0</v>
      </c>
      <c r="R178" s="257">
        <f t="shared" ref="R178:R188" si="827">IF(B100&gt;$R$6,0,IPMT($R$5/12,B100,$R$6,$R$4,0,0))</f>
        <v>0</v>
      </c>
      <c r="S178" s="80">
        <f t="shared" ref="S178:S188" si="828">IF(B87&gt;$T$6,0,PPMT($T$5/12,B87,$T$6,$T$4,0,0))</f>
        <v>0</v>
      </c>
      <c r="T178" s="80">
        <f t="shared" ref="T178:T188" si="829">IF(B87&gt;$T$6,0,IPMT($T$5/12,B87,$T$6,$T$4,0,0))</f>
        <v>0</v>
      </c>
      <c r="U178" s="257">
        <f t="shared" ref="U178:U188" si="830">IF(B74&gt;$V$6,0,PPMT($V$5/12,B74,$V$6,$V$4,0,0))</f>
        <v>0</v>
      </c>
      <c r="V178" s="257">
        <f t="shared" ref="V178:V188" si="831">IF(B74&gt;$V$6,0,IPMT($V$5/12,B74,$V$6,$V$4,0,0))</f>
        <v>0</v>
      </c>
      <c r="W178" s="80">
        <f t="shared" ref="W178:W188" si="832">IF(B61&gt;$X$6,0,PPMT($X$5/12,B61,$X$6,$X$4,0,0))</f>
        <v>0</v>
      </c>
      <c r="X178" s="80">
        <f t="shared" ref="X178:X188" si="833">IF(B61&gt;$X$6,0,IPMT($X$5/12,B61,$X$6,$X$4,0,0))</f>
        <v>0</v>
      </c>
      <c r="Y178" s="257">
        <f t="shared" ref="Y178:Y188" si="834">IF(B48&gt;$Z$6,0,PPMT($Z$5/12,B48,$Z$6,$Z$4,0,0))</f>
        <v>0</v>
      </c>
      <c r="Z178" s="257">
        <f t="shared" ref="Z178:Z188" si="835">IF(B48&gt;$Z$6,0,IPMT($Z$5/12,B48,$Z$6,$Z$4,0,0))</f>
        <v>0</v>
      </c>
      <c r="AA178" s="75">
        <f t="shared" ref="AA178:AA188" si="836">IF(B35&gt;$AB$6,0,PPMT($AB$5/12,B35,$AB$6,$AB$4,0,0))</f>
        <v>0</v>
      </c>
      <c r="AB178" s="75">
        <f t="shared" ref="AB178:AB188" si="837">IF(B35&gt;$AB$6,0,IPMT($AB$5/12,B35,$AB$6,$AB$4,0,0))</f>
        <v>0</v>
      </c>
      <c r="AC178" s="262">
        <f t="shared" ref="AC178:AC188" si="838">IF(B22&gt;$AD$6,0,PPMT($AD$5/12,B22,$AD$6,$AD$4,0,0))</f>
        <v>0</v>
      </c>
      <c r="AD178" s="262">
        <f t="shared" ref="AD178:AD188" si="839">IF(B22&gt;$AD$6,0,IPMT($AD$5/12,B22,$AD$6,$AD$4,0,0))</f>
        <v>0</v>
      </c>
      <c r="AE178" s="80">
        <f t="shared" ref="AE178:AE188" si="840">IF(B9&gt;$AF$6,0,PPMT($AF$5/12,B9,$AF$6,$AF$4,0,0))</f>
        <v>0</v>
      </c>
      <c r="AF178" s="80">
        <f t="shared" ref="AF178:AF188" si="841">IF(B9&gt;$AF$6,0,IPMT($AF$5/12,B9,$AF$6,$AF$4,0,0))</f>
        <v>0</v>
      </c>
    </row>
    <row r="179" spans="1:48" hidden="1" outlineLevel="1" x14ac:dyDescent="0.2">
      <c r="A179" s="466"/>
      <c r="B179" s="68">
        <v>159</v>
      </c>
      <c r="I179" s="257">
        <f t="shared" si="818"/>
        <v>0</v>
      </c>
      <c r="J179" s="257">
        <f t="shared" si="819"/>
        <v>0</v>
      </c>
      <c r="K179" s="80">
        <f t="shared" si="820"/>
        <v>0</v>
      </c>
      <c r="L179" s="80">
        <f t="shared" si="821"/>
        <v>0</v>
      </c>
      <c r="M179" s="257">
        <f t="shared" si="822"/>
        <v>0</v>
      </c>
      <c r="N179" s="257">
        <f t="shared" si="823"/>
        <v>0</v>
      </c>
      <c r="O179" s="80">
        <f t="shared" si="824"/>
        <v>0</v>
      </c>
      <c r="P179" s="80">
        <f t="shared" si="825"/>
        <v>0</v>
      </c>
      <c r="Q179" s="257">
        <f t="shared" si="826"/>
        <v>0</v>
      </c>
      <c r="R179" s="257">
        <f t="shared" si="827"/>
        <v>0</v>
      </c>
      <c r="S179" s="80">
        <f t="shared" si="828"/>
        <v>0</v>
      </c>
      <c r="T179" s="80">
        <f t="shared" si="829"/>
        <v>0</v>
      </c>
      <c r="U179" s="257">
        <f t="shared" si="830"/>
        <v>0</v>
      </c>
      <c r="V179" s="257">
        <f t="shared" si="831"/>
        <v>0</v>
      </c>
      <c r="W179" s="80">
        <f t="shared" si="832"/>
        <v>0</v>
      </c>
      <c r="X179" s="80">
        <f t="shared" si="833"/>
        <v>0</v>
      </c>
      <c r="Y179" s="257">
        <f t="shared" si="834"/>
        <v>0</v>
      </c>
      <c r="Z179" s="257">
        <f t="shared" si="835"/>
        <v>0</v>
      </c>
      <c r="AA179" s="75">
        <f t="shared" si="836"/>
        <v>0</v>
      </c>
      <c r="AB179" s="75">
        <f t="shared" si="837"/>
        <v>0</v>
      </c>
      <c r="AC179" s="262">
        <f t="shared" si="838"/>
        <v>0</v>
      </c>
      <c r="AD179" s="262">
        <f t="shared" si="839"/>
        <v>0</v>
      </c>
      <c r="AE179" s="80">
        <f t="shared" si="840"/>
        <v>0</v>
      </c>
      <c r="AF179" s="80">
        <f t="shared" si="841"/>
        <v>0</v>
      </c>
    </row>
    <row r="180" spans="1:48" hidden="1" outlineLevel="1" x14ac:dyDescent="0.2">
      <c r="A180" s="466"/>
      <c r="B180" s="68">
        <v>160</v>
      </c>
      <c r="I180" s="257">
        <f t="shared" si="818"/>
        <v>0</v>
      </c>
      <c r="J180" s="257">
        <f t="shared" si="819"/>
        <v>0</v>
      </c>
      <c r="K180" s="80">
        <f t="shared" si="820"/>
        <v>0</v>
      </c>
      <c r="L180" s="80">
        <f t="shared" si="821"/>
        <v>0</v>
      </c>
      <c r="M180" s="257">
        <f t="shared" si="822"/>
        <v>0</v>
      </c>
      <c r="N180" s="257">
        <f t="shared" si="823"/>
        <v>0</v>
      </c>
      <c r="O180" s="80">
        <f t="shared" si="824"/>
        <v>0</v>
      </c>
      <c r="P180" s="80">
        <f t="shared" si="825"/>
        <v>0</v>
      </c>
      <c r="Q180" s="257">
        <f t="shared" si="826"/>
        <v>0</v>
      </c>
      <c r="R180" s="257">
        <f t="shared" si="827"/>
        <v>0</v>
      </c>
      <c r="S180" s="80">
        <f t="shared" si="828"/>
        <v>0</v>
      </c>
      <c r="T180" s="80">
        <f t="shared" si="829"/>
        <v>0</v>
      </c>
      <c r="U180" s="257">
        <f t="shared" si="830"/>
        <v>0</v>
      </c>
      <c r="V180" s="257">
        <f t="shared" si="831"/>
        <v>0</v>
      </c>
      <c r="W180" s="80">
        <f t="shared" si="832"/>
        <v>0</v>
      </c>
      <c r="X180" s="80">
        <f t="shared" si="833"/>
        <v>0</v>
      </c>
      <c r="Y180" s="257">
        <f t="shared" si="834"/>
        <v>0</v>
      </c>
      <c r="Z180" s="257">
        <f t="shared" si="835"/>
        <v>0</v>
      </c>
      <c r="AA180" s="75">
        <f t="shared" si="836"/>
        <v>0</v>
      </c>
      <c r="AB180" s="75">
        <f t="shared" si="837"/>
        <v>0</v>
      </c>
      <c r="AC180" s="262">
        <f t="shared" si="838"/>
        <v>0</v>
      </c>
      <c r="AD180" s="262">
        <f t="shared" si="839"/>
        <v>0</v>
      </c>
      <c r="AE180" s="80">
        <f t="shared" si="840"/>
        <v>0</v>
      </c>
      <c r="AF180" s="80">
        <f t="shared" si="841"/>
        <v>0</v>
      </c>
    </row>
    <row r="181" spans="1:48" hidden="1" outlineLevel="1" x14ac:dyDescent="0.2">
      <c r="A181" s="466"/>
      <c r="B181" s="68">
        <v>161</v>
      </c>
      <c r="I181" s="257">
        <f t="shared" si="818"/>
        <v>0</v>
      </c>
      <c r="J181" s="257">
        <f t="shared" si="819"/>
        <v>0</v>
      </c>
      <c r="K181" s="80">
        <f t="shared" si="820"/>
        <v>0</v>
      </c>
      <c r="L181" s="80">
        <f t="shared" si="821"/>
        <v>0</v>
      </c>
      <c r="M181" s="257">
        <f t="shared" si="822"/>
        <v>0</v>
      </c>
      <c r="N181" s="257">
        <f t="shared" si="823"/>
        <v>0</v>
      </c>
      <c r="O181" s="80">
        <f t="shared" si="824"/>
        <v>0</v>
      </c>
      <c r="P181" s="80">
        <f t="shared" si="825"/>
        <v>0</v>
      </c>
      <c r="Q181" s="257">
        <f t="shared" si="826"/>
        <v>0</v>
      </c>
      <c r="R181" s="257">
        <f t="shared" si="827"/>
        <v>0</v>
      </c>
      <c r="S181" s="80">
        <f t="shared" si="828"/>
        <v>0</v>
      </c>
      <c r="T181" s="80">
        <f t="shared" si="829"/>
        <v>0</v>
      </c>
      <c r="U181" s="257">
        <f t="shared" si="830"/>
        <v>0</v>
      </c>
      <c r="V181" s="257">
        <f t="shared" si="831"/>
        <v>0</v>
      </c>
      <c r="W181" s="80">
        <f t="shared" si="832"/>
        <v>0</v>
      </c>
      <c r="X181" s="80">
        <f t="shared" si="833"/>
        <v>0</v>
      </c>
      <c r="Y181" s="257">
        <f t="shared" si="834"/>
        <v>0</v>
      </c>
      <c r="Z181" s="257">
        <f t="shared" si="835"/>
        <v>0</v>
      </c>
      <c r="AA181" s="75">
        <f t="shared" si="836"/>
        <v>0</v>
      </c>
      <c r="AB181" s="75">
        <f t="shared" si="837"/>
        <v>0</v>
      </c>
      <c r="AC181" s="262">
        <f t="shared" si="838"/>
        <v>0</v>
      </c>
      <c r="AD181" s="262">
        <f t="shared" si="839"/>
        <v>0</v>
      </c>
      <c r="AE181" s="80">
        <f t="shared" si="840"/>
        <v>0</v>
      </c>
      <c r="AF181" s="80">
        <f t="shared" si="841"/>
        <v>0</v>
      </c>
    </row>
    <row r="182" spans="1:48" hidden="1" outlineLevel="1" x14ac:dyDescent="0.2">
      <c r="A182" s="466"/>
      <c r="B182" s="68">
        <v>162</v>
      </c>
      <c r="I182" s="257">
        <f t="shared" si="818"/>
        <v>0</v>
      </c>
      <c r="J182" s="257">
        <f t="shared" si="819"/>
        <v>0</v>
      </c>
      <c r="K182" s="80">
        <f t="shared" si="820"/>
        <v>0</v>
      </c>
      <c r="L182" s="80">
        <f t="shared" si="821"/>
        <v>0</v>
      </c>
      <c r="M182" s="257">
        <f t="shared" si="822"/>
        <v>0</v>
      </c>
      <c r="N182" s="257">
        <f t="shared" si="823"/>
        <v>0</v>
      </c>
      <c r="O182" s="80">
        <f t="shared" si="824"/>
        <v>0</v>
      </c>
      <c r="P182" s="80">
        <f t="shared" si="825"/>
        <v>0</v>
      </c>
      <c r="Q182" s="257">
        <f t="shared" si="826"/>
        <v>0</v>
      </c>
      <c r="R182" s="257">
        <f t="shared" si="827"/>
        <v>0</v>
      </c>
      <c r="S182" s="80">
        <f t="shared" si="828"/>
        <v>0</v>
      </c>
      <c r="T182" s="80">
        <f t="shared" si="829"/>
        <v>0</v>
      </c>
      <c r="U182" s="257">
        <f t="shared" si="830"/>
        <v>0</v>
      </c>
      <c r="V182" s="257">
        <f t="shared" si="831"/>
        <v>0</v>
      </c>
      <c r="W182" s="80">
        <f t="shared" si="832"/>
        <v>0</v>
      </c>
      <c r="X182" s="80">
        <f t="shared" si="833"/>
        <v>0</v>
      </c>
      <c r="Y182" s="257">
        <f t="shared" si="834"/>
        <v>0</v>
      </c>
      <c r="Z182" s="257">
        <f t="shared" si="835"/>
        <v>0</v>
      </c>
      <c r="AA182" s="75">
        <f t="shared" si="836"/>
        <v>0</v>
      </c>
      <c r="AB182" s="75">
        <f t="shared" si="837"/>
        <v>0</v>
      </c>
      <c r="AC182" s="262">
        <f t="shared" si="838"/>
        <v>0</v>
      </c>
      <c r="AD182" s="262">
        <f t="shared" si="839"/>
        <v>0</v>
      </c>
      <c r="AE182" s="80">
        <f t="shared" si="840"/>
        <v>0</v>
      </c>
      <c r="AF182" s="80">
        <f t="shared" si="841"/>
        <v>0</v>
      </c>
    </row>
    <row r="183" spans="1:48" hidden="1" outlineLevel="1" x14ac:dyDescent="0.2">
      <c r="A183" s="466"/>
      <c r="B183" s="68">
        <v>163</v>
      </c>
      <c r="I183" s="257">
        <f t="shared" si="818"/>
        <v>0</v>
      </c>
      <c r="J183" s="257">
        <f t="shared" si="819"/>
        <v>0</v>
      </c>
      <c r="K183" s="80">
        <f t="shared" si="820"/>
        <v>0</v>
      </c>
      <c r="L183" s="80">
        <f t="shared" si="821"/>
        <v>0</v>
      </c>
      <c r="M183" s="257">
        <f t="shared" si="822"/>
        <v>0</v>
      </c>
      <c r="N183" s="257">
        <f t="shared" si="823"/>
        <v>0</v>
      </c>
      <c r="O183" s="80">
        <f t="shared" si="824"/>
        <v>0</v>
      </c>
      <c r="P183" s="80">
        <f t="shared" si="825"/>
        <v>0</v>
      </c>
      <c r="Q183" s="257">
        <f t="shared" si="826"/>
        <v>0</v>
      </c>
      <c r="R183" s="257">
        <f t="shared" si="827"/>
        <v>0</v>
      </c>
      <c r="S183" s="80">
        <f t="shared" si="828"/>
        <v>0</v>
      </c>
      <c r="T183" s="80">
        <f t="shared" si="829"/>
        <v>0</v>
      </c>
      <c r="U183" s="257">
        <f t="shared" si="830"/>
        <v>0</v>
      </c>
      <c r="V183" s="257">
        <f t="shared" si="831"/>
        <v>0</v>
      </c>
      <c r="W183" s="80">
        <f t="shared" si="832"/>
        <v>0</v>
      </c>
      <c r="X183" s="80">
        <f t="shared" si="833"/>
        <v>0</v>
      </c>
      <c r="Y183" s="257">
        <f t="shared" si="834"/>
        <v>0</v>
      </c>
      <c r="Z183" s="257">
        <f t="shared" si="835"/>
        <v>0</v>
      </c>
      <c r="AA183" s="75">
        <f t="shared" si="836"/>
        <v>0</v>
      </c>
      <c r="AB183" s="75">
        <f t="shared" si="837"/>
        <v>0</v>
      </c>
      <c r="AC183" s="262">
        <f t="shared" si="838"/>
        <v>0</v>
      </c>
      <c r="AD183" s="262">
        <f t="shared" si="839"/>
        <v>0</v>
      </c>
      <c r="AE183" s="80">
        <f t="shared" si="840"/>
        <v>0</v>
      </c>
      <c r="AF183" s="80">
        <f t="shared" si="841"/>
        <v>0</v>
      </c>
    </row>
    <row r="184" spans="1:48" hidden="1" outlineLevel="1" x14ac:dyDescent="0.2">
      <c r="A184" s="466"/>
      <c r="B184" s="68">
        <v>164</v>
      </c>
      <c r="I184" s="257">
        <f t="shared" si="818"/>
        <v>0</v>
      </c>
      <c r="J184" s="257">
        <f t="shared" si="819"/>
        <v>0</v>
      </c>
      <c r="K184" s="80">
        <f t="shared" si="820"/>
        <v>0</v>
      </c>
      <c r="L184" s="80">
        <f t="shared" si="821"/>
        <v>0</v>
      </c>
      <c r="M184" s="257">
        <f t="shared" si="822"/>
        <v>0</v>
      </c>
      <c r="N184" s="257">
        <f t="shared" si="823"/>
        <v>0</v>
      </c>
      <c r="O184" s="80">
        <f t="shared" si="824"/>
        <v>0</v>
      </c>
      <c r="P184" s="80">
        <f t="shared" si="825"/>
        <v>0</v>
      </c>
      <c r="Q184" s="257">
        <f t="shared" si="826"/>
        <v>0</v>
      </c>
      <c r="R184" s="257">
        <f t="shared" si="827"/>
        <v>0</v>
      </c>
      <c r="S184" s="80">
        <f t="shared" si="828"/>
        <v>0</v>
      </c>
      <c r="T184" s="80">
        <f t="shared" si="829"/>
        <v>0</v>
      </c>
      <c r="U184" s="257">
        <f t="shared" si="830"/>
        <v>0</v>
      </c>
      <c r="V184" s="257">
        <f t="shared" si="831"/>
        <v>0</v>
      </c>
      <c r="W184" s="80">
        <f t="shared" si="832"/>
        <v>0</v>
      </c>
      <c r="X184" s="80">
        <f t="shared" si="833"/>
        <v>0</v>
      </c>
      <c r="Y184" s="257">
        <f t="shared" si="834"/>
        <v>0</v>
      </c>
      <c r="Z184" s="257">
        <f t="shared" si="835"/>
        <v>0</v>
      </c>
      <c r="AA184" s="75">
        <f t="shared" si="836"/>
        <v>0</v>
      </c>
      <c r="AB184" s="75">
        <f t="shared" si="837"/>
        <v>0</v>
      </c>
      <c r="AC184" s="262">
        <f t="shared" si="838"/>
        <v>0</v>
      </c>
      <c r="AD184" s="262">
        <f t="shared" si="839"/>
        <v>0</v>
      </c>
      <c r="AE184" s="80">
        <f t="shared" si="840"/>
        <v>0</v>
      </c>
      <c r="AF184" s="80">
        <f t="shared" si="841"/>
        <v>0</v>
      </c>
    </row>
    <row r="185" spans="1:48" hidden="1" outlineLevel="1" x14ac:dyDescent="0.2">
      <c r="A185" s="466"/>
      <c r="B185" s="68">
        <v>165</v>
      </c>
      <c r="I185" s="257">
        <f t="shared" si="818"/>
        <v>0</v>
      </c>
      <c r="J185" s="257">
        <f t="shared" si="819"/>
        <v>0</v>
      </c>
      <c r="K185" s="80">
        <f t="shared" si="820"/>
        <v>0</v>
      </c>
      <c r="L185" s="80">
        <f t="shared" si="821"/>
        <v>0</v>
      </c>
      <c r="M185" s="257">
        <f t="shared" si="822"/>
        <v>0</v>
      </c>
      <c r="N185" s="257">
        <f t="shared" si="823"/>
        <v>0</v>
      </c>
      <c r="O185" s="80">
        <f t="shared" si="824"/>
        <v>0</v>
      </c>
      <c r="P185" s="80">
        <f t="shared" si="825"/>
        <v>0</v>
      </c>
      <c r="Q185" s="257">
        <f t="shared" si="826"/>
        <v>0</v>
      </c>
      <c r="R185" s="257">
        <f t="shared" si="827"/>
        <v>0</v>
      </c>
      <c r="S185" s="80">
        <f t="shared" si="828"/>
        <v>0</v>
      </c>
      <c r="T185" s="80">
        <f t="shared" si="829"/>
        <v>0</v>
      </c>
      <c r="U185" s="257">
        <f t="shared" si="830"/>
        <v>0</v>
      </c>
      <c r="V185" s="257">
        <f t="shared" si="831"/>
        <v>0</v>
      </c>
      <c r="W185" s="80">
        <f t="shared" si="832"/>
        <v>0</v>
      </c>
      <c r="X185" s="80">
        <f t="shared" si="833"/>
        <v>0</v>
      </c>
      <c r="Y185" s="257">
        <f t="shared" si="834"/>
        <v>0</v>
      </c>
      <c r="Z185" s="257">
        <f t="shared" si="835"/>
        <v>0</v>
      </c>
      <c r="AA185" s="75">
        <f t="shared" si="836"/>
        <v>0</v>
      </c>
      <c r="AB185" s="75">
        <f t="shared" si="837"/>
        <v>0</v>
      </c>
      <c r="AC185" s="262">
        <f t="shared" si="838"/>
        <v>0</v>
      </c>
      <c r="AD185" s="262">
        <f t="shared" si="839"/>
        <v>0</v>
      </c>
      <c r="AE185" s="80">
        <f t="shared" si="840"/>
        <v>0</v>
      </c>
      <c r="AF185" s="80">
        <f t="shared" si="841"/>
        <v>0</v>
      </c>
    </row>
    <row r="186" spans="1:48" hidden="1" outlineLevel="1" x14ac:dyDescent="0.2">
      <c r="A186" s="466"/>
      <c r="B186" s="68">
        <v>166</v>
      </c>
      <c r="I186" s="257">
        <f t="shared" si="818"/>
        <v>0</v>
      </c>
      <c r="J186" s="257">
        <f t="shared" si="819"/>
        <v>0</v>
      </c>
      <c r="K186" s="80">
        <f t="shared" si="820"/>
        <v>0</v>
      </c>
      <c r="L186" s="80">
        <f t="shared" si="821"/>
        <v>0</v>
      </c>
      <c r="M186" s="257">
        <f t="shared" si="822"/>
        <v>0</v>
      </c>
      <c r="N186" s="257">
        <f t="shared" si="823"/>
        <v>0</v>
      </c>
      <c r="O186" s="80">
        <f t="shared" si="824"/>
        <v>0</v>
      </c>
      <c r="P186" s="80">
        <f t="shared" si="825"/>
        <v>0</v>
      </c>
      <c r="Q186" s="257">
        <f t="shared" si="826"/>
        <v>0</v>
      </c>
      <c r="R186" s="257">
        <f t="shared" si="827"/>
        <v>0</v>
      </c>
      <c r="S186" s="80">
        <f t="shared" si="828"/>
        <v>0</v>
      </c>
      <c r="T186" s="80">
        <f t="shared" si="829"/>
        <v>0</v>
      </c>
      <c r="U186" s="257">
        <f t="shared" si="830"/>
        <v>0</v>
      </c>
      <c r="V186" s="257">
        <f t="shared" si="831"/>
        <v>0</v>
      </c>
      <c r="W186" s="80">
        <f t="shared" si="832"/>
        <v>0</v>
      </c>
      <c r="X186" s="80">
        <f t="shared" si="833"/>
        <v>0</v>
      </c>
      <c r="Y186" s="257">
        <f t="shared" si="834"/>
        <v>0</v>
      </c>
      <c r="Z186" s="257">
        <f t="shared" si="835"/>
        <v>0</v>
      </c>
      <c r="AA186" s="75">
        <f t="shared" si="836"/>
        <v>0</v>
      </c>
      <c r="AB186" s="75">
        <f t="shared" si="837"/>
        <v>0</v>
      </c>
      <c r="AC186" s="262">
        <f t="shared" si="838"/>
        <v>0</v>
      </c>
      <c r="AD186" s="262">
        <f t="shared" si="839"/>
        <v>0</v>
      </c>
      <c r="AE186" s="80">
        <f t="shared" si="840"/>
        <v>0</v>
      </c>
      <c r="AF186" s="80">
        <f t="shared" si="841"/>
        <v>0</v>
      </c>
    </row>
    <row r="187" spans="1:48" hidden="1" outlineLevel="1" x14ac:dyDescent="0.2">
      <c r="A187" s="466"/>
      <c r="B187" s="68">
        <v>167</v>
      </c>
      <c r="I187" s="257">
        <f t="shared" si="818"/>
        <v>0</v>
      </c>
      <c r="J187" s="257">
        <f t="shared" si="819"/>
        <v>0</v>
      </c>
      <c r="K187" s="80">
        <f t="shared" si="820"/>
        <v>0</v>
      </c>
      <c r="L187" s="80">
        <f t="shared" si="821"/>
        <v>0</v>
      </c>
      <c r="M187" s="257">
        <f t="shared" si="822"/>
        <v>0</v>
      </c>
      <c r="N187" s="257">
        <f t="shared" si="823"/>
        <v>0</v>
      </c>
      <c r="O187" s="80">
        <f t="shared" si="824"/>
        <v>0</v>
      </c>
      <c r="P187" s="80">
        <f t="shared" si="825"/>
        <v>0</v>
      </c>
      <c r="Q187" s="257">
        <f t="shared" si="826"/>
        <v>0</v>
      </c>
      <c r="R187" s="257">
        <f t="shared" si="827"/>
        <v>0</v>
      </c>
      <c r="S187" s="80">
        <f t="shared" si="828"/>
        <v>0</v>
      </c>
      <c r="T187" s="80">
        <f t="shared" si="829"/>
        <v>0</v>
      </c>
      <c r="U187" s="257">
        <f t="shared" si="830"/>
        <v>0</v>
      </c>
      <c r="V187" s="257">
        <f t="shared" si="831"/>
        <v>0</v>
      </c>
      <c r="W187" s="80">
        <f t="shared" si="832"/>
        <v>0</v>
      </c>
      <c r="X187" s="80">
        <f t="shared" si="833"/>
        <v>0</v>
      </c>
      <c r="Y187" s="257">
        <f t="shared" si="834"/>
        <v>0</v>
      </c>
      <c r="Z187" s="257">
        <f t="shared" si="835"/>
        <v>0</v>
      </c>
      <c r="AA187" s="75">
        <f t="shared" si="836"/>
        <v>0</v>
      </c>
      <c r="AB187" s="75">
        <f t="shared" si="837"/>
        <v>0</v>
      </c>
      <c r="AC187" s="262">
        <f t="shared" si="838"/>
        <v>0</v>
      </c>
      <c r="AD187" s="262">
        <f t="shared" si="839"/>
        <v>0</v>
      </c>
      <c r="AE187" s="80">
        <f t="shared" si="840"/>
        <v>0</v>
      </c>
      <c r="AF187" s="80">
        <f t="shared" si="841"/>
        <v>0</v>
      </c>
    </row>
    <row r="188" spans="1:48" s="70" customFormat="1" hidden="1" outlineLevel="1" x14ac:dyDescent="0.2">
      <c r="A188" s="466"/>
      <c r="B188" s="70">
        <v>168</v>
      </c>
      <c r="E188" s="251"/>
      <c r="F188" s="251"/>
      <c r="I188" s="257">
        <f t="shared" si="818"/>
        <v>0</v>
      </c>
      <c r="J188" s="257">
        <f t="shared" si="819"/>
        <v>0</v>
      </c>
      <c r="K188" s="80">
        <f t="shared" si="820"/>
        <v>0</v>
      </c>
      <c r="L188" s="80">
        <f t="shared" si="821"/>
        <v>0</v>
      </c>
      <c r="M188" s="257">
        <f t="shared" si="822"/>
        <v>0</v>
      </c>
      <c r="N188" s="257">
        <f t="shared" si="823"/>
        <v>0</v>
      </c>
      <c r="O188" s="80">
        <f t="shared" si="824"/>
        <v>0</v>
      </c>
      <c r="P188" s="80">
        <f t="shared" si="825"/>
        <v>0</v>
      </c>
      <c r="Q188" s="257">
        <f t="shared" si="826"/>
        <v>0</v>
      </c>
      <c r="R188" s="257">
        <f t="shared" si="827"/>
        <v>0</v>
      </c>
      <c r="S188" s="80">
        <f t="shared" si="828"/>
        <v>0</v>
      </c>
      <c r="T188" s="80">
        <f t="shared" si="829"/>
        <v>0</v>
      </c>
      <c r="U188" s="257">
        <f t="shared" si="830"/>
        <v>0</v>
      </c>
      <c r="V188" s="257">
        <f t="shared" si="831"/>
        <v>0</v>
      </c>
      <c r="W188" s="80">
        <f t="shared" si="832"/>
        <v>0</v>
      </c>
      <c r="X188" s="80">
        <f t="shared" si="833"/>
        <v>0</v>
      </c>
      <c r="Y188" s="257">
        <f t="shared" si="834"/>
        <v>0</v>
      </c>
      <c r="Z188" s="257">
        <f t="shared" si="835"/>
        <v>0</v>
      </c>
      <c r="AA188" s="75">
        <f t="shared" si="836"/>
        <v>0</v>
      </c>
      <c r="AB188" s="75">
        <f t="shared" si="837"/>
        <v>0</v>
      </c>
      <c r="AC188" s="262">
        <f t="shared" si="838"/>
        <v>0</v>
      </c>
      <c r="AD188" s="262">
        <f t="shared" si="839"/>
        <v>0</v>
      </c>
      <c r="AE188" s="80">
        <f t="shared" si="840"/>
        <v>0</v>
      </c>
      <c r="AF188" s="80">
        <f t="shared" si="841"/>
        <v>0</v>
      </c>
      <c r="AG188" s="251"/>
      <c r="AH188" s="251"/>
      <c r="AK188" s="251"/>
      <c r="AL188" s="251"/>
      <c r="AO188" s="251"/>
      <c r="AP188" s="251"/>
      <c r="AS188" s="251"/>
      <c r="AT188" s="251"/>
    </row>
    <row r="189" spans="1:48" s="251" customFormat="1" collapsed="1" x14ac:dyDescent="0.2">
      <c r="A189" s="76">
        <f>AE3</f>
        <v>2033</v>
      </c>
      <c r="B189" s="77" t="s">
        <v>93</v>
      </c>
      <c r="C189" s="78">
        <f>SUM(E189,G189,I189,K189,M189,O189,Q189,S189,U189,W189,Y189,AA189,AC189,AE189,AG189,AI189,AK189,AM189,AO189,AQ189,AS189,AU189,)</f>
        <v>0</v>
      </c>
      <c r="D189" s="78">
        <f>SUM(F189,H189,J189,L189,N189,P189,R189,T189,V189,X189,Z189,AB189,AD189,AF189,AH189,AJ189,AL189,AN189,AP189,AR189,AT189,AV189)</f>
        <v>0</v>
      </c>
      <c r="E189" s="79">
        <f>ABS(SUM(E177:E188))</f>
        <v>0</v>
      </c>
      <c r="F189" s="79">
        <f>ABS(SUM(F177:F188))</f>
        <v>0</v>
      </c>
      <c r="G189" s="79">
        <f t="shared" ref="G189" si="842">ABS(SUM(G177:G188))</f>
        <v>0</v>
      </c>
      <c r="H189" s="79">
        <f t="shared" ref="H189" si="843">ABS(SUM(H177:H188))</f>
        <v>0</v>
      </c>
      <c r="I189" s="79">
        <f t="shared" ref="I189" si="844">ABS(SUM(I177:I188))</f>
        <v>0</v>
      </c>
      <c r="J189" s="79">
        <f t="shared" ref="J189" si="845">ABS(SUM(J177:J188))</f>
        <v>0</v>
      </c>
      <c r="K189" s="79">
        <f t="shared" ref="K189" si="846">ABS(SUM(K177:K188))</f>
        <v>0</v>
      </c>
      <c r="L189" s="79">
        <f t="shared" ref="L189" si="847">ABS(SUM(L177:L188))</f>
        <v>0</v>
      </c>
      <c r="M189" s="79">
        <f t="shared" ref="M189" si="848">ABS(SUM(M177:M188))</f>
        <v>0</v>
      </c>
      <c r="N189" s="79">
        <f t="shared" ref="N189" si="849">ABS(SUM(N177:N188))</f>
        <v>0</v>
      </c>
      <c r="O189" s="79">
        <f t="shared" ref="O189" si="850">ABS(SUM(O177:O188))</f>
        <v>0</v>
      </c>
      <c r="P189" s="79">
        <f t="shared" ref="P189" si="851">ABS(SUM(P177:P188))</f>
        <v>0</v>
      </c>
      <c r="Q189" s="79">
        <f t="shared" ref="Q189" si="852">ABS(SUM(Q177:Q188))</f>
        <v>0</v>
      </c>
      <c r="R189" s="79">
        <f t="shared" ref="R189" si="853">ABS(SUM(R177:R188))</f>
        <v>0</v>
      </c>
      <c r="S189" s="79">
        <f t="shared" ref="S189" si="854">ABS(SUM(S177:S188))</f>
        <v>0</v>
      </c>
      <c r="T189" s="79">
        <f t="shared" ref="T189" si="855">ABS(SUM(T177:T188))</f>
        <v>0</v>
      </c>
      <c r="U189" s="79">
        <f t="shared" ref="U189" si="856">ABS(SUM(U177:U188))</f>
        <v>0</v>
      </c>
      <c r="V189" s="79">
        <f t="shared" ref="V189" si="857">ABS(SUM(V177:V188))</f>
        <v>0</v>
      </c>
      <c r="W189" s="79">
        <f t="shared" ref="W189" si="858">ABS(SUM(W177:W188))</f>
        <v>0</v>
      </c>
      <c r="X189" s="79">
        <f t="shared" ref="X189" si="859">ABS(SUM(X177:X188))</f>
        <v>0</v>
      </c>
      <c r="Y189" s="79">
        <f t="shared" ref="Y189" si="860">ABS(SUM(Y177:Y188))</f>
        <v>0</v>
      </c>
      <c r="Z189" s="79">
        <f t="shared" ref="Z189" si="861">ABS(SUM(Z177:Z188))</f>
        <v>0</v>
      </c>
      <c r="AA189" s="79">
        <f t="shared" ref="AA189" si="862">ABS(SUM(AA177:AA188))</f>
        <v>0</v>
      </c>
      <c r="AB189" s="79">
        <f t="shared" ref="AB189" si="863">ABS(SUM(AB177:AB188))</f>
        <v>0</v>
      </c>
      <c r="AC189" s="79">
        <f t="shared" ref="AC189" si="864">ABS(SUM(AC177:AC188))</f>
        <v>0</v>
      </c>
      <c r="AD189" s="79">
        <f t="shared" ref="AD189" si="865">ABS(SUM(AD177:AD188))</f>
        <v>0</v>
      </c>
      <c r="AE189" s="79">
        <f t="shared" ref="AE189" si="866">ABS(SUM(AE177:AE188))</f>
        <v>0</v>
      </c>
      <c r="AF189" s="79">
        <f t="shared" ref="AF189" si="867">ABS(SUM(AF177:AF188))</f>
        <v>0</v>
      </c>
      <c r="AG189" s="79">
        <f t="shared" ref="AG189" si="868">ABS(SUM(AG177:AG188))</f>
        <v>0</v>
      </c>
      <c r="AH189" s="79">
        <f t="shared" ref="AH189" si="869">ABS(SUM(AH177:AH188))</f>
        <v>0</v>
      </c>
      <c r="AI189" s="79">
        <f t="shared" ref="AI189" si="870">ABS(SUM(AI177:AI188))</f>
        <v>0</v>
      </c>
      <c r="AJ189" s="79">
        <f t="shared" ref="AJ189" si="871">ABS(SUM(AJ177:AJ188))</f>
        <v>0</v>
      </c>
      <c r="AK189" s="79">
        <f t="shared" ref="AK189" si="872">ABS(SUM(AK177:AK188))</f>
        <v>0</v>
      </c>
      <c r="AL189" s="79">
        <f t="shared" ref="AL189" si="873">ABS(SUM(AL177:AL188))</f>
        <v>0</v>
      </c>
      <c r="AM189" s="79">
        <f t="shared" ref="AM189" si="874">ABS(SUM(AM177:AM188))</f>
        <v>0</v>
      </c>
      <c r="AN189" s="79">
        <f t="shared" ref="AN189" si="875">ABS(SUM(AN177:AN188))</f>
        <v>0</v>
      </c>
      <c r="AO189" s="79">
        <f t="shared" ref="AO189" si="876">ABS(SUM(AO177:AO188))</f>
        <v>0</v>
      </c>
      <c r="AP189" s="79">
        <f t="shared" ref="AP189" si="877">ABS(SUM(AP177:AP188))</f>
        <v>0</v>
      </c>
      <c r="AQ189" s="79">
        <f t="shared" ref="AQ189" si="878">ABS(SUM(AQ177:AQ188))</f>
        <v>0</v>
      </c>
      <c r="AR189" s="79">
        <f t="shared" ref="AR189" si="879">ABS(SUM(AR177:AR188))</f>
        <v>0</v>
      </c>
      <c r="AS189" s="79">
        <f t="shared" ref="AS189" si="880">ABS(SUM(AS177:AS188))</f>
        <v>0</v>
      </c>
      <c r="AT189" s="79">
        <f t="shared" ref="AT189" si="881">ABS(SUM(AT177:AT188))</f>
        <v>0</v>
      </c>
      <c r="AU189" s="79">
        <f t="shared" ref="AU189" si="882">ABS(SUM(AU177:AU188))</f>
        <v>0</v>
      </c>
      <c r="AV189" s="79">
        <f t="shared" ref="AV189" si="883">ABS(SUM(AV177:AV188))</f>
        <v>0</v>
      </c>
    </row>
    <row r="190" spans="1:48" hidden="1" outlineLevel="1" x14ac:dyDescent="0.2">
      <c r="A190" s="466">
        <f>AG3</f>
        <v>2034</v>
      </c>
      <c r="B190" s="68">
        <v>169</v>
      </c>
      <c r="I190" s="260"/>
      <c r="J190" s="260"/>
      <c r="K190" s="80">
        <f t="shared" ref="K190" si="884">IF(B151&gt;$L$6,0,PPMT($L$5/12,B151,$L$6,$L$4,0,0))</f>
        <v>0</v>
      </c>
      <c r="L190" s="80">
        <f t="shared" ref="L190" si="885">IF(B151&gt;$L$6,0,IPMT($L$5/12,B151,$L$6,$L$4,0,0))</f>
        <v>0</v>
      </c>
      <c r="M190" s="257">
        <f t="shared" ref="M190" si="886">IF(B138&gt;$N$6,0,PPMT($N$5/12,B138,$N$6,$N$4,0,0))</f>
        <v>0</v>
      </c>
      <c r="N190" s="257">
        <f t="shared" ref="N190" si="887">IF(B138&gt;$N$6,0,IPMT($N$5/12,B138,$N$6,$N$4,0,0))</f>
        <v>0</v>
      </c>
      <c r="O190" s="80">
        <f t="shared" ref="O190" si="888">IF(B125&gt;$P$6,0,PPMT($P$5/12,B125,$P$6,$P$4,0,0))</f>
        <v>0</v>
      </c>
      <c r="P190" s="80">
        <f t="shared" ref="P190" si="889">IF(B125&gt;$P$6,0,IPMT($P$5/12,B125,$P$6,$P$4,0,0))</f>
        <v>0</v>
      </c>
      <c r="Q190" s="257">
        <f t="shared" ref="Q190" si="890">IF(B112&gt;$R$6,0,PPMT($R$5/12,B112,$R$6,$R$4,0,0))</f>
        <v>0</v>
      </c>
      <c r="R190" s="257">
        <f t="shared" ref="R190" si="891">IF(B112&gt;$R$6,0,IPMT($R$5/12,B112,$R$6,$R$4,0,0))</f>
        <v>0</v>
      </c>
      <c r="S190" s="80">
        <f t="shared" ref="S190" si="892">IF(B99&gt;$T$6,0,PPMT($T$5/12,B99,$T$6,$T$4,0,0))</f>
        <v>0</v>
      </c>
      <c r="T190" s="80">
        <f t="shared" ref="T190" si="893">IF(B99&gt;$T$6,0,IPMT($T$5/12,B99,$T$6,$T$4,0,0))</f>
        <v>0</v>
      </c>
      <c r="U190" s="257">
        <f>IF(B86&gt;$V$6,0,PPMT($V$5/12,B86,$V$6,$V$4,0,0))</f>
        <v>0</v>
      </c>
      <c r="V190" s="257">
        <f>IF(B86&gt;$V$6,0,IPMT($V$5/12,B86,$V$6,$V$4,0,0))</f>
        <v>0</v>
      </c>
      <c r="W190" s="80">
        <f>IF(B73&gt;$X$6,0,PPMT($X$5/12,B73,$X$6,$X$4,0,0))</f>
        <v>0</v>
      </c>
      <c r="X190" s="80">
        <f>IF(B73&gt;$X$6,0,IPMT($X$5/12,B73,$X$6,$X$4,0,0))</f>
        <v>0</v>
      </c>
      <c r="Y190" s="257">
        <f>IF(B60&gt;$Z$6,0,PPMT($Z$5/12,B60,$Z$6,$Z$4,0,0))</f>
        <v>0</v>
      </c>
      <c r="Z190" s="257">
        <f>IF(B60&gt;$Z$6,0,IPMT($Z$5/12,B60,$Z$6,$Z$4,0,0))</f>
        <v>0</v>
      </c>
      <c r="AA190" s="75">
        <f>IF(B47&gt;$AB$6,0,PPMT($AB$5/12,B47,$AB$6,$AB$4,0,0))</f>
        <v>0</v>
      </c>
      <c r="AB190" s="75">
        <f>IF(B47&gt;$AB$6,0,IPMT($AB$5/12,B47,$AB$6,$AB$4,0,0))</f>
        <v>0</v>
      </c>
      <c r="AC190" s="262">
        <f>IF(B34&gt;$AD$6,0,PPMT($AD$5/12,B34,$AD$6,$AD$4,0,0))</f>
        <v>0</v>
      </c>
      <c r="AD190" s="262">
        <f>IF(B34&gt;$AD$6,0,IPMT($AD$5/12,B34,$AD$6,$AD$4,0,0))</f>
        <v>0</v>
      </c>
      <c r="AE190" s="80">
        <f>IF(B21&gt;$AF$6,0,PPMT($AF$5/12,B21,$AF$6,$AF$4,0,0))</f>
        <v>0</v>
      </c>
      <c r="AF190" s="80">
        <f>IF(B21&gt;$AF$6,0,IPMT($AF$5/12,B21,$AF$6,$AF$4,0,0))</f>
        <v>0</v>
      </c>
      <c r="AG190" s="257">
        <f>IF(B8&gt;$AH$6,0,PPMT($AH$5/12,B8,$AH$6,$AH$4,0,0))</f>
        <v>0</v>
      </c>
      <c r="AH190" s="257">
        <f>IF(B8&gt;$AH$6,0,IPMT($AH$5/12,B8,$AH$6,$AH$4,0,0))</f>
        <v>0</v>
      </c>
    </row>
    <row r="191" spans="1:48" hidden="1" outlineLevel="1" x14ac:dyDescent="0.2">
      <c r="A191" s="466"/>
      <c r="B191" s="68">
        <v>170</v>
      </c>
      <c r="K191" s="80">
        <f t="shared" ref="K191:K201" si="894">IF(B152&gt;$L$6,0,PPMT($L$5/12,B152,$L$6,$L$4,0,0))</f>
        <v>0</v>
      </c>
      <c r="L191" s="80">
        <f t="shared" ref="L191:L201" si="895">IF(B152&gt;$L$6,0,IPMT($L$5/12,B152,$L$6,$L$4,0,0))</f>
        <v>0</v>
      </c>
      <c r="M191" s="257">
        <f t="shared" ref="M191:M201" si="896">IF(B139&gt;$N$6,0,PPMT($N$5/12,B139,$N$6,$N$4,0,0))</f>
        <v>0</v>
      </c>
      <c r="N191" s="257">
        <f t="shared" ref="N191:N201" si="897">IF(B139&gt;$N$6,0,IPMT($N$5/12,B139,$N$6,$N$4,0,0))</f>
        <v>0</v>
      </c>
      <c r="O191" s="80">
        <f t="shared" ref="O191:O201" si="898">IF(B126&gt;$P$6,0,PPMT($P$5/12,B126,$P$6,$P$4,0,0))</f>
        <v>0</v>
      </c>
      <c r="P191" s="80">
        <f t="shared" ref="P191:P201" si="899">IF(B126&gt;$P$6,0,IPMT($P$5/12,B126,$P$6,$P$4,0,0))</f>
        <v>0</v>
      </c>
      <c r="Q191" s="257">
        <f t="shared" ref="Q191:Q201" si="900">IF(B113&gt;$R$6,0,PPMT($R$5/12,B113,$R$6,$R$4,0,0))</f>
        <v>0</v>
      </c>
      <c r="R191" s="257">
        <f t="shared" ref="R191:R201" si="901">IF(B113&gt;$R$6,0,IPMT($R$5/12,B113,$R$6,$R$4,0,0))</f>
        <v>0</v>
      </c>
      <c r="S191" s="80">
        <f t="shared" ref="S191:S201" si="902">IF(B100&gt;$T$6,0,PPMT($T$5/12,B100,$T$6,$T$4,0,0))</f>
        <v>0</v>
      </c>
      <c r="T191" s="80">
        <f t="shared" ref="T191:T201" si="903">IF(B100&gt;$T$6,0,IPMT($T$5/12,B100,$T$6,$T$4,0,0))</f>
        <v>0</v>
      </c>
      <c r="U191" s="257">
        <f t="shared" ref="U191:U201" si="904">IF(B87&gt;$V$6,0,PPMT($V$5/12,B87,$V$6,$V$4,0,0))</f>
        <v>0</v>
      </c>
      <c r="V191" s="257">
        <f t="shared" ref="V191:V201" si="905">IF(B87&gt;$V$6,0,IPMT($V$5/12,B87,$V$6,$V$4,0,0))</f>
        <v>0</v>
      </c>
      <c r="W191" s="80">
        <f t="shared" ref="W191:W201" si="906">IF(B74&gt;$X$6,0,PPMT($X$5/12,B74,$X$6,$X$4,0,0))</f>
        <v>0</v>
      </c>
      <c r="X191" s="80">
        <f t="shared" ref="X191:X201" si="907">IF(B74&gt;$X$6,0,IPMT($X$5/12,B74,$X$6,$X$4,0,0))</f>
        <v>0</v>
      </c>
      <c r="Y191" s="257">
        <f t="shared" ref="Y191:Y201" si="908">IF(B61&gt;$Z$6,0,PPMT($Z$5/12,B61,$Z$6,$Z$4,0,0))</f>
        <v>0</v>
      </c>
      <c r="Z191" s="257">
        <f t="shared" ref="Z191:Z201" si="909">IF(B61&gt;$Z$6,0,IPMT($Z$5/12,B61,$Z$6,$Z$4,0,0))</f>
        <v>0</v>
      </c>
      <c r="AA191" s="75">
        <f t="shared" ref="AA191:AA201" si="910">IF(B48&gt;$AB$6,0,PPMT($AB$5/12,B48,$AB$6,$AB$4,0,0))</f>
        <v>0</v>
      </c>
      <c r="AB191" s="75">
        <f t="shared" ref="AB191:AB201" si="911">IF(B48&gt;$AB$6,0,IPMT($AB$5/12,B48,$AB$6,$AB$4,0,0))</f>
        <v>0</v>
      </c>
      <c r="AC191" s="262">
        <f t="shared" ref="AC191:AC201" si="912">IF(B35&gt;$AD$6,0,PPMT($AD$5/12,B35,$AD$6,$AD$4,0,0))</f>
        <v>0</v>
      </c>
      <c r="AD191" s="262">
        <f t="shared" ref="AD191:AD201" si="913">IF(B35&gt;$AD$6,0,IPMT($AD$5/12,B35,$AD$6,$AD$4,0,0))</f>
        <v>0</v>
      </c>
      <c r="AE191" s="80">
        <f t="shared" ref="AE191:AE201" si="914">IF(B22&gt;$AF$6,0,PPMT($AF$5/12,B22,$AF$6,$AF$4,0,0))</f>
        <v>0</v>
      </c>
      <c r="AF191" s="80">
        <f t="shared" ref="AF191:AF201" si="915">IF(B22&gt;$AF$6,0,IPMT($AF$5/12,B22,$AF$6,$AF$4,0,0))</f>
        <v>0</v>
      </c>
      <c r="AG191" s="257">
        <f t="shared" ref="AG191:AG201" si="916">IF(B9&gt;$AH$6,0,PPMT($AH$5/12,B9,$AH$6,$AH$4,0,0))</f>
        <v>0</v>
      </c>
      <c r="AH191" s="257">
        <f t="shared" ref="AH191:AH201" si="917">IF(B9&gt;$AH$6,0,IPMT($AH$5/12,B9,$AH$6,$AH$4,0,0))</f>
        <v>0</v>
      </c>
    </row>
    <row r="192" spans="1:48" hidden="1" outlineLevel="1" x14ac:dyDescent="0.2">
      <c r="A192" s="466"/>
      <c r="B192" s="68">
        <v>171</v>
      </c>
      <c r="K192" s="80">
        <f t="shared" si="894"/>
        <v>0</v>
      </c>
      <c r="L192" s="80">
        <f t="shared" si="895"/>
        <v>0</v>
      </c>
      <c r="M192" s="257">
        <f t="shared" si="896"/>
        <v>0</v>
      </c>
      <c r="N192" s="257">
        <f t="shared" si="897"/>
        <v>0</v>
      </c>
      <c r="O192" s="80">
        <f t="shared" si="898"/>
        <v>0</v>
      </c>
      <c r="P192" s="80">
        <f t="shared" si="899"/>
        <v>0</v>
      </c>
      <c r="Q192" s="257">
        <f t="shared" si="900"/>
        <v>0</v>
      </c>
      <c r="R192" s="257">
        <f t="shared" si="901"/>
        <v>0</v>
      </c>
      <c r="S192" s="80">
        <f t="shared" si="902"/>
        <v>0</v>
      </c>
      <c r="T192" s="80">
        <f t="shared" si="903"/>
        <v>0</v>
      </c>
      <c r="U192" s="257">
        <f t="shared" si="904"/>
        <v>0</v>
      </c>
      <c r="V192" s="257">
        <f t="shared" si="905"/>
        <v>0</v>
      </c>
      <c r="W192" s="80">
        <f t="shared" si="906"/>
        <v>0</v>
      </c>
      <c r="X192" s="80">
        <f t="shared" si="907"/>
        <v>0</v>
      </c>
      <c r="Y192" s="257">
        <f t="shared" si="908"/>
        <v>0</v>
      </c>
      <c r="Z192" s="257">
        <f t="shared" si="909"/>
        <v>0</v>
      </c>
      <c r="AA192" s="75">
        <f t="shared" si="910"/>
        <v>0</v>
      </c>
      <c r="AB192" s="75">
        <f t="shared" si="911"/>
        <v>0</v>
      </c>
      <c r="AC192" s="262">
        <f t="shared" si="912"/>
        <v>0</v>
      </c>
      <c r="AD192" s="262">
        <f t="shared" si="913"/>
        <v>0</v>
      </c>
      <c r="AE192" s="80">
        <f t="shared" si="914"/>
        <v>0</v>
      </c>
      <c r="AF192" s="80">
        <f t="shared" si="915"/>
        <v>0</v>
      </c>
      <c r="AG192" s="257">
        <f t="shared" si="916"/>
        <v>0</v>
      </c>
      <c r="AH192" s="257">
        <f t="shared" si="917"/>
        <v>0</v>
      </c>
    </row>
    <row r="193" spans="1:48" hidden="1" outlineLevel="1" x14ac:dyDescent="0.2">
      <c r="A193" s="466"/>
      <c r="B193" s="68">
        <v>172</v>
      </c>
      <c r="K193" s="80">
        <f t="shared" si="894"/>
        <v>0</v>
      </c>
      <c r="L193" s="80">
        <f t="shared" si="895"/>
        <v>0</v>
      </c>
      <c r="M193" s="257">
        <f t="shared" si="896"/>
        <v>0</v>
      </c>
      <c r="N193" s="257">
        <f t="shared" si="897"/>
        <v>0</v>
      </c>
      <c r="O193" s="80">
        <f t="shared" si="898"/>
        <v>0</v>
      </c>
      <c r="P193" s="80">
        <f t="shared" si="899"/>
        <v>0</v>
      </c>
      <c r="Q193" s="257">
        <f t="shared" si="900"/>
        <v>0</v>
      </c>
      <c r="R193" s="257">
        <f t="shared" si="901"/>
        <v>0</v>
      </c>
      <c r="S193" s="80">
        <f t="shared" si="902"/>
        <v>0</v>
      </c>
      <c r="T193" s="80">
        <f t="shared" si="903"/>
        <v>0</v>
      </c>
      <c r="U193" s="257">
        <f t="shared" si="904"/>
        <v>0</v>
      </c>
      <c r="V193" s="257">
        <f t="shared" si="905"/>
        <v>0</v>
      </c>
      <c r="W193" s="80">
        <f t="shared" si="906"/>
        <v>0</v>
      </c>
      <c r="X193" s="80">
        <f t="shared" si="907"/>
        <v>0</v>
      </c>
      <c r="Y193" s="257">
        <f t="shared" si="908"/>
        <v>0</v>
      </c>
      <c r="Z193" s="257">
        <f t="shared" si="909"/>
        <v>0</v>
      </c>
      <c r="AA193" s="75">
        <f t="shared" si="910"/>
        <v>0</v>
      </c>
      <c r="AB193" s="75">
        <f t="shared" si="911"/>
        <v>0</v>
      </c>
      <c r="AC193" s="262">
        <f t="shared" si="912"/>
        <v>0</v>
      </c>
      <c r="AD193" s="262">
        <f t="shared" si="913"/>
        <v>0</v>
      </c>
      <c r="AE193" s="80">
        <f t="shared" si="914"/>
        <v>0</v>
      </c>
      <c r="AF193" s="80">
        <f t="shared" si="915"/>
        <v>0</v>
      </c>
      <c r="AG193" s="257">
        <f t="shared" si="916"/>
        <v>0</v>
      </c>
      <c r="AH193" s="257">
        <f t="shared" si="917"/>
        <v>0</v>
      </c>
    </row>
    <row r="194" spans="1:48" hidden="1" outlineLevel="1" x14ac:dyDescent="0.2">
      <c r="A194" s="466"/>
      <c r="B194" s="68">
        <v>173</v>
      </c>
      <c r="K194" s="80">
        <f t="shared" si="894"/>
        <v>0</v>
      </c>
      <c r="L194" s="80">
        <f t="shared" si="895"/>
        <v>0</v>
      </c>
      <c r="M194" s="257">
        <f t="shared" si="896"/>
        <v>0</v>
      </c>
      <c r="N194" s="257">
        <f t="shared" si="897"/>
        <v>0</v>
      </c>
      <c r="O194" s="80">
        <f t="shared" si="898"/>
        <v>0</v>
      </c>
      <c r="P194" s="80">
        <f t="shared" si="899"/>
        <v>0</v>
      </c>
      <c r="Q194" s="257">
        <f t="shared" si="900"/>
        <v>0</v>
      </c>
      <c r="R194" s="257">
        <f t="shared" si="901"/>
        <v>0</v>
      </c>
      <c r="S194" s="80">
        <f t="shared" si="902"/>
        <v>0</v>
      </c>
      <c r="T194" s="80">
        <f t="shared" si="903"/>
        <v>0</v>
      </c>
      <c r="U194" s="257">
        <f t="shared" si="904"/>
        <v>0</v>
      </c>
      <c r="V194" s="257">
        <f t="shared" si="905"/>
        <v>0</v>
      </c>
      <c r="W194" s="80">
        <f t="shared" si="906"/>
        <v>0</v>
      </c>
      <c r="X194" s="80">
        <f t="shared" si="907"/>
        <v>0</v>
      </c>
      <c r="Y194" s="257">
        <f t="shared" si="908"/>
        <v>0</v>
      </c>
      <c r="Z194" s="257">
        <f t="shared" si="909"/>
        <v>0</v>
      </c>
      <c r="AA194" s="75">
        <f t="shared" si="910"/>
        <v>0</v>
      </c>
      <c r="AB194" s="75">
        <f t="shared" si="911"/>
        <v>0</v>
      </c>
      <c r="AC194" s="262">
        <f t="shared" si="912"/>
        <v>0</v>
      </c>
      <c r="AD194" s="262">
        <f t="shared" si="913"/>
        <v>0</v>
      </c>
      <c r="AE194" s="80">
        <f t="shared" si="914"/>
        <v>0</v>
      </c>
      <c r="AF194" s="80">
        <f t="shared" si="915"/>
        <v>0</v>
      </c>
      <c r="AG194" s="257">
        <f t="shared" si="916"/>
        <v>0</v>
      </c>
      <c r="AH194" s="257">
        <f t="shared" si="917"/>
        <v>0</v>
      </c>
    </row>
    <row r="195" spans="1:48" hidden="1" outlineLevel="1" x14ac:dyDescent="0.2">
      <c r="A195" s="466"/>
      <c r="B195" s="68">
        <v>174</v>
      </c>
      <c r="K195" s="80">
        <f t="shared" si="894"/>
        <v>0</v>
      </c>
      <c r="L195" s="80">
        <f t="shared" si="895"/>
        <v>0</v>
      </c>
      <c r="M195" s="257">
        <f t="shared" si="896"/>
        <v>0</v>
      </c>
      <c r="N195" s="257">
        <f t="shared" si="897"/>
        <v>0</v>
      </c>
      <c r="O195" s="80">
        <f t="shared" si="898"/>
        <v>0</v>
      </c>
      <c r="P195" s="80">
        <f t="shared" si="899"/>
        <v>0</v>
      </c>
      <c r="Q195" s="257">
        <f t="shared" si="900"/>
        <v>0</v>
      </c>
      <c r="R195" s="257">
        <f t="shared" si="901"/>
        <v>0</v>
      </c>
      <c r="S195" s="80">
        <f t="shared" si="902"/>
        <v>0</v>
      </c>
      <c r="T195" s="80">
        <f t="shared" si="903"/>
        <v>0</v>
      </c>
      <c r="U195" s="257">
        <f t="shared" si="904"/>
        <v>0</v>
      </c>
      <c r="V195" s="257">
        <f t="shared" si="905"/>
        <v>0</v>
      </c>
      <c r="W195" s="80">
        <f t="shared" si="906"/>
        <v>0</v>
      </c>
      <c r="X195" s="80">
        <f t="shared" si="907"/>
        <v>0</v>
      </c>
      <c r="Y195" s="257">
        <f t="shared" si="908"/>
        <v>0</v>
      </c>
      <c r="Z195" s="257">
        <f t="shared" si="909"/>
        <v>0</v>
      </c>
      <c r="AA195" s="75">
        <f t="shared" si="910"/>
        <v>0</v>
      </c>
      <c r="AB195" s="75">
        <f t="shared" si="911"/>
        <v>0</v>
      </c>
      <c r="AC195" s="262">
        <f t="shared" si="912"/>
        <v>0</v>
      </c>
      <c r="AD195" s="262">
        <f t="shared" si="913"/>
        <v>0</v>
      </c>
      <c r="AE195" s="80">
        <f t="shared" si="914"/>
        <v>0</v>
      </c>
      <c r="AF195" s="80">
        <f t="shared" si="915"/>
        <v>0</v>
      </c>
      <c r="AG195" s="257">
        <f t="shared" si="916"/>
        <v>0</v>
      </c>
      <c r="AH195" s="257">
        <f t="shared" si="917"/>
        <v>0</v>
      </c>
    </row>
    <row r="196" spans="1:48" hidden="1" outlineLevel="1" x14ac:dyDescent="0.2">
      <c r="A196" s="466"/>
      <c r="B196" s="68">
        <v>175</v>
      </c>
      <c r="K196" s="80">
        <f t="shared" si="894"/>
        <v>0</v>
      </c>
      <c r="L196" s="80">
        <f t="shared" si="895"/>
        <v>0</v>
      </c>
      <c r="M196" s="257">
        <f t="shared" si="896"/>
        <v>0</v>
      </c>
      <c r="N196" s="257">
        <f t="shared" si="897"/>
        <v>0</v>
      </c>
      <c r="O196" s="80">
        <f t="shared" si="898"/>
        <v>0</v>
      </c>
      <c r="P196" s="80">
        <f t="shared" si="899"/>
        <v>0</v>
      </c>
      <c r="Q196" s="257">
        <f t="shared" si="900"/>
        <v>0</v>
      </c>
      <c r="R196" s="257">
        <f t="shared" si="901"/>
        <v>0</v>
      </c>
      <c r="S196" s="80">
        <f t="shared" si="902"/>
        <v>0</v>
      </c>
      <c r="T196" s="80">
        <f t="shared" si="903"/>
        <v>0</v>
      </c>
      <c r="U196" s="257">
        <f t="shared" si="904"/>
        <v>0</v>
      </c>
      <c r="V196" s="257">
        <f t="shared" si="905"/>
        <v>0</v>
      </c>
      <c r="W196" s="80">
        <f t="shared" si="906"/>
        <v>0</v>
      </c>
      <c r="X196" s="80">
        <f t="shared" si="907"/>
        <v>0</v>
      </c>
      <c r="Y196" s="257">
        <f t="shared" si="908"/>
        <v>0</v>
      </c>
      <c r="Z196" s="257">
        <f t="shared" si="909"/>
        <v>0</v>
      </c>
      <c r="AA196" s="75">
        <f t="shared" si="910"/>
        <v>0</v>
      </c>
      <c r="AB196" s="75">
        <f t="shared" si="911"/>
        <v>0</v>
      </c>
      <c r="AC196" s="262">
        <f t="shared" si="912"/>
        <v>0</v>
      </c>
      <c r="AD196" s="262">
        <f t="shared" si="913"/>
        <v>0</v>
      </c>
      <c r="AE196" s="80">
        <f t="shared" si="914"/>
        <v>0</v>
      </c>
      <c r="AF196" s="80">
        <f t="shared" si="915"/>
        <v>0</v>
      </c>
      <c r="AG196" s="257">
        <f t="shared" si="916"/>
        <v>0</v>
      </c>
      <c r="AH196" s="257">
        <f t="shared" si="917"/>
        <v>0</v>
      </c>
    </row>
    <row r="197" spans="1:48" hidden="1" outlineLevel="1" x14ac:dyDescent="0.2">
      <c r="A197" s="466"/>
      <c r="B197" s="68">
        <v>176</v>
      </c>
      <c r="K197" s="80">
        <f t="shared" si="894"/>
        <v>0</v>
      </c>
      <c r="L197" s="80">
        <f t="shared" si="895"/>
        <v>0</v>
      </c>
      <c r="M197" s="257">
        <f t="shared" si="896"/>
        <v>0</v>
      </c>
      <c r="N197" s="257">
        <f t="shared" si="897"/>
        <v>0</v>
      </c>
      <c r="O197" s="80">
        <f t="shared" si="898"/>
        <v>0</v>
      </c>
      <c r="P197" s="80">
        <f t="shared" si="899"/>
        <v>0</v>
      </c>
      <c r="Q197" s="257">
        <f t="shared" si="900"/>
        <v>0</v>
      </c>
      <c r="R197" s="257">
        <f t="shared" si="901"/>
        <v>0</v>
      </c>
      <c r="S197" s="80">
        <f t="shared" si="902"/>
        <v>0</v>
      </c>
      <c r="T197" s="80">
        <f t="shared" si="903"/>
        <v>0</v>
      </c>
      <c r="U197" s="257">
        <f t="shared" si="904"/>
        <v>0</v>
      </c>
      <c r="V197" s="257">
        <f t="shared" si="905"/>
        <v>0</v>
      </c>
      <c r="W197" s="80">
        <f t="shared" si="906"/>
        <v>0</v>
      </c>
      <c r="X197" s="80">
        <f t="shared" si="907"/>
        <v>0</v>
      </c>
      <c r="Y197" s="257">
        <f t="shared" si="908"/>
        <v>0</v>
      </c>
      <c r="Z197" s="257">
        <f t="shared" si="909"/>
        <v>0</v>
      </c>
      <c r="AA197" s="75">
        <f t="shared" si="910"/>
        <v>0</v>
      </c>
      <c r="AB197" s="75">
        <f t="shared" si="911"/>
        <v>0</v>
      </c>
      <c r="AC197" s="262">
        <f t="shared" si="912"/>
        <v>0</v>
      </c>
      <c r="AD197" s="262">
        <f t="shared" si="913"/>
        <v>0</v>
      </c>
      <c r="AE197" s="80">
        <f t="shared" si="914"/>
        <v>0</v>
      </c>
      <c r="AF197" s="80">
        <f t="shared" si="915"/>
        <v>0</v>
      </c>
      <c r="AG197" s="257">
        <f t="shared" si="916"/>
        <v>0</v>
      </c>
      <c r="AH197" s="257">
        <f t="shared" si="917"/>
        <v>0</v>
      </c>
    </row>
    <row r="198" spans="1:48" hidden="1" outlineLevel="1" x14ac:dyDescent="0.2">
      <c r="A198" s="466"/>
      <c r="B198" s="68">
        <v>177</v>
      </c>
      <c r="K198" s="80">
        <f t="shared" si="894"/>
        <v>0</v>
      </c>
      <c r="L198" s="80">
        <f t="shared" si="895"/>
        <v>0</v>
      </c>
      <c r="M198" s="257">
        <f t="shared" si="896"/>
        <v>0</v>
      </c>
      <c r="N198" s="257">
        <f t="shared" si="897"/>
        <v>0</v>
      </c>
      <c r="O198" s="80">
        <f t="shared" si="898"/>
        <v>0</v>
      </c>
      <c r="P198" s="80">
        <f t="shared" si="899"/>
        <v>0</v>
      </c>
      <c r="Q198" s="257">
        <f t="shared" si="900"/>
        <v>0</v>
      </c>
      <c r="R198" s="257">
        <f t="shared" si="901"/>
        <v>0</v>
      </c>
      <c r="S198" s="80">
        <f t="shared" si="902"/>
        <v>0</v>
      </c>
      <c r="T198" s="80">
        <f t="shared" si="903"/>
        <v>0</v>
      </c>
      <c r="U198" s="257">
        <f t="shared" si="904"/>
        <v>0</v>
      </c>
      <c r="V198" s="257">
        <f t="shared" si="905"/>
        <v>0</v>
      </c>
      <c r="W198" s="80">
        <f t="shared" si="906"/>
        <v>0</v>
      </c>
      <c r="X198" s="80">
        <f t="shared" si="907"/>
        <v>0</v>
      </c>
      <c r="Y198" s="257">
        <f t="shared" si="908"/>
        <v>0</v>
      </c>
      <c r="Z198" s="257">
        <f t="shared" si="909"/>
        <v>0</v>
      </c>
      <c r="AA198" s="75">
        <f t="shared" si="910"/>
        <v>0</v>
      </c>
      <c r="AB198" s="75">
        <f t="shared" si="911"/>
        <v>0</v>
      </c>
      <c r="AC198" s="262">
        <f t="shared" si="912"/>
        <v>0</v>
      </c>
      <c r="AD198" s="262">
        <f t="shared" si="913"/>
        <v>0</v>
      </c>
      <c r="AE198" s="80">
        <f t="shared" si="914"/>
        <v>0</v>
      </c>
      <c r="AF198" s="80">
        <f t="shared" si="915"/>
        <v>0</v>
      </c>
      <c r="AG198" s="257">
        <f t="shared" si="916"/>
        <v>0</v>
      </c>
      <c r="AH198" s="257">
        <f t="shared" si="917"/>
        <v>0</v>
      </c>
    </row>
    <row r="199" spans="1:48" hidden="1" outlineLevel="1" x14ac:dyDescent="0.2">
      <c r="A199" s="466"/>
      <c r="B199" s="68">
        <v>178</v>
      </c>
      <c r="K199" s="80">
        <f t="shared" si="894"/>
        <v>0</v>
      </c>
      <c r="L199" s="80">
        <f t="shared" si="895"/>
        <v>0</v>
      </c>
      <c r="M199" s="257">
        <f t="shared" si="896"/>
        <v>0</v>
      </c>
      <c r="N199" s="257">
        <f t="shared" si="897"/>
        <v>0</v>
      </c>
      <c r="O199" s="80">
        <f t="shared" si="898"/>
        <v>0</v>
      </c>
      <c r="P199" s="80">
        <f t="shared" si="899"/>
        <v>0</v>
      </c>
      <c r="Q199" s="257">
        <f t="shared" si="900"/>
        <v>0</v>
      </c>
      <c r="R199" s="257">
        <f t="shared" si="901"/>
        <v>0</v>
      </c>
      <c r="S199" s="80">
        <f t="shared" si="902"/>
        <v>0</v>
      </c>
      <c r="T199" s="80">
        <f t="shared" si="903"/>
        <v>0</v>
      </c>
      <c r="U199" s="257">
        <f t="shared" si="904"/>
        <v>0</v>
      </c>
      <c r="V199" s="257">
        <f t="shared" si="905"/>
        <v>0</v>
      </c>
      <c r="W199" s="80">
        <f t="shared" si="906"/>
        <v>0</v>
      </c>
      <c r="X199" s="80">
        <f t="shared" si="907"/>
        <v>0</v>
      </c>
      <c r="Y199" s="257">
        <f t="shared" si="908"/>
        <v>0</v>
      </c>
      <c r="Z199" s="257">
        <f t="shared" si="909"/>
        <v>0</v>
      </c>
      <c r="AA199" s="75">
        <f t="shared" si="910"/>
        <v>0</v>
      </c>
      <c r="AB199" s="75">
        <f t="shared" si="911"/>
        <v>0</v>
      </c>
      <c r="AC199" s="262">
        <f t="shared" si="912"/>
        <v>0</v>
      </c>
      <c r="AD199" s="262">
        <f t="shared" si="913"/>
        <v>0</v>
      </c>
      <c r="AE199" s="80">
        <f t="shared" si="914"/>
        <v>0</v>
      </c>
      <c r="AF199" s="80">
        <f t="shared" si="915"/>
        <v>0</v>
      </c>
      <c r="AG199" s="257">
        <f t="shared" si="916"/>
        <v>0</v>
      </c>
      <c r="AH199" s="257">
        <f t="shared" si="917"/>
        <v>0</v>
      </c>
    </row>
    <row r="200" spans="1:48" hidden="1" outlineLevel="1" x14ac:dyDescent="0.2">
      <c r="A200" s="466"/>
      <c r="B200" s="68">
        <v>179</v>
      </c>
      <c r="K200" s="80">
        <f t="shared" si="894"/>
        <v>0</v>
      </c>
      <c r="L200" s="80">
        <f t="shared" si="895"/>
        <v>0</v>
      </c>
      <c r="M200" s="257">
        <f t="shared" si="896"/>
        <v>0</v>
      </c>
      <c r="N200" s="257">
        <f t="shared" si="897"/>
        <v>0</v>
      </c>
      <c r="O200" s="80">
        <f t="shared" si="898"/>
        <v>0</v>
      </c>
      <c r="P200" s="80">
        <f t="shared" si="899"/>
        <v>0</v>
      </c>
      <c r="Q200" s="257">
        <f t="shared" si="900"/>
        <v>0</v>
      </c>
      <c r="R200" s="257">
        <f t="shared" si="901"/>
        <v>0</v>
      </c>
      <c r="S200" s="80">
        <f t="shared" si="902"/>
        <v>0</v>
      </c>
      <c r="T200" s="80">
        <f t="shared" si="903"/>
        <v>0</v>
      </c>
      <c r="U200" s="257">
        <f t="shared" si="904"/>
        <v>0</v>
      </c>
      <c r="V200" s="257">
        <f t="shared" si="905"/>
        <v>0</v>
      </c>
      <c r="W200" s="80">
        <f t="shared" si="906"/>
        <v>0</v>
      </c>
      <c r="X200" s="80">
        <f t="shared" si="907"/>
        <v>0</v>
      </c>
      <c r="Y200" s="257">
        <f t="shared" si="908"/>
        <v>0</v>
      </c>
      <c r="Z200" s="257">
        <f t="shared" si="909"/>
        <v>0</v>
      </c>
      <c r="AA200" s="75">
        <f t="shared" si="910"/>
        <v>0</v>
      </c>
      <c r="AB200" s="75">
        <f t="shared" si="911"/>
        <v>0</v>
      </c>
      <c r="AC200" s="262">
        <f t="shared" si="912"/>
        <v>0</v>
      </c>
      <c r="AD200" s="262">
        <f t="shared" si="913"/>
        <v>0</v>
      </c>
      <c r="AE200" s="80">
        <f t="shared" si="914"/>
        <v>0</v>
      </c>
      <c r="AF200" s="80">
        <f t="shared" si="915"/>
        <v>0</v>
      </c>
      <c r="AG200" s="257">
        <f t="shared" si="916"/>
        <v>0</v>
      </c>
      <c r="AH200" s="257">
        <f t="shared" si="917"/>
        <v>0</v>
      </c>
    </row>
    <row r="201" spans="1:48" s="70" customFormat="1" hidden="1" outlineLevel="1" x14ac:dyDescent="0.2">
      <c r="A201" s="466"/>
      <c r="B201" s="70">
        <v>180</v>
      </c>
      <c r="E201" s="251"/>
      <c r="F201" s="251"/>
      <c r="I201" s="251"/>
      <c r="J201" s="251"/>
      <c r="K201" s="80">
        <f t="shared" si="894"/>
        <v>0</v>
      </c>
      <c r="L201" s="80">
        <f t="shared" si="895"/>
        <v>0</v>
      </c>
      <c r="M201" s="257">
        <f t="shared" si="896"/>
        <v>0</v>
      </c>
      <c r="N201" s="257">
        <f t="shared" si="897"/>
        <v>0</v>
      </c>
      <c r="O201" s="80">
        <f t="shared" si="898"/>
        <v>0</v>
      </c>
      <c r="P201" s="80">
        <f t="shared" si="899"/>
        <v>0</v>
      </c>
      <c r="Q201" s="257">
        <f t="shared" si="900"/>
        <v>0</v>
      </c>
      <c r="R201" s="257">
        <f t="shared" si="901"/>
        <v>0</v>
      </c>
      <c r="S201" s="80">
        <f t="shared" si="902"/>
        <v>0</v>
      </c>
      <c r="T201" s="80">
        <f t="shared" si="903"/>
        <v>0</v>
      </c>
      <c r="U201" s="257">
        <f t="shared" si="904"/>
        <v>0</v>
      </c>
      <c r="V201" s="257">
        <f t="shared" si="905"/>
        <v>0</v>
      </c>
      <c r="W201" s="80">
        <f t="shared" si="906"/>
        <v>0</v>
      </c>
      <c r="X201" s="80">
        <f t="shared" si="907"/>
        <v>0</v>
      </c>
      <c r="Y201" s="257">
        <f t="shared" si="908"/>
        <v>0</v>
      </c>
      <c r="Z201" s="257">
        <f t="shared" si="909"/>
        <v>0</v>
      </c>
      <c r="AA201" s="75">
        <f t="shared" si="910"/>
        <v>0</v>
      </c>
      <c r="AB201" s="75">
        <f t="shared" si="911"/>
        <v>0</v>
      </c>
      <c r="AC201" s="262">
        <f t="shared" si="912"/>
        <v>0</v>
      </c>
      <c r="AD201" s="262">
        <f t="shared" si="913"/>
        <v>0</v>
      </c>
      <c r="AE201" s="80">
        <f t="shared" si="914"/>
        <v>0</v>
      </c>
      <c r="AF201" s="80">
        <f t="shared" si="915"/>
        <v>0</v>
      </c>
      <c r="AG201" s="257">
        <f t="shared" si="916"/>
        <v>0</v>
      </c>
      <c r="AH201" s="257">
        <f t="shared" si="917"/>
        <v>0</v>
      </c>
      <c r="AK201" s="251"/>
      <c r="AL201" s="251"/>
      <c r="AO201" s="251"/>
      <c r="AP201" s="251"/>
      <c r="AS201" s="251"/>
      <c r="AT201" s="251"/>
    </row>
    <row r="202" spans="1:48" s="251" customFormat="1" collapsed="1" x14ac:dyDescent="0.2">
      <c r="A202" s="76">
        <f>A190</f>
        <v>2034</v>
      </c>
      <c r="B202" s="77" t="s">
        <v>93</v>
      </c>
      <c r="C202" s="78">
        <f>SUM(E202,G202,I202,K202,M202,O202,Q202,S202,U202,W202,Y202,AA202,AC202,AE202,AG202,AI202,AK202,AM202,AO202,AQ202,AS202,AU202,)</f>
        <v>0</v>
      </c>
      <c r="D202" s="78">
        <f>SUM(F202,H202,J202,L202,N202,P202,R202,T202,V202,X202,Z202,AB202,AD202,AF202,AH202,AJ202,AL202,AN202,AP202,AR202,AT202,AV202)</f>
        <v>0</v>
      </c>
      <c r="E202" s="79">
        <f>ABS(SUM(E190:E201))</f>
        <v>0</v>
      </c>
      <c r="F202" s="79">
        <f>ABS(SUM(F190:F201))</f>
        <v>0</v>
      </c>
      <c r="G202" s="79">
        <f t="shared" ref="G202" si="918">ABS(SUM(G190:G201))</f>
        <v>0</v>
      </c>
      <c r="H202" s="79">
        <f t="shared" ref="H202" si="919">ABS(SUM(H190:H201))</f>
        <v>0</v>
      </c>
      <c r="I202" s="79">
        <f t="shared" ref="I202" si="920">ABS(SUM(I190:I201))</f>
        <v>0</v>
      </c>
      <c r="J202" s="79">
        <f t="shared" ref="J202" si="921">ABS(SUM(J190:J201))</f>
        <v>0</v>
      </c>
      <c r="K202" s="79">
        <f t="shared" ref="K202" si="922">ABS(SUM(K190:K201))</f>
        <v>0</v>
      </c>
      <c r="L202" s="79">
        <f t="shared" ref="L202" si="923">ABS(SUM(L190:L201))</f>
        <v>0</v>
      </c>
      <c r="M202" s="79">
        <f t="shared" ref="M202" si="924">ABS(SUM(M190:M201))</f>
        <v>0</v>
      </c>
      <c r="N202" s="79">
        <f t="shared" ref="N202" si="925">ABS(SUM(N190:N201))</f>
        <v>0</v>
      </c>
      <c r="O202" s="79">
        <f t="shared" ref="O202" si="926">ABS(SUM(O190:O201))</f>
        <v>0</v>
      </c>
      <c r="P202" s="79">
        <f t="shared" ref="P202" si="927">ABS(SUM(P190:P201))</f>
        <v>0</v>
      </c>
      <c r="Q202" s="79">
        <f t="shared" ref="Q202" si="928">ABS(SUM(Q190:Q201))</f>
        <v>0</v>
      </c>
      <c r="R202" s="79">
        <f t="shared" ref="R202" si="929">ABS(SUM(R190:R201))</f>
        <v>0</v>
      </c>
      <c r="S202" s="79">
        <f t="shared" ref="S202" si="930">ABS(SUM(S190:S201))</f>
        <v>0</v>
      </c>
      <c r="T202" s="79">
        <f t="shared" ref="T202" si="931">ABS(SUM(T190:T201))</f>
        <v>0</v>
      </c>
      <c r="U202" s="79">
        <f t="shared" ref="U202" si="932">ABS(SUM(U190:U201))</f>
        <v>0</v>
      </c>
      <c r="V202" s="79">
        <f t="shared" ref="V202" si="933">ABS(SUM(V190:V201))</f>
        <v>0</v>
      </c>
      <c r="W202" s="79">
        <f t="shared" ref="W202" si="934">ABS(SUM(W190:W201))</f>
        <v>0</v>
      </c>
      <c r="X202" s="79">
        <f t="shared" ref="X202" si="935">ABS(SUM(X190:X201))</f>
        <v>0</v>
      </c>
      <c r="Y202" s="79">
        <f t="shared" ref="Y202" si="936">ABS(SUM(Y190:Y201))</f>
        <v>0</v>
      </c>
      <c r="Z202" s="79">
        <f t="shared" ref="Z202" si="937">ABS(SUM(Z190:Z201))</f>
        <v>0</v>
      </c>
      <c r="AA202" s="79">
        <f t="shared" ref="AA202" si="938">ABS(SUM(AA190:AA201))</f>
        <v>0</v>
      </c>
      <c r="AB202" s="79">
        <f t="shared" ref="AB202" si="939">ABS(SUM(AB190:AB201))</f>
        <v>0</v>
      </c>
      <c r="AC202" s="79">
        <f t="shared" ref="AC202" si="940">ABS(SUM(AC190:AC201))</f>
        <v>0</v>
      </c>
      <c r="AD202" s="79">
        <f t="shared" ref="AD202" si="941">ABS(SUM(AD190:AD201))</f>
        <v>0</v>
      </c>
      <c r="AE202" s="79">
        <f t="shared" ref="AE202" si="942">ABS(SUM(AE190:AE201))</f>
        <v>0</v>
      </c>
      <c r="AF202" s="79">
        <f t="shared" ref="AF202" si="943">ABS(SUM(AF190:AF201))</f>
        <v>0</v>
      </c>
      <c r="AG202" s="79">
        <f t="shared" ref="AG202" si="944">ABS(SUM(AG190:AG201))</f>
        <v>0</v>
      </c>
      <c r="AH202" s="79">
        <f t="shared" ref="AH202" si="945">ABS(SUM(AH190:AH201))</f>
        <v>0</v>
      </c>
      <c r="AI202" s="79">
        <f t="shared" ref="AI202" si="946">ABS(SUM(AI190:AI201))</f>
        <v>0</v>
      </c>
      <c r="AJ202" s="79">
        <f t="shared" ref="AJ202" si="947">ABS(SUM(AJ190:AJ201))</f>
        <v>0</v>
      </c>
      <c r="AK202" s="79">
        <f t="shared" ref="AK202" si="948">ABS(SUM(AK190:AK201))</f>
        <v>0</v>
      </c>
      <c r="AL202" s="79">
        <f t="shared" ref="AL202" si="949">ABS(SUM(AL190:AL201))</f>
        <v>0</v>
      </c>
      <c r="AM202" s="79">
        <f t="shared" ref="AM202" si="950">ABS(SUM(AM190:AM201))</f>
        <v>0</v>
      </c>
      <c r="AN202" s="79">
        <f t="shared" ref="AN202" si="951">ABS(SUM(AN190:AN201))</f>
        <v>0</v>
      </c>
      <c r="AO202" s="79">
        <f t="shared" ref="AO202" si="952">ABS(SUM(AO190:AO201))</f>
        <v>0</v>
      </c>
      <c r="AP202" s="79">
        <f t="shared" ref="AP202" si="953">ABS(SUM(AP190:AP201))</f>
        <v>0</v>
      </c>
      <c r="AQ202" s="79">
        <f t="shared" ref="AQ202" si="954">ABS(SUM(AQ190:AQ201))</f>
        <v>0</v>
      </c>
      <c r="AR202" s="79">
        <f t="shared" ref="AR202" si="955">ABS(SUM(AR190:AR201))</f>
        <v>0</v>
      </c>
      <c r="AS202" s="79">
        <f t="shared" ref="AS202" si="956">ABS(SUM(AS190:AS201))</f>
        <v>0</v>
      </c>
      <c r="AT202" s="79">
        <f t="shared" ref="AT202" si="957">ABS(SUM(AT190:AT201))</f>
        <v>0</v>
      </c>
      <c r="AU202" s="79">
        <f t="shared" ref="AU202" si="958">ABS(SUM(AU190:AU201))</f>
        <v>0</v>
      </c>
      <c r="AV202" s="79">
        <f t="shared" ref="AV202" si="959">ABS(SUM(AV190:AV201))</f>
        <v>0</v>
      </c>
    </row>
    <row r="203" spans="1:48" hidden="1" outlineLevel="1" x14ac:dyDescent="0.2">
      <c r="A203" s="466">
        <f>AI3</f>
        <v>2035</v>
      </c>
      <c r="B203" s="68">
        <v>181</v>
      </c>
      <c r="K203" s="81"/>
      <c r="M203" s="257">
        <f t="shared" ref="M203" si="960">IF(B151&gt;$N$6,0,PPMT($N$5/12,B151,$N$6,$N$4,0,0))</f>
        <v>0</v>
      </c>
      <c r="N203" s="257">
        <f t="shared" ref="N203" si="961">IF(B151&gt;$N$6,0,IPMT($N$5/12,B151,$N$6,$N$4,0,0))</f>
        <v>0</v>
      </c>
      <c r="O203" s="80">
        <f t="shared" ref="O203" si="962">IF(B138&gt;$P$6,0,PPMT($P$5/12,B138,$P$6,$P$4,0,0))</f>
        <v>0</v>
      </c>
      <c r="P203" s="80">
        <f t="shared" ref="P203" si="963">IF(B138&gt;$P$6,0,IPMT($P$5/12,B138,$P$6,$P$4,0,0))</f>
        <v>0</v>
      </c>
      <c r="Q203" s="257">
        <f>IF(B125&gt;$R$6,0,PPMT($R$5/12,B125,$R$6,$R$4,0,0))</f>
        <v>0</v>
      </c>
      <c r="R203" s="257">
        <f t="shared" ref="R203" si="964">IF(B125&gt;$R$6,0,IPMT($R$5/12,B125,$R$6,$R$4,0,0))</f>
        <v>0</v>
      </c>
      <c r="S203" s="80">
        <f t="shared" ref="S203:S214" si="965">IF(B112&gt;$T$6,0,PPMT($T$5/12,B112,$T$6,$T$4,0,0))</f>
        <v>0</v>
      </c>
      <c r="T203" s="80">
        <f t="shared" ref="T203:T214" si="966">IF(B112&gt;$T$6,0,IPMT($T$5/12,B112,$T$6,$T$4,0,0))</f>
        <v>0</v>
      </c>
      <c r="U203" s="257">
        <f>IF(B99&gt;$V$6,0,PPMT($V$5/12,B99,$V$6,$V$4,0,0))</f>
        <v>0</v>
      </c>
      <c r="V203" s="257">
        <f>IF(B99&gt;$V$6,0,IPMT($V$5/12,B99,$V$6,$V$4,0,0))</f>
        <v>0</v>
      </c>
      <c r="W203" s="80">
        <f>IF(B86&gt;$X$6,0,PPMT($X$5/12,B86,$X$6,$X$4,0,0))</f>
        <v>0</v>
      </c>
      <c r="X203" s="80">
        <f>IF(B86&gt;$X$6,0,IPMT($X$5/12,B86,$X$6,$X$4,0,0))</f>
        <v>0</v>
      </c>
      <c r="Y203" s="257">
        <f>IF(B73&gt;$Z$6,0,PPMT($Z$5/12,B73,$Z$6,$Z$4,0,0))</f>
        <v>0</v>
      </c>
      <c r="Z203" s="257">
        <f>IF(B73&gt;$Z$6,0,IPMT($Z$5/12,B73,$Z$6,$Z$4,0,0))</f>
        <v>0</v>
      </c>
      <c r="AA203" s="75">
        <f>IF(B60&gt;$AB$6,0,PPMT($AB$5/12,B60,$AB$6,$AB$4,0,0))</f>
        <v>0</v>
      </c>
      <c r="AB203" s="75">
        <f>IF(B60&gt;$AB$6,0,IPMT($AB$5/12,B60,$AB$6,$AB$4,0,0))</f>
        <v>0</v>
      </c>
      <c r="AC203" s="262">
        <f>IF(B47&gt;$AD$6,0,PPMT($AD$5/12,B47,$AD$6,$AD$4,0,0))</f>
        <v>0</v>
      </c>
      <c r="AD203" s="262">
        <f>IF(B47&gt;$AD$6,0,IPMT($AD$5/12,B47,$AD$6,$AD$4,0,0))</f>
        <v>0</v>
      </c>
      <c r="AE203" s="80">
        <f>IF(B34&gt;$AF$6,0,PPMT($AF$5/12,B34,$AF$6,$AF$4,0,0))</f>
        <v>0</v>
      </c>
      <c r="AF203" s="80">
        <f>IF(B34&gt;$AF$6,0,IPMT($AF$5/12,B34,$AF$6,$AF$4,0,0))</f>
        <v>0</v>
      </c>
      <c r="AG203" s="257">
        <f>IF(B21&gt;$AH$6,0,PPMT($AH$5/12,B21,$AH$6,$AH$4,0,0))</f>
        <v>0</v>
      </c>
      <c r="AH203" s="257">
        <f>IF(B21&gt;$AH$6,0,IPMT($AH$5/12,B21,$AH$6,$AH$4,0,0))</f>
        <v>0</v>
      </c>
      <c r="AI203" s="80">
        <f>IF(B8&gt;$AJ$6,0,PPMT($AJ$5/12,B8,$AJ$6,$AJ$4,0,0))</f>
        <v>0</v>
      </c>
      <c r="AJ203" s="80">
        <f>IF(B8&gt;$AJ$6,0,IPMT($AJ$5/12,B8,$AJ$6,$AJ$4,0,0))</f>
        <v>0</v>
      </c>
    </row>
    <row r="204" spans="1:48" hidden="1" outlineLevel="1" x14ac:dyDescent="0.2">
      <c r="A204" s="466"/>
      <c r="B204" s="68">
        <v>182</v>
      </c>
      <c r="K204" s="81"/>
      <c r="M204" s="257">
        <f t="shared" ref="M204:M214" si="967">IF(B152&gt;$N$6,0,PPMT($N$5/12,B152,$N$6,$N$4,0,0))</f>
        <v>0</v>
      </c>
      <c r="N204" s="257">
        <f t="shared" ref="N204:N214" si="968">IF(B152&gt;$N$6,0,IPMT($N$5/12,B152,$N$6,$N$4,0,0))</f>
        <v>0</v>
      </c>
      <c r="O204" s="80">
        <f t="shared" ref="O204:O214" si="969">IF(B139&gt;$P$6,0,PPMT($P$5/12,B139,$P$6,$P$4,0,0))</f>
        <v>0</v>
      </c>
      <c r="P204" s="80">
        <f t="shared" ref="P204:P214" si="970">IF(B139&gt;$P$6,0,IPMT($P$5/12,B139,$P$6,$P$4,0,0))</f>
        <v>0</v>
      </c>
      <c r="Q204" s="257">
        <f t="shared" ref="Q204:Q214" si="971">IF(B126&gt;$R$6,0,PPMT($R$5/12,B126,$R$6,$R$4,0,0))</f>
        <v>0</v>
      </c>
      <c r="R204" s="257">
        <f>IF(B126&gt;$R$6,0,IPMT($R$5/12,B126,$R$6,$R$4,0,0))</f>
        <v>0</v>
      </c>
      <c r="S204" s="80">
        <f t="shared" si="965"/>
        <v>0</v>
      </c>
      <c r="T204" s="80">
        <f t="shared" si="966"/>
        <v>0</v>
      </c>
      <c r="U204" s="257">
        <f t="shared" ref="U204:U214" si="972">IF(B100&gt;$V$6,0,PPMT($V$5/12,B100,$V$6,$V$4,0,0))</f>
        <v>0</v>
      </c>
      <c r="V204" s="257">
        <f t="shared" ref="V204:V214" si="973">IF(B100&gt;$V$6,0,IPMT($V$5/12,B100,$V$6,$V$4,0,0))</f>
        <v>0</v>
      </c>
      <c r="W204" s="80">
        <f t="shared" ref="W204:W214" si="974">IF(B87&gt;$X$6,0,PPMT($X$5/12,B87,$X$6,$X$4,0,0))</f>
        <v>0</v>
      </c>
      <c r="X204" s="80">
        <f t="shared" ref="X204:X214" si="975">IF(B87&gt;$X$6,0,IPMT($X$5/12,B87,$X$6,$X$4,0,0))</f>
        <v>0</v>
      </c>
      <c r="Y204" s="257">
        <f t="shared" ref="Y204:Y214" si="976">IF(B74&gt;$Z$6,0,PPMT($Z$5/12,B74,$Z$6,$Z$4,0,0))</f>
        <v>0</v>
      </c>
      <c r="Z204" s="257">
        <f t="shared" ref="Z204:Z214" si="977">IF(B74&gt;$Z$6,0,IPMT($Z$5/12,B74,$Z$6,$Z$4,0,0))</f>
        <v>0</v>
      </c>
      <c r="AA204" s="75">
        <f t="shared" ref="AA204:AA214" si="978">IF(B61&gt;$AB$6,0,PPMT($AB$5/12,B61,$AB$6,$AB$4,0,0))</f>
        <v>0</v>
      </c>
      <c r="AB204" s="75">
        <f t="shared" ref="AB204:AB214" si="979">IF(B61&gt;$AB$6,0,IPMT($AB$5/12,B61,$AB$6,$AB$4,0,0))</f>
        <v>0</v>
      </c>
      <c r="AC204" s="262">
        <f t="shared" ref="AC204:AC214" si="980">IF(B48&gt;$AD$6,0,PPMT($AD$5/12,B48,$AD$6,$AD$4,0,0))</f>
        <v>0</v>
      </c>
      <c r="AD204" s="262">
        <f t="shared" ref="AD204:AD214" si="981">IF(B48&gt;$AD$6,0,IPMT($AD$5/12,B48,$AD$6,$AD$4,0,0))</f>
        <v>0</v>
      </c>
      <c r="AE204" s="80">
        <f t="shared" ref="AE204:AE214" si="982">IF(B35&gt;$AF$6,0,PPMT($AF$5/12,B35,$AF$6,$AF$4,0,0))</f>
        <v>0</v>
      </c>
      <c r="AF204" s="80">
        <f t="shared" ref="AF204:AF214" si="983">IF(B35&gt;$AF$6,0,IPMT($AF$5/12,B35,$AF$6,$AF$4,0,0))</f>
        <v>0</v>
      </c>
      <c r="AG204" s="257">
        <f t="shared" ref="AG204:AG214" si="984">IF(B22&gt;$AH$6,0,PPMT($AH$5/12,B22,$AH$6,$AH$4,0,0))</f>
        <v>0</v>
      </c>
      <c r="AH204" s="257">
        <f t="shared" ref="AH204:AH214" si="985">IF(B22&gt;$AH$6,0,IPMT($AH$5/12,B22,$AH$6,$AH$4,0,0))</f>
        <v>0</v>
      </c>
      <c r="AI204" s="80">
        <f t="shared" ref="AI204:AI214" si="986">IF(B9&gt;$AJ$6,0,PPMT($AJ$5/12,B9,$AJ$6,$AJ$4,0,0))</f>
        <v>0</v>
      </c>
      <c r="AJ204" s="80">
        <f t="shared" ref="AJ204:AJ214" si="987">IF(B9&gt;$AJ$6,0,IPMT($AJ$5/12,B9,$AJ$6,$AJ$4,0,0))</f>
        <v>0</v>
      </c>
    </row>
    <row r="205" spans="1:48" hidden="1" outlineLevel="1" x14ac:dyDescent="0.2">
      <c r="A205" s="466"/>
      <c r="B205" s="68">
        <v>183</v>
      </c>
      <c r="K205" s="81"/>
      <c r="M205" s="257">
        <f t="shared" si="967"/>
        <v>0</v>
      </c>
      <c r="N205" s="257">
        <f t="shared" si="968"/>
        <v>0</v>
      </c>
      <c r="O205" s="80">
        <f t="shared" si="969"/>
        <v>0</v>
      </c>
      <c r="P205" s="80">
        <f t="shared" si="970"/>
        <v>0</v>
      </c>
      <c r="Q205" s="257">
        <f t="shared" si="971"/>
        <v>0</v>
      </c>
      <c r="R205" s="257">
        <f t="shared" ref="R205:R214" si="988">IF(B127&gt;$R$6,0,IPMT($R$5/12,B127,$R$6,$R$4,0,0))</f>
        <v>0</v>
      </c>
      <c r="S205" s="80">
        <f t="shared" si="965"/>
        <v>0</v>
      </c>
      <c r="T205" s="80">
        <f t="shared" si="966"/>
        <v>0</v>
      </c>
      <c r="U205" s="257">
        <f t="shared" si="972"/>
        <v>0</v>
      </c>
      <c r="V205" s="257">
        <f t="shared" si="973"/>
        <v>0</v>
      </c>
      <c r="W205" s="80">
        <f t="shared" si="974"/>
        <v>0</v>
      </c>
      <c r="X205" s="80">
        <f t="shared" si="975"/>
        <v>0</v>
      </c>
      <c r="Y205" s="257">
        <f t="shared" si="976"/>
        <v>0</v>
      </c>
      <c r="Z205" s="257">
        <f t="shared" si="977"/>
        <v>0</v>
      </c>
      <c r="AA205" s="75">
        <f t="shared" si="978"/>
        <v>0</v>
      </c>
      <c r="AB205" s="75">
        <f t="shared" si="979"/>
        <v>0</v>
      </c>
      <c r="AC205" s="262">
        <f t="shared" si="980"/>
        <v>0</v>
      </c>
      <c r="AD205" s="262">
        <f t="shared" si="981"/>
        <v>0</v>
      </c>
      <c r="AE205" s="80">
        <f t="shared" si="982"/>
        <v>0</v>
      </c>
      <c r="AF205" s="80">
        <f t="shared" si="983"/>
        <v>0</v>
      </c>
      <c r="AG205" s="257">
        <f t="shared" si="984"/>
        <v>0</v>
      </c>
      <c r="AH205" s="257">
        <f t="shared" si="985"/>
        <v>0</v>
      </c>
      <c r="AI205" s="80">
        <f t="shared" si="986"/>
        <v>0</v>
      </c>
      <c r="AJ205" s="80">
        <f t="shared" si="987"/>
        <v>0</v>
      </c>
    </row>
    <row r="206" spans="1:48" hidden="1" outlineLevel="1" x14ac:dyDescent="0.2">
      <c r="A206" s="466"/>
      <c r="B206" s="68">
        <v>184</v>
      </c>
      <c r="K206" s="81"/>
      <c r="M206" s="257">
        <f t="shared" si="967"/>
        <v>0</v>
      </c>
      <c r="N206" s="257">
        <f t="shared" si="968"/>
        <v>0</v>
      </c>
      <c r="O206" s="80">
        <f t="shared" si="969"/>
        <v>0</v>
      </c>
      <c r="P206" s="80">
        <f t="shared" si="970"/>
        <v>0</v>
      </c>
      <c r="Q206" s="257">
        <f t="shared" si="971"/>
        <v>0</v>
      </c>
      <c r="R206" s="257">
        <f t="shared" si="988"/>
        <v>0</v>
      </c>
      <c r="S206" s="80">
        <f t="shared" si="965"/>
        <v>0</v>
      </c>
      <c r="T206" s="80">
        <f t="shared" si="966"/>
        <v>0</v>
      </c>
      <c r="U206" s="257">
        <f t="shared" si="972"/>
        <v>0</v>
      </c>
      <c r="V206" s="257">
        <f t="shared" si="973"/>
        <v>0</v>
      </c>
      <c r="W206" s="80">
        <f t="shared" si="974"/>
        <v>0</v>
      </c>
      <c r="X206" s="80">
        <f t="shared" si="975"/>
        <v>0</v>
      </c>
      <c r="Y206" s="257">
        <f t="shared" si="976"/>
        <v>0</v>
      </c>
      <c r="Z206" s="257">
        <f t="shared" si="977"/>
        <v>0</v>
      </c>
      <c r="AA206" s="75">
        <f t="shared" si="978"/>
        <v>0</v>
      </c>
      <c r="AB206" s="75">
        <f t="shared" si="979"/>
        <v>0</v>
      </c>
      <c r="AC206" s="262">
        <f t="shared" si="980"/>
        <v>0</v>
      </c>
      <c r="AD206" s="262">
        <f t="shared" si="981"/>
        <v>0</v>
      </c>
      <c r="AE206" s="80">
        <f t="shared" si="982"/>
        <v>0</v>
      </c>
      <c r="AF206" s="80">
        <f t="shared" si="983"/>
        <v>0</v>
      </c>
      <c r="AG206" s="257">
        <f t="shared" si="984"/>
        <v>0</v>
      </c>
      <c r="AH206" s="257">
        <f t="shared" si="985"/>
        <v>0</v>
      </c>
      <c r="AI206" s="80">
        <f t="shared" si="986"/>
        <v>0</v>
      </c>
      <c r="AJ206" s="80">
        <f t="shared" si="987"/>
        <v>0</v>
      </c>
    </row>
    <row r="207" spans="1:48" hidden="1" outlineLevel="1" x14ac:dyDescent="0.2">
      <c r="A207" s="466"/>
      <c r="B207" s="68">
        <v>185</v>
      </c>
      <c r="K207" s="81"/>
      <c r="M207" s="257">
        <f t="shared" si="967"/>
        <v>0</v>
      </c>
      <c r="N207" s="257">
        <f t="shared" si="968"/>
        <v>0</v>
      </c>
      <c r="O207" s="80">
        <f t="shared" si="969"/>
        <v>0</v>
      </c>
      <c r="P207" s="80">
        <f t="shared" si="970"/>
        <v>0</v>
      </c>
      <c r="Q207" s="257">
        <f t="shared" si="971"/>
        <v>0</v>
      </c>
      <c r="R207" s="257">
        <f t="shared" si="988"/>
        <v>0</v>
      </c>
      <c r="S207" s="80">
        <f t="shared" si="965"/>
        <v>0</v>
      </c>
      <c r="T207" s="80">
        <f t="shared" si="966"/>
        <v>0</v>
      </c>
      <c r="U207" s="257">
        <f t="shared" si="972"/>
        <v>0</v>
      </c>
      <c r="V207" s="257">
        <f t="shared" si="973"/>
        <v>0</v>
      </c>
      <c r="W207" s="80">
        <f t="shared" si="974"/>
        <v>0</v>
      </c>
      <c r="X207" s="80">
        <f t="shared" si="975"/>
        <v>0</v>
      </c>
      <c r="Y207" s="257">
        <f t="shared" si="976"/>
        <v>0</v>
      </c>
      <c r="Z207" s="257">
        <f t="shared" si="977"/>
        <v>0</v>
      </c>
      <c r="AA207" s="75">
        <f t="shared" si="978"/>
        <v>0</v>
      </c>
      <c r="AB207" s="75">
        <f t="shared" si="979"/>
        <v>0</v>
      </c>
      <c r="AC207" s="262">
        <f t="shared" si="980"/>
        <v>0</v>
      </c>
      <c r="AD207" s="262">
        <f t="shared" si="981"/>
        <v>0</v>
      </c>
      <c r="AE207" s="80">
        <f t="shared" si="982"/>
        <v>0</v>
      </c>
      <c r="AF207" s="80">
        <f t="shared" si="983"/>
        <v>0</v>
      </c>
      <c r="AG207" s="257">
        <f t="shared" si="984"/>
        <v>0</v>
      </c>
      <c r="AH207" s="257">
        <f t="shared" si="985"/>
        <v>0</v>
      </c>
      <c r="AI207" s="80">
        <f t="shared" si="986"/>
        <v>0</v>
      </c>
      <c r="AJ207" s="80">
        <f t="shared" si="987"/>
        <v>0</v>
      </c>
    </row>
    <row r="208" spans="1:48" hidden="1" outlineLevel="1" x14ac:dyDescent="0.2">
      <c r="A208" s="466"/>
      <c r="B208" s="68">
        <v>186</v>
      </c>
      <c r="K208" s="81"/>
      <c r="M208" s="257">
        <f t="shared" si="967"/>
        <v>0</v>
      </c>
      <c r="N208" s="257">
        <f t="shared" si="968"/>
        <v>0</v>
      </c>
      <c r="O208" s="80">
        <f t="shared" si="969"/>
        <v>0</v>
      </c>
      <c r="P208" s="80">
        <f t="shared" si="970"/>
        <v>0</v>
      </c>
      <c r="Q208" s="257">
        <f t="shared" si="971"/>
        <v>0</v>
      </c>
      <c r="R208" s="257">
        <f t="shared" si="988"/>
        <v>0</v>
      </c>
      <c r="S208" s="80">
        <f t="shared" si="965"/>
        <v>0</v>
      </c>
      <c r="T208" s="80">
        <f t="shared" si="966"/>
        <v>0</v>
      </c>
      <c r="U208" s="257">
        <f t="shared" si="972"/>
        <v>0</v>
      </c>
      <c r="V208" s="257">
        <f t="shared" si="973"/>
        <v>0</v>
      </c>
      <c r="W208" s="80">
        <f t="shared" si="974"/>
        <v>0</v>
      </c>
      <c r="X208" s="80">
        <f t="shared" si="975"/>
        <v>0</v>
      </c>
      <c r="Y208" s="257">
        <f t="shared" si="976"/>
        <v>0</v>
      </c>
      <c r="Z208" s="257">
        <f t="shared" si="977"/>
        <v>0</v>
      </c>
      <c r="AA208" s="75">
        <f t="shared" si="978"/>
        <v>0</v>
      </c>
      <c r="AB208" s="75">
        <f t="shared" si="979"/>
        <v>0</v>
      </c>
      <c r="AC208" s="262">
        <f t="shared" si="980"/>
        <v>0</v>
      </c>
      <c r="AD208" s="262">
        <f t="shared" si="981"/>
        <v>0</v>
      </c>
      <c r="AE208" s="80">
        <f t="shared" si="982"/>
        <v>0</v>
      </c>
      <c r="AF208" s="80">
        <f t="shared" si="983"/>
        <v>0</v>
      </c>
      <c r="AG208" s="257">
        <f t="shared" si="984"/>
        <v>0</v>
      </c>
      <c r="AH208" s="257">
        <f t="shared" si="985"/>
        <v>0</v>
      </c>
      <c r="AI208" s="80">
        <f t="shared" si="986"/>
        <v>0</v>
      </c>
      <c r="AJ208" s="80">
        <f t="shared" si="987"/>
        <v>0</v>
      </c>
    </row>
    <row r="209" spans="1:48" hidden="1" outlineLevel="1" x14ac:dyDescent="0.2">
      <c r="A209" s="466"/>
      <c r="B209" s="68">
        <v>187</v>
      </c>
      <c r="K209" s="81"/>
      <c r="M209" s="257">
        <f t="shared" si="967"/>
        <v>0</v>
      </c>
      <c r="N209" s="257">
        <f t="shared" si="968"/>
        <v>0</v>
      </c>
      <c r="O209" s="80">
        <f t="shared" si="969"/>
        <v>0</v>
      </c>
      <c r="P209" s="80">
        <f t="shared" si="970"/>
        <v>0</v>
      </c>
      <c r="Q209" s="257">
        <f t="shared" si="971"/>
        <v>0</v>
      </c>
      <c r="R209" s="257">
        <f t="shared" si="988"/>
        <v>0</v>
      </c>
      <c r="S209" s="80">
        <f t="shared" si="965"/>
        <v>0</v>
      </c>
      <c r="T209" s="80">
        <f t="shared" si="966"/>
        <v>0</v>
      </c>
      <c r="U209" s="257">
        <f t="shared" si="972"/>
        <v>0</v>
      </c>
      <c r="V209" s="257">
        <f t="shared" si="973"/>
        <v>0</v>
      </c>
      <c r="W209" s="80">
        <f t="shared" si="974"/>
        <v>0</v>
      </c>
      <c r="X209" s="80">
        <f t="shared" si="975"/>
        <v>0</v>
      </c>
      <c r="Y209" s="257">
        <f t="shared" si="976"/>
        <v>0</v>
      </c>
      <c r="Z209" s="257">
        <f t="shared" si="977"/>
        <v>0</v>
      </c>
      <c r="AA209" s="75">
        <f t="shared" si="978"/>
        <v>0</v>
      </c>
      <c r="AB209" s="75">
        <f t="shared" si="979"/>
        <v>0</v>
      </c>
      <c r="AC209" s="262">
        <f t="shared" si="980"/>
        <v>0</v>
      </c>
      <c r="AD209" s="262">
        <f t="shared" si="981"/>
        <v>0</v>
      </c>
      <c r="AE209" s="80">
        <f t="shared" si="982"/>
        <v>0</v>
      </c>
      <c r="AF209" s="80">
        <f t="shared" si="983"/>
        <v>0</v>
      </c>
      <c r="AG209" s="257">
        <f t="shared" si="984"/>
        <v>0</v>
      </c>
      <c r="AH209" s="257">
        <f t="shared" si="985"/>
        <v>0</v>
      </c>
      <c r="AI209" s="80">
        <f t="shared" si="986"/>
        <v>0</v>
      </c>
      <c r="AJ209" s="80">
        <f t="shared" si="987"/>
        <v>0</v>
      </c>
    </row>
    <row r="210" spans="1:48" hidden="1" outlineLevel="1" x14ac:dyDescent="0.2">
      <c r="A210" s="466"/>
      <c r="B210" s="68">
        <v>188</v>
      </c>
      <c r="K210" s="81"/>
      <c r="M210" s="257">
        <f t="shared" si="967"/>
        <v>0</v>
      </c>
      <c r="N210" s="257">
        <f t="shared" si="968"/>
        <v>0</v>
      </c>
      <c r="O210" s="80">
        <f t="shared" si="969"/>
        <v>0</v>
      </c>
      <c r="P210" s="80">
        <f t="shared" si="970"/>
        <v>0</v>
      </c>
      <c r="Q210" s="257">
        <f t="shared" si="971"/>
        <v>0</v>
      </c>
      <c r="R210" s="257">
        <f t="shared" si="988"/>
        <v>0</v>
      </c>
      <c r="S210" s="80">
        <f t="shared" si="965"/>
        <v>0</v>
      </c>
      <c r="T210" s="80">
        <f t="shared" si="966"/>
        <v>0</v>
      </c>
      <c r="U210" s="257">
        <f t="shared" si="972"/>
        <v>0</v>
      </c>
      <c r="V210" s="257">
        <f t="shared" si="973"/>
        <v>0</v>
      </c>
      <c r="W210" s="80">
        <f t="shared" si="974"/>
        <v>0</v>
      </c>
      <c r="X210" s="80">
        <f t="shared" si="975"/>
        <v>0</v>
      </c>
      <c r="Y210" s="257">
        <f t="shared" si="976"/>
        <v>0</v>
      </c>
      <c r="Z210" s="257">
        <f t="shared" si="977"/>
        <v>0</v>
      </c>
      <c r="AA210" s="75">
        <f t="shared" si="978"/>
        <v>0</v>
      </c>
      <c r="AB210" s="75">
        <f t="shared" si="979"/>
        <v>0</v>
      </c>
      <c r="AC210" s="262">
        <f t="shared" si="980"/>
        <v>0</v>
      </c>
      <c r="AD210" s="262">
        <f t="shared" si="981"/>
        <v>0</v>
      </c>
      <c r="AE210" s="80">
        <f t="shared" si="982"/>
        <v>0</v>
      </c>
      <c r="AF210" s="80">
        <f t="shared" si="983"/>
        <v>0</v>
      </c>
      <c r="AG210" s="257">
        <f t="shared" si="984"/>
        <v>0</v>
      </c>
      <c r="AH210" s="257">
        <f t="shared" si="985"/>
        <v>0</v>
      </c>
      <c r="AI210" s="80">
        <f t="shared" si="986"/>
        <v>0</v>
      </c>
      <c r="AJ210" s="80">
        <f t="shared" si="987"/>
        <v>0</v>
      </c>
    </row>
    <row r="211" spans="1:48" hidden="1" outlineLevel="1" x14ac:dyDescent="0.2">
      <c r="A211" s="466"/>
      <c r="B211" s="68">
        <v>189</v>
      </c>
      <c r="K211" s="81"/>
      <c r="M211" s="257">
        <f t="shared" si="967"/>
        <v>0</v>
      </c>
      <c r="N211" s="257">
        <f t="shared" si="968"/>
        <v>0</v>
      </c>
      <c r="O211" s="80">
        <f t="shared" si="969"/>
        <v>0</v>
      </c>
      <c r="P211" s="80">
        <f t="shared" si="970"/>
        <v>0</v>
      </c>
      <c r="Q211" s="257">
        <f t="shared" si="971"/>
        <v>0</v>
      </c>
      <c r="R211" s="257">
        <f t="shared" si="988"/>
        <v>0</v>
      </c>
      <c r="S211" s="80">
        <f t="shared" si="965"/>
        <v>0</v>
      </c>
      <c r="T211" s="80">
        <f t="shared" si="966"/>
        <v>0</v>
      </c>
      <c r="U211" s="257">
        <f t="shared" si="972"/>
        <v>0</v>
      </c>
      <c r="V211" s="257">
        <f t="shared" si="973"/>
        <v>0</v>
      </c>
      <c r="W211" s="80">
        <f t="shared" si="974"/>
        <v>0</v>
      </c>
      <c r="X211" s="80">
        <f t="shared" si="975"/>
        <v>0</v>
      </c>
      <c r="Y211" s="257">
        <f t="shared" si="976"/>
        <v>0</v>
      </c>
      <c r="Z211" s="257">
        <f t="shared" si="977"/>
        <v>0</v>
      </c>
      <c r="AA211" s="75">
        <f t="shared" si="978"/>
        <v>0</v>
      </c>
      <c r="AB211" s="75">
        <f t="shared" si="979"/>
        <v>0</v>
      </c>
      <c r="AC211" s="262">
        <f t="shared" si="980"/>
        <v>0</v>
      </c>
      <c r="AD211" s="262">
        <f t="shared" si="981"/>
        <v>0</v>
      </c>
      <c r="AE211" s="80">
        <f t="shared" si="982"/>
        <v>0</v>
      </c>
      <c r="AF211" s="80">
        <f t="shared" si="983"/>
        <v>0</v>
      </c>
      <c r="AG211" s="257">
        <f t="shared" si="984"/>
        <v>0</v>
      </c>
      <c r="AH211" s="257">
        <f t="shared" si="985"/>
        <v>0</v>
      </c>
      <c r="AI211" s="80">
        <f t="shared" si="986"/>
        <v>0</v>
      </c>
      <c r="AJ211" s="80">
        <f t="shared" si="987"/>
        <v>0</v>
      </c>
    </row>
    <row r="212" spans="1:48" hidden="1" outlineLevel="1" x14ac:dyDescent="0.2">
      <c r="A212" s="466"/>
      <c r="B212" s="68">
        <v>190</v>
      </c>
      <c r="K212" s="81"/>
      <c r="M212" s="257">
        <f t="shared" si="967"/>
        <v>0</v>
      </c>
      <c r="N212" s="257">
        <f t="shared" si="968"/>
        <v>0</v>
      </c>
      <c r="O212" s="80">
        <f t="shared" si="969"/>
        <v>0</v>
      </c>
      <c r="P212" s="80">
        <f t="shared" si="970"/>
        <v>0</v>
      </c>
      <c r="Q212" s="257">
        <f t="shared" si="971"/>
        <v>0</v>
      </c>
      <c r="R212" s="257">
        <f t="shared" si="988"/>
        <v>0</v>
      </c>
      <c r="S212" s="80">
        <f t="shared" si="965"/>
        <v>0</v>
      </c>
      <c r="T212" s="80">
        <f t="shared" si="966"/>
        <v>0</v>
      </c>
      <c r="U212" s="257">
        <f t="shared" si="972"/>
        <v>0</v>
      </c>
      <c r="V212" s="257">
        <f t="shared" si="973"/>
        <v>0</v>
      </c>
      <c r="W212" s="80">
        <f t="shared" si="974"/>
        <v>0</v>
      </c>
      <c r="X212" s="80">
        <f t="shared" si="975"/>
        <v>0</v>
      </c>
      <c r="Y212" s="257">
        <f t="shared" si="976"/>
        <v>0</v>
      </c>
      <c r="Z212" s="257">
        <f t="shared" si="977"/>
        <v>0</v>
      </c>
      <c r="AA212" s="75">
        <f t="shared" si="978"/>
        <v>0</v>
      </c>
      <c r="AB212" s="75">
        <f t="shared" si="979"/>
        <v>0</v>
      </c>
      <c r="AC212" s="262">
        <f t="shared" si="980"/>
        <v>0</v>
      </c>
      <c r="AD212" s="262">
        <f t="shared" si="981"/>
        <v>0</v>
      </c>
      <c r="AE212" s="80">
        <f t="shared" si="982"/>
        <v>0</v>
      </c>
      <c r="AF212" s="80">
        <f t="shared" si="983"/>
        <v>0</v>
      </c>
      <c r="AG212" s="257">
        <f t="shared" si="984"/>
        <v>0</v>
      </c>
      <c r="AH212" s="257">
        <f t="shared" si="985"/>
        <v>0</v>
      </c>
      <c r="AI212" s="80">
        <f t="shared" si="986"/>
        <v>0</v>
      </c>
      <c r="AJ212" s="80">
        <f t="shared" si="987"/>
        <v>0</v>
      </c>
    </row>
    <row r="213" spans="1:48" hidden="1" outlineLevel="1" x14ac:dyDescent="0.2">
      <c r="A213" s="466"/>
      <c r="B213" s="68">
        <v>191</v>
      </c>
      <c r="K213" s="81"/>
      <c r="M213" s="257">
        <f t="shared" si="967"/>
        <v>0</v>
      </c>
      <c r="N213" s="257">
        <f t="shared" si="968"/>
        <v>0</v>
      </c>
      <c r="O213" s="80">
        <f t="shared" si="969"/>
        <v>0</v>
      </c>
      <c r="P213" s="80">
        <f t="shared" si="970"/>
        <v>0</v>
      </c>
      <c r="Q213" s="257">
        <f t="shared" si="971"/>
        <v>0</v>
      </c>
      <c r="R213" s="257">
        <f t="shared" si="988"/>
        <v>0</v>
      </c>
      <c r="S213" s="80">
        <f t="shared" si="965"/>
        <v>0</v>
      </c>
      <c r="T213" s="80">
        <f t="shared" si="966"/>
        <v>0</v>
      </c>
      <c r="U213" s="257">
        <f t="shared" si="972"/>
        <v>0</v>
      </c>
      <c r="V213" s="257">
        <f t="shared" si="973"/>
        <v>0</v>
      </c>
      <c r="W213" s="80">
        <f t="shared" si="974"/>
        <v>0</v>
      </c>
      <c r="X213" s="80">
        <f t="shared" si="975"/>
        <v>0</v>
      </c>
      <c r="Y213" s="257">
        <f t="shared" si="976"/>
        <v>0</v>
      </c>
      <c r="Z213" s="257">
        <f t="shared" si="977"/>
        <v>0</v>
      </c>
      <c r="AA213" s="75">
        <f t="shared" si="978"/>
        <v>0</v>
      </c>
      <c r="AB213" s="75">
        <f t="shared" si="979"/>
        <v>0</v>
      </c>
      <c r="AC213" s="262">
        <f t="shared" si="980"/>
        <v>0</v>
      </c>
      <c r="AD213" s="262">
        <f t="shared" si="981"/>
        <v>0</v>
      </c>
      <c r="AE213" s="80">
        <f t="shared" si="982"/>
        <v>0</v>
      </c>
      <c r="AF213" s="80">
        <f t="shared" si="983"/>
        <v>0</v>
      </c>
      <c r="AG213" s="257">
        <f t="shared" si="984"/>
        <v>0</v>
      </c>
      <c r="AH213" s="257">
        <f t="shared" si="985"/>
        <v>0</v>
      </c>
      <c r="AI213" s="80">
        <f t="shared" si="986"/>
        <v>0</v>
      </c>
      <c r="AJ213" s="80">
        <f t="shared" si="987"/>
        <v>0</v>
      </c>
    </row>
    <row r="214" spans="1:48" s="70" customFormat="1" hidden="1" outlineLevel="1" x14ac:dyDescent="0.2">
      <c r="A214" s="466"/>
      <c r="B214" s="70">
        <v>192</v>
      </c>
      <c r="E214" s="251"/>
      <c r="F214" s="251"/>
      <c r="I214" s="251"/>
      <c r="J214" s="251"/>
      <c r="K214" s="250"/>
      <c r="M214" s="257">
        <f t="shared" si="967"/>
        <v>0</v>
      </c>
      <c r="N214" s="257">
        <f t="shared" si="968"/>
        <v>0</v>
      </c>
      <c r="O214" s="80">
        <f t="shared" si="969"/>
        <v>0</v>
      </c>
      <c r="P214" s="80">
        <f t="shared" si="970"/>
        <v>0</v>
      </c>
      <c r="Q214" s="257">
        <f t="shared" si="971"/>
        <v>0</v>
      </c>
      <c r="R214" s="257">
        <f t="shared" si="988"/>
        <v>0</v>
      </c>
      <c r="S214" s="80">
        <f t="shared" si="965"/>
        <v>0</v>
      </c>
      <c r="T214" s="80">
        <f t="shared" si="966"/>
        <v>0</v>
      </c>
      <c r="U214" s="257">
        <f t="shared" si="972"/>
        <v>0</v>
      </c>
      <c r="V214" s="257">
        <f t="shared" si="973"/>
        <v>0</v>
      </c>
      <c r="W214" s="80">
        <f t="shared" si="974"/>
        <v>0</v>
      </c>
      <c r="X214" s="80">
        <f t="shared" si="975"/>
        <v>0</v>
      </c>
      <c r="Y214" s="257">
        <f t="shared" si="976"/>
        <v>0</v>
      </c>
      <c r="Z214" s="257">
        <f t="shared" si="977"/>
        <v>0</v>
      </c>
      <c r="AA214" s="75">
        <f t="shared" si="978"/>
        <v>0</v>
      </c>
      <c r="AB214" s="75">
        <f t="shared" si="979"/>
        <v>0</v>
      </c>
      <c r="AC214" s="262">
        <f t="shared" si="980"/>
        <v>0</v>
      </c>
      <c r="AD214" s="262">
        <f t="shared" si="981"/>
        <v>0</v>
      </c>
      <c r="AE214" s="80">
        <f t="shared" si="982"/>
        <v>0</v>
      </c>
      <c r="AF214" s="80">
        <f t="shared" si="983"/>
        <v>0</v>
      </c>
      <c r="AG214" s="257">
        <f t="shared" si="984"/>
        <v>0</v>
      </c>
      <c r="AH214" s="257">
        <f t="shared" si="985"/>
        <v>0</v>
      </c>
      <c r="AI214" s="80">
        <f t="shared" si="986"/>
        <v>0</v>
      </c>
      <c r="AJ214" s="80">
        <f t="shared" si="987"/>
        <v>0</v>
      </c>
      <c r="AK214" s="251"/>
      <c r="AL214" s="251"/>
      <c r="AO214" s="251"/>
      <c r="AP214" s="251"/>
      <c r="AS214" s="251"/>
      <c r="AT214" s="251"/>
    </row>
    <row r="215" spans="1:48" s="251" customFormat="1" collapsed="1" x14ac:dyDescent="0.2">
      <c r="A215" s="76">
        <f>A203</f>
        <v>2035</v>
      </c>
      <c r="B215" s="77" t="s">
        <v>93</v>
      </c>
      <c r="C215" s="78">
        <f>SUM(E215,G215,I215,K215,M215,O215,Q215,S215,U215,W215,Y215,AA215,AC215,AE215,AG215,AI215,AK215,AM215,AO215,AQ215,AS215,AU215,)</f>
        <v>0</v>
      </c>
      <c r="D215" s="78">
        <f>SUM(F215,H215,J215,L215,N215,P215,R215,T215,V215,X215,Z215,AB215,AD215,AF215,AH215,AJ215,AL215,AN215,AP215,AR215,AT215,AV215)</f>
        <v>0</v>
      </c>
      <c r="E215" s="79">
        <f>ABS(SUM(E203:E214))</f>
        <v>0</v>
      </c>
      <c r="F215" s="79">
        <f>ABS(SUM(F203:F214))</f>
        <v>0</v>
      </c>
      <c r="G215" s="79">
        <f t="shared" ref="G215" si="989">ABS(SUM(G203:G214))</f>
        <v>0</v>
      </c>
      <c r="H215" s="79">
        <f t="shared" ref="H215" si="990">ABS(SUM(H203:H214))</f>
        <v>0</v>
      </c>
      <c r="I215" s="79">
        <f t="shared" ref="I215" si="991">ABS(SUM(I203:I214))</f>
        <v>0</v>
      </c>
      <c r="J215" s="79">
        <f t="shared" ref="J215" si="992">ABS(SUM(J203:J214))</f>
        <v>0</v>
      </c>
      <c r="K215" s="79">
        <f t="shared" ref="K215" si="993">ABS(SUM(K203:K214))</f>
        <v>0</v>
      </c>
      <c r="L215" s="79">
        <f t="shared" ref="L215" si="994">ABS(SUM(L203:L214))</f>
        <v>0</v>
      </c>
      <c r="M215" s="79">
        <f t="shared" ref="M215" si="995">ABS(SUM(M203:M214))</f>
        <v>0</v>
      </c>
      <c r="N215" s="79">
        <f t="shared" ref="N215" si="996">ABS(SUM(N203:N214))</f>
        <v>0</v>
      </c>
      <c r="O215" s="79">
        <f t="shared" ref="O215" si="997">ABS(SUM(O203:O214))</f>
        <v>0</v>
      </c>
      <c r="P215" s="79">
        <f t="shared" ref="P215" si="998">ABS(SUM(P203:P214))</f>
        <v>0</v>
      </c>
      <c r="Q215" s="79">
        <f t="shared" ref="Q215" si="999">ABS(SUM(Q203:Q214))</f>
        <v>0</v>
      </c>
      <c r="R215" s="79">
        <f t="shared" ref="R215" si="1000">ABS(SUM(R203:R214))</f>
        <v>0</v>
      </c>
      <c r="S215" s="79">
        <f t="shared" ref="S215" si="1001">ABS(SUM(S203:S214))</f>
        <v>0</v>
      </c>
      <c r="T215" s="79">
        <f t="shared" ref="T215" si="1002">ABS(SUM(T203:T214))</f>
        <v>0</v>
      </c>
      <c r="U215" s="79">
        <f t="shared" ref="U215" si="1003">ABS(SUM(U203:U214))</f>
        <v>0</v>
      </c>
      <c r="V215" s="79">
        <f t="shared" ref="V215" si="1004">ABS(SUM(V203:V214))</f>
        <v>0</v>
      </c>
      <c r="W215" s="79">
        <f t="shared" ref="W215" si="1005">ABS(SUM(W203:W214))</f>
        <v>0</v>
      </c>
      <c r="X215" s="79">
        <f t="shared" ref="X215" si="1006">ABS(SUM(X203:X214))</f>
        <v>0</v>
      </c>
      <c r="Y215" s="79">
        <f t="shared" ref="Y215" si="1007">ABS(SUM(Y203:Y214))</f>
        <v>0</v>
      </c>
      <c r="Z215" s="79">
        <f t="shared" ref="Z215" si="1008">ABS(SUM(Z203:Z214))</f>
        <v>0</v>
      </c>
      <c r="AA215" s="79">
        <f t="shared" ref="AA215" si="1009">ABS(SUM(AA203:AA214))</f>
        <v>0</v>
      </c>
      <c r="AB215" s="79">
        <f t="shared" ref="AB215" si="1010">ABS(SUM(AB203:AB214))</f>
        <v>0</v>
      </c>
      <c r="AC215" s="79">
        <f t="shared" ref="AC215" si="1011">ABS(SUM(AC203:AC214))</f>
        <v>0</v>
      </c>
      <c r="AD215" s="79">
        <f t="shared" ref="AD215" si="1012">ABS(SUM(AD203:AD214))</f>
        <v>0</v>
      </c>
      <c r="AE215" s="79">
        <f t="shared" ref="AE215" si="1013">ABS(SUM(AE203:AE214))</f>
        <v>0</v>
      </c>
      <c r="AF215" s="79">
        <f t="shared" ref="AF215" si="1014">ABS(SUM(AF203:AF214))</f>
        <v>0</v>
      </c>
      <c r="AG215" s="79">
        <f t="shared" ref="AG215" si="1015">ABS(SUM(AG203:AG214))</f>
        <v>0</v>
      </c>
      <c r="AH215" s="79">
        <f t="shared" ref="AH215" si="1016">ABS(SUM(AH203:AH214))</f>
        <v>0</v>
      </c>
      <c r="AI215" s="79">
        <f t="shared" ref="AI215" si="1017">ABS(SUM(AI203:AI214))</f>
        <v>0</v>
      </c>
      <c r="AJ215" s="79">
        <f t="shared" ref="AJ215" si="1018">ABS(SUM(AJ203:AJ214))</f>
        <v>0</v>
      </c>
      <c r="AK215" s="79">
        <f t="shared" ref="AK215" si="1019">ABS(SUM(AK203:AK214))</f>
        <v>0</v>
      </c>
      <c r="AL215" s="79">
        <f t="shared" ref="AL215" si="1020">ABS(SUM(AL203:AL214))</f>
        <v>0</v>
      </c>
      <c r="AM215" s="79">
        <f t="shared" ref="AM215" si="1021">ABS(SUM(AM203:AM214))</f>
        <v>0</v>
      </c>
      <c r="AN215" s="79">
        <f t="shared" ref="AN215" si="1022">ABS(SUM(AN203:AN214))</f>
        <v>0</v>
      </c>
      <c r="AO215" s="79">
        <f t="shared" ref="AO215" si="1023">ABS(SUM(AO203:AO214))</f>
        <v>0</v>
      </c>
      <c r="AP215" s="79">
        <f t="shared" ref="AP215" si="1024">ABS(SUM(AP203:AP214))</f>
        <v>0</v>
      </c>
      <c r="AQ215" s="79">
        <f t="shared" ref="AQ215" si="1025">ABS(SUM(AQ203:AQ214))</f>
        <v>0</v>
      </c>
      <c r="AR215" s="79">
        <f t="shared" ref="AR215" si="1026">ABS(SUM(AR203:AR214))</f>
        <v>0</v>
      </c>
      <c r="AS215" s="79">
        <f t="shared" ref="AS215" si="1027">ABS(SUM(AS203:AS214))</f>
        <v>0</v>
      </c>
      <c r="AT215" s="79">
        <f t="shared" ref="AT215" si="1028">ABS(SUM(AT203:AT214))</f>
        <v>0</v>
      </c>
      <c r="AU215" s="79">
        <f t="shared" ref="AU215" si="1029">ABS(SUM(AU203:AU214))</f>
        <v>0</v>
      </c>
      <c r="AV215" s="79">
        <f t="shared" ref="AV215" si="1030">ABS(SUM(AV203:AV214))</f>
        <v>0</v>
      </c>
    </row>
    <row r="216" spans="1:48" hidden="1" outlineLevel="1" x14ac:dyDescent="0.2">
      <c r="A216" s="466">
        <f>AK3</f>
        <v>2036</v>
      </c>
      <c r="B216" s="68">
        <v>193</v>
      </c>
      <c r="K216" s="81"/>
      <c r="M216" s="260"/>
      <c r="O216" s="80">
        <f t="shared" ref="O216" si="1031">IF(B151&gt;$P$6,0,PPMT($P$5/12,B151,$P$6,$P$4,0,0))</f>
        <v>0</v>
      </c>
      <c r="P216" s="80">
        <f t="shared" ref="P216" si="1032">IF(B151&gt;$P$6,0,IPMT($P$5/12,B151,$P$6,$P$4,0,0))</f>
        <v>0</v>
      </c>
      <c r="Q216" s="257">
        <f t="shared" ref="Q216" si="1033">IF(B138&gt;$R$6,0,PPMT($R$5/12,B138,$R$6,$R$4,0,0))</f>
        <v>0</v>
      </c>
      <c r="R216" s="257">
        <f t="shared" ref="R216" si="1034">IF(B138&gt;$R$6,0,IPMT($R$5/12,B138,$R$6,$R$4,0,0))</f>
        <v>0</v>
      </c>
      <c r="S216" s="80">
        <f t="shared" ref="S216:S227" si="1035">IF(B125&gt;$T$6,0,PPMT($T$5/12,B125,$T$6,$T$4,0,0))</f>
        <v>0</v>
      </c>
      <c r="T216" s="80">
        <f t="shared" ref="T216:T227" si="1036">IF(B125&gt;$T$6,0,IPMT($T$5/12,B125,$T$6,$T$4,0,0))</f>
        <v>0</v>
      </c>
      <c r="U216" s="257">
        <f>IF(B112&gt;$V$6,0,PPMT($V$5/12,B112,$V$6,$V$4,0,0))</f>
        <v>0</v>
      </c>
      <c r="V216" s="257">
        <f>IF(B112&gt;$V$6,0,IPMT($V$5/12,B112,$V$6,$V$4,0,0))</f>
        <v>0</v>
      </c>
      <c r="W216" s="80">
        <f>IF(B99&gt;$X$6,0,PPMT($X$5/12,B99,$X$6,$X$4,0,0))</f>
        <v>0</v>
      </c>
      <c r="X216" s="80">
        <f>IF(B99&gt;$X$6,0,IPMT($X$5/12,B99,$X$6,$X$4,0,0))</f>
        <v>0</v>
      </c>
      <c r="Y216" s="257">
        <f>IF(B86&gt;$Z$6,0,PPMT($Z$5/12,B86,$Z$6,$Z$4,0,0))</f>
        <v>0</v>
      </c>
      <c r="Z216" s="257">
        <f>IF(B86&gt;$Z$6,0,IPMT($Z$5/12,B86,$Z$6,$Z$4,0,0))</f>
        <v>0</v>
      </c>
      <c r="AA216" s="75">
        <f>IF(B73&gt;$AB$6,0,PPMT($AB$5/12,B73,$AB$6,$AB$4,0,0))</f>
        <v>0</v>
      </c>
      <c r="AB216" s="75">
        <f>IF(B73&gt;$AB$6,0,IPMT($AB$5/12,B73,$AB$6,$AB$4,0,0))</f>
        <v>0</v>
      </c>
      <c r="AC216" s="262">
        <f>IF(B60&gt;$AD$6,0,PPMT($AD$5/12,B60,$AD$6,$AD$4,0,0))</f>
        <v>0</v>
      </c>
      <c r="AD216" s="262">
        <f>IF(B60&gt;$AD$6,0,IPMT($AD$5/12,B60,$AD$6,$AD$4,0,0))</f>
        <v>0</v>
      </c>
      <c r="AE216" s="80">
        <f>IF(B47&gt;$AF$6,0,PPMT($AF$5/12,B47,$AF$6,$AF$4,0,0))</f>
        <v>0</v>
      </c>
      <c r="AF216" s="80">
        <f>IF(B47&gt;$AF$6,0,IPMT($AF$5/12,B47,$AF$6,$AF$4,0,0))</f>
        <v>0</v>
      </c>
      <c r="AG216" s="257">
        <f>IF(B34&gt;$AH$6,0,PPMT($AH$5/12,B34,$AH$6,$AH$4,0,0))</f>
        <v>0</v>
      </c>
      <c r="AH216" s="257">
        <f>IF(B34&gt;$AH$6,0,IPMT($AH$5/12,B34,$AH$6,$AH$4,0,0))</f>
        <v>0</v>
      </c>
      <c r="AI216" s="80">
        <f>IF(B21&gt;$AJ$6,0,PPMT($AJ$5/12,B21,$AJ$6,$AJ$4,0,0))</f>
        <v>0</v>
      </c>
      <c r="AJ216" s="80">
        <f>IF(B21&gt;$AJ$6,0,IPMT($AJ$5/12,B21,$AJ$6,$AJ$4,0,0))</f>
        <v>0</v>
      </c>
      <c r="AK216" s="257">
        <f>IF(B8&gt;$AL$6,0,PPMT($AL$5/12,B8,$AL$6,$AL$4,0,0))</f>
        <v>0</v>
      </c>
      <c r="AL216" s="257">
        <f>IF(B8&gt;$AL$6,0,IPMT($AL$5/12,B8,$AL$6,$AL$4,0,0))</f>
        <v>0</v>
      </c>
    </row>
    <row r="217" spans="1:48" hidden="1" outlineLevel="1" x14ac:dyDescent="0.2">
      <c r="A217" s="466"/>
      <c r="B217" s="68">
        <v>194</v>
      </c>
      <c r="K217" s="81"/>
      <c r="M217" s="260"/>
      <c r="O217" s="80">
        <f t="shared" ref="O217:O227" si="1037">IF(B152&gt;$P$6,0,PPMT($P$5/12,B152,$P$6,$P$4,0,0))</f>
        <v>0</v>
      </c>
      <c r="P217" s="80">
        <f t="shared" ref="P217:P227" si="1038">IF(B152&gt;$P$6,0,IPMT($P$5/12,B152,$P$6,$P$4,0,0))</f>
        <v>0</v>
      </c>
      <c r="Q217" s="257">
        <f t="shared" ref="Q217:Q227" si="1039">IF(B139&gt;$R$6,0,PPMT($R$5/12,B139,$R$6,$R$4,0,0))</f>
        <v>0</v>
      </c>
      <c r="R217" s="257">
        <f t="shared" ref="R217:R227" si="1040">IF(B139&gt;$R$6,0,IPMT($R$5/12,B139,$R$6,$R$4,0,0))</f>
        <v>0</v>
      </c>
      <c r="S217" s="80">
        <f t="shared" si="1035"/>
        <v>0</v>
      </c>
      <c r="T217" s="80">
        <f t="shared" si="1036"/>
        <v>0</v>
      </c>
      <c r="U217" s="257">
        <f t="shared" ref="U217:U227" si="1041">IF(B113&gt;$V$6,0,PPMT($V$5/12,B113,$V$6,$V$4,0,0))</f>
        <v>0</v>
      </c>
      <c r="V217" s="257">
        <f t="shared" ref="V217:V227" si="1042">IF(B113&gt;$V$6,0,IPMT($V$5/12,B113,$V$6,$V$4,0,0))</f>
        <v>0</v>
      </c>
      <c r="W217" s="80">
        <f t="shared" ref="W217:W227" si="1043">IF(B100&gt;$X$6,0,PPMT($X$5/12,B100,$X$6,$X$4,0,0))</f>
        <v>0</v>
      </c>
      <c r="X217" s="80">
        <f t="shared" ref="X217:X227" si="1044">IF(B100&gt;$X$6,0,IPMT($X$5/12,B100,$X$6,$X$4,0,0))</f>
        <v>0</v>
      </c>
      <c r="Y217" s="257">
        <f t="shared" ref="Y217:Y227" si="1045">IF(B87&gt;$Z$6,0,PPMT($Z$5/12,B87,$Z$6,$Z$4,0,0))</f>
        <v>0</v>
      </c>
      <c r="Z217" s="257">
        <f t="shared" ref="Z217:Z227" si="1046">IF(B87&gt;$Z$6,0,IPMT($Z$5/12,B87,$Z$6,$Z$4,0,0))</f>
        <v>0</v>
      </c>
      <c r="AA217" s="75">
        <f t="shared" ref="AA217:AA227" si="1047">IF(B74&gt;$AB$6,0,PPMT($AB$5/12,B74,$AB$6,$AB$4,0,0))</f>
        <v>0</v>
      </c>
      <c r="AB217" s="75">
        <f t="shared" ref="AB217:AB227" si="1048">IF(B74&gt;$AB$6,0,IPMT($AB$5/12,B74,$AB$6,$AB$4,0,0))</f>
        <v>0</v>
      </c>
      <c r="AC217" s="262">
        <f t="shared" ref="AC217:AC227" si="1049">IF(B61&gt;$AD$6,0,PPMT($AD$5/12,B61,$AD$6,$AD$4,0,0))</f>
        <v>0</v>
      </c>
      <c r="AD217" s="262">
        <f t="shared" ref="AD217:AD227" si="1050">IF(B61&gt;$AD$6,0,IPMT($AD$5/12,B61,$AD$6,$AD$4,0,0))</f>
        <v>0</v>
      </c>
      <c r="AE217" s="80">
        <f t="shared" ref="AE217:AE227" si="1051">IF(B48&gt;$AF$6,0,PPMT($AF$5/12,B48,$AF$6,$AF$4,0,0))</f>
        <v>0</v>
      </c>
      <c r="AF217" s="80">
        <f t="shared" ref="AF217:AF227" si="1052">IF(B48&gt;$AF$6,0,IPMT($AF$5/12,B48,$AF$6,$AF$4,0,0))</f>
        <v>0</v>
      </c>
      <c r="AG217" s="257">
        <f t="shared" ref="AG217:AG227" si="1053">IF(B35&gt;$AH$6,0,PPMT($AH$5/12,B35,$AH$6,$AH$4,0,0))</f>
        <v>0</v>
      </c>
      <c r="AH217" s="257">
        <f t="shared" ref="AH217:AH227" si="1054">IF(B35&gt;$AH$6,0,IPMT($AH$5/12,B35,$AH$6,$AH$4,0,0))</f>
        <v>0</v>
      </c>
      <c r="AI217" s="80">
        <f t="shared" ref="AI217:AI227" si="1055">IF(B22&gt;$AJ$6,0,PPMT($AJ$5/12,B22,$AJ$6,$AJ$4,0,0))</f>
        <v>0</v>
      </c>
      <c r="AJ217" s="80">
        <f t="shared" ref="AJ217:AJ227" si="1056">IF(B22&gt;$AJ$6,0,IPMT($AJ$5/12,B22,$AJ$6,$AJ$4,0,0))</f>
        <v>0</v>
      </c>
      <c r="AK217" s="257">
        <f t="shared" ref="AK217:AK227" si="1057">IF(B9&gt;$AL$6,0,PPMT($AL$5/12,B9,$AL$6,$AL$4,0,0))</f>
        <v>0</v>
      </c>
      <c r="AL217" s="257">
        <f t="shared" ref="AL217:AL227" si="1058">IF(B9&gt;$AL$6,0,IPMT($AL$5/12,B9,$AL$6,$AL$4,0,0))</f>
        <v>0</v>
      </c>
    </row>
    <row r="218" spans="1:48" hidden="1" outlineLevel="1" x14ac:dyDescent="0.2">
      <c r="A218" s="466"/>
      <c r="B218" s="68">
        <v>195</v>
      </c>
      <c r="K218" s="81"/>
      <c r="M218" s="260"/>
      <c r="O218" s="80">
        <f t="shared" si="1037"/>
        <v>0</v>
      </c>
      <c r="P218" s="80">
        <f t="shared" si="1038"/>
        <v>0</v>
      </c>
      <c r="Q218" s="257">
        <f t="shared" si="1039"/>
        <v>0</v>
      </c>
      <c r="R218" s="257">
        <f t="shared" si="1040"/>
        <v>0</v>
      </c>
      <c r="S218" s="80">
        <f t="shared" si="1035"/>
        <v>0</v>
      </c>
      <c r="T218" s="80">
        <f t="shared" si="1036"/>
        <v>0</v>
      </c>
      <c r="U218" s="257">
        <f t="shared" si="1041"/>
        <v>0</v>
      </c>
      <c r="V218" s="257">
        <f t="shared" si="1042"/>
        <v>0</v>
      </c>
      <c r="W218" s="80">
        <f t="shared" si="1043"/>
        <v>0</v>
      </c>
      <c r="X218" s="80">
        <f t="shared" si="1044"/>
        <v>0</v>
      </c>
      <c r="Y218" s="257">
        <f t="shared" si="1045"/>
        <v>0</v>
      </c>
      <c r="Z218" s="257">
        <f t="shared" si="1046"/>
        <v>0</v>
      </c>
      <c r="AA218" s="75">
        <f t="shared" si="1047"/>
        <v>0</v>
      </c>
      <c r="AB218" s="75">
        <f t="shared" si="1048"/>
        <v>0</v>
      </c>
      <c r="AC218" s="262">
        <f t="shared" si="1049"/>
        <v>0</v>
      </c>
      <c r="AD218" s="262">
        <f t="shared" si="1050"/>
        <v>0</v>
      </c>
      <c r="AE218" s="80">
        <f t="shared" si="1051"/>
        <v>0</v>
      </c>
      <c r="AF218" s="80">
        <f t="shared" si="1052"/>
        <v>0</v>
      </c>
      <c r="AG218" s="257">
        <f t="shared" si="1053"/>
        <v>0</v>
      </c>
      <c r="AH218" s="257">
        <f t="shared" si="1054"/>
        <v>0</v>
      </c>
      <c r="AI218" s="80">
        <f t="shared" si="1055"/>
        <v>0</v>
      </c>
      <c r="AJ218" s="80">
        <f t="shared" si="1056"/>
        <v>0</v>
      </c>
      <c r="AK218" s="257">
        <f t="shared" si="1057"/>
        <v>0</v>
      </c>
      <c r="AL218" s="257">
        <f t="shared" si="1058"/>
        <v>0</v>
      </c>
    </row>
    <row r="219" spans="1:48" hidden="1" outlineLevel="1" x14ac:dyDescent="0.2">
      <c r="A219" s="466"/>
      <c r="B219" s="68">
        <v>196</v>
      </c>
      <c r="K219" s="81"/>
      <c r="M219" s="260"/>
      <c r="O219" s="80">
        <f t="shared" si="1037"/>
        <v>0</v>
      </c>
      <c r="P219" s="80">
        <f t="shared" si="1038"/>
        <v>0</v>
      </c>
      <c r="Q219" s="257">
        <f t="shared" si="1039"/>
        <v>0</v>
      </c>
      <c r="R219" s="257">
        <f t="shared" si="1040"/>
        <v>0</v>
      </c>
      <c r="S219" s="80">
        <f t="shared" si="1035"/>
        <v>0</v>
      </c>
      <c r="T219" s="80">
        <f t="shared" si="1036"/>
        <v>0</v>
      </c>
      <c r="U219" s="257">
        <f t="shared" si="1041"/>
        <v>0</v>
      </c>
      <c r="V219" s="257">
        <f t="shared" si="1042"/>
        <v>0</v>
      </c>
      <c r="W219" s="80">
        <f t="shared" si="1043"/>
        <v>0</v>
      </c>
      <c r="X219" s="80">
        <f t="shared" si="1044"/>
        <v>0</v>
      </c>
      <c r="Y219" s="257">
        <f t="shared" si="1045"/>
        <v>0</v>
      </c>
      <c r="Z219" s="257">
        <f t="shared" si="1046"/>
        <v>0</v>
      </c>
      <c r="AA219" s="75">
        <f t="shared" si="1047"/>
        <v>0</v>
      </c>
      <c r="AB219" s="75">
        <f t="shared" si="1048"/>
        <v>0</v>
      </c>
      <c r="AC219" s="262">
        <f t="shared" si="1049"/>
        <v>0</v>
      </c>
      <c r="AD219" s="262">
        <f t="shared" si="1050"/>
        <v>0</v>
      </c>
      <c r="AE219" s="80">
        <f t="shared" si="1051"/>
        <v>0</v>
      </c>
      <c r="AF219" s="80">
        <f t="shared" si="1052"/>
        <v>0</v>
      </c>
      <c r="AG219" s="257">
        <f t="shared" si="1053"/>
        <v>0</v>
      </c>
      <c r="AH219" s="257">
        <f t="shared" si="1054"/>
        <v>0</v>
      </c>
      <c r="AI219" s="80">
        <f t="shared" si="1055"/>
        <v>0</v>
      </c>
      <c r="AJ219" s="80">
        <f t="shared" si="1056"/>
        <v>0</v>
      </c>
      <c r="AK219" s="257">
        <f t="shared" si="1057"/>
        <v>0</v>
      </c>
      <c r="AL219" s="257">
        <f t="shared" si="1058"/>
        <v>0</v>
      </c>
    </row>
    <row r="220" spans="1:48" hidden="1" outlineLevel="1" x14ac:dyDescent="0.2">
      <c r="A220" s="466"/>
      <c r="B220" s="68">
        <v>197</v>
      </c>
      <c r="K220" s="81"/>
      <c r="O220" s="80">
        <f t="shared" si="1037"/>
        <v>0</v>
      </c>
      <c r="P220" s="80">
        <f t="shared" si="1038"/>
        <v>0</v>
      </c>
      <c r="Q220" s="257">
        <f t="shared" si="1039"/>
        <v>0</v>
      </c>
      <c r="R220" s="257">
        <f t="shared" si="1040"/>
        <v>0</v>
      </c>
      <c r="S220" s="80">
        <f t="shared" si="1035"/>
        <v>0</v>
      </c>
      <c r="T220" s="80">
        <f t="shared" si="1036"/>
        <v>0</v>
      </c>
      <c r="U220" s="257">
        <f t="shared" si="1041"/>
        <v>0</v>
      </c>
      <c r="V220" s="257">
        <f t="shared" si="1042"/>
        <v>0</v>
      </c>
      <c r="W220" s="80">
        <f t="shared" si="1043"/>
        <v>0</v>
      </c>
      <c r="X220" s="80">
        <f t="shared" si="1044"/>
        <v>0</v>
      </c>
      <c r="Y220" s="257">
        <f t="shared" si="1045"/>
        <v>0</v>
      </c>
      <c r="Z220" s="257">
        <f t="shared" si="1046"/>
        <v>0</v>
      </c>
      <c r="AA220" s="75">
        <f t="shared" si="1047"/>
        <v>0</v>
      </c>
      <c r="AB220" s="75">
        <f t="shared" si="1048"/>
        <v>0</v>
      </c>
      <c r="AC220" s="262">
        <f t="shared" si="1049"/>
        <v>0</v>
      </c>
      <c r="AD220" s="262">
        <f t="shared" si="1050"/>
        <v>0</v>
      </c>
      <c r="AE220" s="80">
        <f t="shared" si="1051"/>
        <v>0</v>
      </c>
      <c r="AF220" s="80">
        <f t="shared" si="1052"/>
        <v>0</v>
      </c>
      <c r="AG220" s="257">
        <f t="shared" si="1053"/>
        <v>0</v>
      </c>
      <c r="AH220" s="257">
        <f t="shared" si="1054"/>
        <v>0</v>
      </c>
      <c r="AI220" s="80">
        <f t="shared" si="1055"/>
        <v>0</v>
      </c>
      <c r="AJ220" s="80">
        <f t="shared" si="1056"/>
        <v>0</v>
      </c>
      <c r="AK220" s="257">
        <f t="shared" si="1057"/>
        <v>0</v>
      </c>
      <c r="AL220" s="257">
        <f t="shared" si="1058"/>
        <v>0</v>
      </c>
    </row>
    <row r="221" spans="1:48" hidden="1" outlineLevel="1" x14ac:dyDescent="0.2">
      <c r="A221" s="466"/>
      <c r="B221" s="68">
        <v>198</v>
      </c>
      <c r="K221" s="81"/>
      <c r="O221" s="80">
        <f t="shared" si="1037"/>
        <v>0</v>
      </c>
      <c r="P221" s="80">
        <f t="shared" si="1038"/>
        <v>0</v>
      </c>
      <c r="Q221" s="257">
        <f t="shared" si="1039"/>
        <v>0</v>
      </c>
      <c r="R221" s="257">
        <f t="shared" si="1040"/>
        <v>0</v>
      </c>
      <c r="S221" s="80">
        <f t="shared" si="1035"/>
        <v>0</v>
      </c>
      <c r="T221" s="80">
        <f t="shared" si="1036"/>
        <v>0</v>
      </c>
      <c r="U221" s="257">
        <f t="shared" si="1041"/>
        <v>0</v>
      </c>
      <c r="V221" s="257">
        <f t="shared" si="1042"/>
        <v>0</v>
      </c>
      <c r="W221" s="80">
        <f t="shared" si="1043"/>
        <v>0</v>
      </c>
      <c r="X221" s="80">
        <f t="shared" si="1044"/>
        <v>0</v>
      </c>
      <c r="Y221" s="257">
        <f t="shared" si="1045"/>
        <v>0</v>
      </c>
      <c r="Z221" s="257">
        <f t="shared" si="1046"/>
        <v>0</v>
      </c>
      <c r="AA221" s="75">
        <f t="shared" si="1047"/>
        <v>0</v>
      </c>
      <c r="AB221" s="75">
        <f t="shared" si="1048"/>
        <v>0</v>
      </c>
      <c r="AC221" s="262">
        <f t="shared" si="1049"/>
        <v>0</v>
      </c>
      <c r="AD221" s="262">
        <f t="shared" si="1050"/>
        <v>0</v>
      </c>
      <c r="AE221" s="80">
        <f t="shared" si="1051"/>
        <v>0</v>
      </c>
      <c r="AF221" s="80">
        <f t="shared" si="1052"/>
        <v>0</v>
      </c>
      <c r="AG221" s="257">
        <f t="shared" si="1053"/>
        <v>0</v>
      </c>
      <c r="AH221" s="257">
        <f t="shared" si="1054"/>
        <v>0</v>
      </c>
      <c r="AI221" s="80">
        <f t="shared" si="1055"/>
        <v>0</v>
      </c>
      <c r="AJ221" s="80">
        <f t="shared" si="1056"/>
        <v>0</v>
      </c>
      <c r="AK221" s="257">
        <f t="shared" si="1057"/>
        <v>0</v>
      </c>
      <c r="AL221" s="257">
        <f t="shared" si="1058"/>
        <v>0</v>
      </c>
    </row>
    <row r="222" spans="1:48" hidden="1" outlineLevel="1" x14ac:dyDescent="0.2">
      <c r="A222" s="466"/>
      <c r="B222" s="68">
        <v>199</v>
      </c>
      <c r="K222" s="81"/>
      <c r="O222" s="80">
        <f t="shared" si="1037"/>
        <v>0</v>
      </c>
      <c r="P222" s="80">
        <f t="shared" si="1038"/>
        <v>0</v>
      </c>
      <c r="Q222" s="257">
        <f t="shared" si="1039"/>
        <v>0</v>
      </c>
      <c r="R222" s="257">
        <f t="shared" si="1040"/>
        <v>0</v>
      </c>
      <c r="S222" s="80">
        <f t="shared" si="1035"/>
        <v>0</v>
      </c>
      <c r="T222" s="80">
        <f t="shared" si="1036"/>
        <v>0</v>
      </c>
      <c r="U222" s="257">
        <f t="shared" si="1041"/>
        <v>0</v>
      </c>
      <c r="V222" s="257">
        <f t="shared" si="1042"/>
        <v>0</v>
      </c>
      <c r="W222" s="80">
        <f t="shared" si="1043"/>
        <v>0</v>
      </c>
      <c r="X222" s="80">
        <f t="shared" si="1044"/>
        <v>0</v>
      </c>
      <c r="Y222" s="257">
        <f t="shared" si="1045"/>
        <v>0</v>
      </c>
      <c r="Z222" s="257">
        <f t="shared" si="1046"/>
        <v>0</v>
      </c>
      <c r="AA222" s="75">
        <f t="shared" si="1047"/>
        <v>0</v>
      </c>
      <c r="AB222" s="75">
        <f t="shared" si="1048"/>
        <v>0</v>
      </c>
      <c r="AC222" s="262">
        <f t="shared" si="1049"/>
        <v>0</v>
      </c>
      <c r="AD222" s="262">
        <f t="shared" si="1050"/>
        <v>0</v>
      </c>
      <c r="AE222" s="80">
        <f t="shared" si="1051"/>
        <v>0</v>
      </c>
      <c r="AF222" s="80">
        <f t="shared" si="1052"/>
        <v>0</v>
      </c>
      <c r="AG222" s="257">
        <f t="shared" si="1053"/>
        <v>0</v>
      </c>
      <c r="AH222" s="257">
        <f t="shared" si="1054"/>
        <v>0</v>
      </c>
      <c r="AI222" s="80">
        <f t="shared" si="1055"/>
        <v>0</v>
      </c>
      <c r="AJ222" s="80">
        <f t="shared" si="1056"/>
        <v>0</v>
      </c>
      <c r="AK222" s="257">
        <f t="shared" si="1057"/>
        <v>0</v>
      </c>
      <c r="AL222" s="257">
        <f t="shared" si="1058"/>
        <v>0</v>
      </c>
    </row>
    <row r="223" spans="1:48" hidden="1" outlineLevel="1" x14ac:dyDescent="0.2">
      <c r="A223" s="466"/>
      <c r="B223" s="68">
        <v>200</v>
      </c>
      <c r="K223" s="81"/>
      <c r="O223" s="80">
        <f t="shared" si="1037"/>
        <v>0</v>
      </c>
      <c r="P223" s="80">
        <f t="shared" si="1038"/>
        <v>0</v>
      </c>
      <c r="Q223" s="257">
        <f t="shared" si="1039"/>
        <v>0</v>
      </c>
      <c r="R223" s="257">
        <f t="shared" si="1040"/>
        <v>0</v>
      </c>
      <c r="S223" s="80">
        <f t="shared" si="1035"/>
        <v>0</v>
      </c>
      <c r="T223" s="80">
        <f t="shared" si="1036"/>
        <v>0</v>
      </c>
      <c r="U223" s="257">
        <f t="shared" si="1041"/>
        <v>0</v>
      </c>
      <c r="V223" s="257">
        <f t="shared" si="1042"/>
        <v>0</v>
      </c>
      <c r="W223" s="80">
        <f t="shared" si="1043"/>
        <v>0</v>
      </c>
      <c r="X223" s="80">
        <f t="shared" si="1044"/>
        <v>0</v>
      </c>
      <c r="Y223" s="257">
        <f t="shared" si="1045"/>
        <v>0</v>
      </c>
      <c r="Z223" s="257">
        <f t="shared" si="1046"/>
        <v>0</v>
      </c>
      <c r="AA223" s="75">
        <f t="shared" si="1047"/>
        <v>0</v>
      </c>
      <c r="AB223" s="75">
        <f t="shared" si="1048"/>
        <v>0</v>
      </c>
      <c r="AC223" s="262">
        <f t="shared" si="1049"/>
        <v>0</v>
      </c>
      <c r="AD223" s="262">
        <f t="shared" si="1050"/>
        <v>0</v>
      </c>
      <c r="AE223" s="80">
        <f t="shared" si="1051"/>
        <v>0</v>
      </c>
      <c r="AF223" s="80">
        <f t="shared" si="1052"/>
        <v>0</v>
      </c>
      <c r="AG223" s="257">
        <f t="shared" si="1053"/>
        <v>0</v>
      </c>
      <c r="AH223" s="257">
        <f t="shared" si="1054"/>
        <v>0</v>
      </c>
      <c r="AI223" s="80">
        <f t="shared" si="1055"/>
        <v>0</v>
      </c>
      <c r="AJ223" s="80">
        <f t="shared" si="1056"/>
        <v>0</v>
      </c>
      <c r="AK223" s="257">
        <f t="shared" si="1057"/>
        <v>0</v>
      </c>
      <c r="AL223" s="257">
        <f t="shared" si="1058"/>
        <v>0</v>
      </c>
    </row>
    <row r="224" spans="1:48" hidden="1" outlineLevel="1" x14ac:dyDescent="0.2">
      <c r="A224" s="466"/>
      <c r="B224" s="68">
        <v>201</v>
      </c>
      <c r="K224" s="81"/>
      <c r="O224" s="80">
        <f t="shared" si="1037"/>
        <v>0</v>
      </c>
      <c r="P224" s="80">
        <f t="shared" si="1038"/>
        <v>0</v>
      </c>
      <c r="Q224" s="257">
        <f t="shared" si="1039"/>
        <v>0</v>
      </c>
      <c r="R224" s="257">
        <f t="shared" si="1040"/>
        <v>0</v>
      </c>
      <c r="S224" s="80">
        <f t="shared" si="1035"/>
        <v>0</v>
      </c>
      <c r="T224" s="80">
        <f t="shared" si="1036"/>
        <v>0</v>
      </c>
      <c r="U224" s="257">
        <f t="shared" si="1041"/>
        <v>0</v>
      </c>
      <c r="V224" s="257">
        <f t="shared" si="1042"/>
        <v>0</v>
      </c>
      <c r="W224" s="80">
        <f t="shared" si="1043"/>
        <v>0</v>
      </c>
      <c r="X224" s="80">
        <f t="shared" si="1044"/>
        <v>0</v>
      </c>
      <c r="Y224" s="257">
        <f t="shared" si="1045"/>
        <v>0</v>
      </c>
      <c r="Z224" s="257">
        <f t="shared" si="1046"/>
        <v>0</v>
      </c>
      <c r="AA224" s="75">
        <f t="shared" si="1047"/>
        <v>0</v>
      </c>
      <c r="AB224" s="75">
        <f t="shared" si="1048"/>
        <v>0</v>
      </c>
      <c r="AC224" s="262">
        <f t="shared" si="1049"/>
        <v>0</v>
      </c>
      <c r="AD224" s="262">
        <f t="shared" si="1050"/>
        <v>0</v>
      </c>
      <c r="AE224" s="80">
        <f t="shared" si="1051"/>
        <v>0</v>
      </c>
      <c r="AF224" s="80">
        <f t="shared" si="1052"/>
        <v>0</v>
      </c>
      <c r="AG224" s="257">
        <f t="shared" si="1053"/>
        <v>0</v>
      </c>
      <c r="AH224" s="257">
        <f t="shared" si="1054"/>
        <v>0</v>
      </c>
      <c r="AI224" s="80">
        <f t="shared" si="1055"/>
        <v>0</v>
      </c>
      <c r="AJ224" s="80">
        <f t="shared" si="1056"/>
        <v>0</v>
      </c>
      <c r="AK224" s="257">
        <f t="shared" si="1057"/>
        <v>0</v>
      </c>
      <c r="AL224" s="257">
        <f t="shared" si="1058"/>
        <v>0</v>
      </c>
    </row>
    <row r="225" spans="1:48" hidden="1" outlineLevel="1" x14ac:dyDescent="0.2">
      <c r="A225" s="466"/>
      <c r="B225" s="68">
        <v>202</v>
      </c>
      <c r="K225" s="81"/>
      <c r="O225" s="80">
        <f t="shared" si="1037"/>
        <v>0</v>
      </c>
      <c r="P225" s="80">
        <f t="shared" si="1038"/>
        <v>0</v>
      </c>
      <c r="Q225" s="257">
        <f t="shared" si="1039"/>
        <v>0</v>
      </c>
      <c r="R225" s="257">
        <f t="shared" si="1040"/>
        <v>0</v>
      </c>
      <c r="S225" s="80">
        <f t="shared" si="1035"/>
        <v>0</v>
      </c>
      <c r="T225" s="80">
        <f t="shared" si="1036"/>
        <v>0</v>
      </c>
      <c r="U225" s="257">
        <f t="shared" si="1041"/>
        <v>0</v>
      </c>
      <c r="V225" s="257">
        <f t="shared" si="1042"/>
        <v>0</v>
      </c>
      <c r="W225" s="80">
        <f t="shared" si="1043"/>
        <v>0</v>
      </c>
      <c r="X225" s="80">
        <f t="shared" si="1044"/>
        <v>0</v>
      </c>
      <c r="Y225" s="257">
        <f t="shared" si="1045"/>
        <v>0</v>
      </c>
      <c r="Z225" s="257">
        <f t="shared" si="1046"/>
        <v>0</v>
      </c>
      <c r="AA225" s="75">
        <f t="shared" si="1047"/>
        <v>0</v>
      </c>
      <c r="AB225" s="75">
        <f t="shared" si="1048"/>
        <v>0</v>
      </c>
      <c r="AC225" s="262">
        <f t="shared" si="1049"/>
        <v>0</v>
      </c>
      <c r="AD225" s="262">
        <f t="shared" si="1050"/>
        <v>0</v>
      </c>
      <c r="AE225" s="80">
        <f t="shared" si="1051"/>
        <v>0</v>
      </c>
      <c r="AF225" s="80">
        <f t="shared" si="1052"/>
        <v>0</v>
      </c>
      <c r="AG225" s="257">
        <f t="shared" si="1053"/>
        <v>0</v>
      </c>
      <c r="AH225" s="257">
        <f t="shared" si="1054"/>
        <v>0</v>
      </c>
      <c r="AI225" s="80">
        <f t="shared" si="1055"/>
        <v>0</v>
      </c>
      <c r="AJ225" s="80">
        <f t="shared" si="1056"/>
        <v>0</v>
      </c>
      <c r="AK225" s="257">
        <f t="shared" si="1057"/>
        <v>0</v>
      </c>
      <c r="AL225" s="257">
        <f t="shared" si="1058"/>
        <v>0</v>
      </c>
    </row>
    <row r="226" spans="1:48" hidden="1" outlineLevel="1" x14ac:dyDescent="0.2">
      <c r="A226" s="466"/>
      <c r="B226" s="68">
        <v>203</v>
      </c>
      <c r="K226" s="81"/>
      <c r="O226" s="80">
        <f t="shared" si="1037"/>
        <v>0</v>
      </c>
      <c r="P226" s="80">
        <f t="shared" si="1038"/>
        <v>0</v>
      </c>
      <c r="Q226" s="257">
        <f t="shared" si="1039"/>
        <v>0</v>
      </c>
      <c r="R226" s="257">
        <f t="shared" si="1040"/>
        <v>0</v>
      </c>
      <c r="S226" s="80">
        <f t="shared" si="1035"/>
        <v>0</v>
      </c>
      <c r="T226" s="80">
        <f t="shared" si="1036"/>
        <v>0</v>
      </c>
      <c r="U226" s="257">
        <f t="shared" si="1041"/>
        <v>0</v>
      </c>
      <c r="V226" s="257">
        <f t="shared" si="1042"/>
        <v>0</v>
      </c>
      <c r="W226" s="80">
        <f t="shared" si="1043"/>
        <v>0</v>
      </c>
      <c r="X226" s="80">
        <f t="shared" si="1044"/>
        <v>0</v>
      </c>
      <c r="Y226" s="257">
        <f t="shared" si="1045"/>
        <v>0</v>
      </c>
      <c r="Z226" s="257">
        <f t="shared" si="1046"/>
        <v>0</v>
      </c>
      <c r="AA226" s="75">
        <f t="shared" si="1047"/>
        <v>0</v>
      </c>
      <c r="AB226" s="75">
        <f t="shared" si="1048"/>
        <v>0</v>
      </c>
      <c r="AC226" s="262">
        <f t="shared" si="1049"/>
        <v>0</v>
      </c>
      <c r="AD226" s="262">
        <f t="shared" si="1050"/>
        <v>0</v>
      </c>
      <c r="AE226" s="80">
        <f t="shared" si="1051"/>
        <v>0</v>
      </c>
      <c r="AF226" s="80">
        <f t="shared" si="1052"/>
        <v>0</v>
      </c>
      <c r="AG226" s="257">
        <f t="shared" si="1053"/>
        <v>0</v>
      </c>
      <c r="AH226" s="257">
        <f t="shared" si="1054"/>
        <v>0</v>
      </c>
      <c r="AI226" s="80">
        <f t="shared" si="1055"/>
        <v>0</v>
      </c>
      <c r="AJ226" s="80">
        <f t="shared" si="1056"/>
        <v>0</v>
      </c>
      <c r="AK226" s="257">
        <f t="shared" si="1057"/>
        <v>0</v>
      </c>
      <c r="AL226" s="257">
        <f t="shared" si="1058"/>
        <v>0</v>
      </c>
    </row>
    <row r="227" spans="1:48" s="70" customFormat="1" hidden="1" outlineLevel="1" x14ac:dyDescent="0.2">
      <c r="A227" s="466"/>
      <c r="B227" s="70">
        <v>204</v>
      </c>
      <c r="E227" s="251"/>
      <c r="F227" s="251"/>
      <c r="I227" s="251"/>
      <c r="J227" s="251"/>
      <c r="K227" s="250"/>
      <c r="M227" s="251"/>
      <c r="N227" s="251"/>
      <c r="O227" s="80">
        <f t="shared" si="1037"/>
        <v>0</v>
      </c>
      <c r="P227" s="80">
        <f t="shared" si="1038"/>
        <v>0</v>
      </c>
      <c r="Q227" s="257">
        <f t="shared" si="1039"/>
        <v>0</v>
      </c>
      <c r="R227" s="257">
        <f t="shared" si="1040"/>
        <v>0</v>
      </c>
      <c r="S227" s="80">
        <f t="shared" si="1035"/>
        <v>0</v>
      </c>
      <c r="T227" s="80">
        <f t="shared" si="1036"/>
        <v>0</v>
      </c>
      <c r="U227" s="257">
        <f t="shared" si="1041"/>
        <v>0</v>
      </c>
      <c r="V227" s="257">
        <f t="shared" si="1042"/>
        <v>0</v>
      </c>
      <c r="W227" s="80">
        <f t="shared" si="1043"/>
        <v>0</v>
      </c>
      <c r="X227" s="80">
        <f t="shared" si="1044"/>
        <v>0</v>
      </c>
      <c r="Y227" s="257">
        <f t="shared" si="1045"/>
        <v>0</v>
      </c>
      <c r="Z227" s="257">
        <f t="shared" si="1046"/>
        <v>0</v>
      </c>
      <c r="AA227" s="75">
        <f t="shared" si="1047"/>
        <v>0</v>
      </c>
      <c r="AB227" s="75">
        <f t="shared" si="1048"/>
        <v>0</v>
      </c>
      <c r="AC227" s="262">
        <f t="shared" si="1049"/>
        <v>0</v>
      </c>
      <c r="AD227" s="262">
        <f t="shared" si="1050"/>
        <v>0</v>
      </c>
      <c r="AE227" s="80">
        <f t="shared" si="1051"/>
        <v>0</v>
      </c>
      <c r="AF227" s="80">
        <f t="shared" si="1052"/>
        <v>0</v>
      </c>
      <c r="AG227" s="257">
        <f t="shared" si="1053"/>
        <v>0</v>
      </c>
      <c r="AH227" s="257">
        <f t="shared" si="1054"/>
        <v>0</v>
      </c>
      <c r="AI227" s="80">
        <f t="shared" si="1055"/>
        <v>0</v>
      </c>
      <c r="AJ227" s="80">
        <f t="shared" si="1056"/>
        <v>0</v>
      </c>
      <c r="AK227" s="257">
        <f t="shared" si="1057"/>
        <v>0</v>
      </c>
      <c r="AL227" s="257">
        <f t="shared" si="1058"/>
        <v>0</v>
      </c>
      <c r="AO227" s="251"/>
      <c r="AP227" s="251"/>
      <c r="AS227" s="251"/>
      <c r="AT227" s="251"/>
    </row>
    <row r="228" spans="1:48" s="251" customFormat="1" collapsed="1" x14ac:dyDescent="0.2">
      <c r="A228" s="76">
        <f>A216</f>
        <v>2036</v>
      </c>
      <c r="B228" s="77" t="s">
        <v>93</v>
      </c>
      <c r="C228" s="78">
        <f>SUM(E228,G228,I228,K228,M228,O228,Q228,S228,U228,W228,Y228,AA228,AC228,AE228,AG228,AI228,AK228,AM228,AO228,AQ228,AS228,AU228,)</f>
        <v>0</v>
      </c>
      <c r="D228" s="78">
        <f>SUM(F228,H228,J228,L228,N228,P228,R228,T228,V228,X228,Z228,AB228,AD228,AF228,AH228,AJ228,AL228,AN228,AP228,AR228,AT228,AV228)</f>
        <v>0</v>
      </c>
      <c r="E228" s="79">
        <f>ABS(SUM(E216:E227))</f>
        <v>0</v>
      </c>
      <c r="F228" s="79">
        <f>ABS(SUM(F216:F227))</f>
        <v>0</v>
      </c>
      <c r="G228" s="79">
        <f t="shared" ref="G228" si="1059">ABS(SUM(G216:G227))</f>
        <v>0</v>
      </c>
      <c r="H228" s="79">
        <f t="shared" ref="H228" si="1060">ABS(SUM(H216:H227))</f>
        <v>0</v>
      </c>
      <c r="I228" s="79">
        <f t="shared" ref="I228" si="1061">ABS(SUM(I216:I227))</f>
        <v>0</v>
      </c>
      <c r="J228" s="79">
        <f t="shared" ref="J228" si="1062">ABS(SUM(J216:J227))</f>
        <v>0</v>
      </c>
      <c r="K228" s="79">
        <f t="shared" ref="K228" si="1063">ABS(SUM(K216:K227))</f>
        <v>0</v>
      </c>
      <c r="L228" s="79">
        <f t="shared" ref="L228" si="1064">ABS(SUM(L216:L227))</f>
        <v>0</v>
      </c>
      <c r="M228" s="79">
        <f t="shared" ref="M228" si="1065">ABS(SUM(M216:M227))</f>
        <v>0</v>
      </c>
      <c r="N228" s="79">
        <f t="shared" ref="N228" si="1066">ABS(SUM(N216:N227))</f>
        <v>0</v>
      </c>
      <c r="O228" s="79">
        <f t="shared" ref="O228" si="1067">ABS(SUM(O216:O227))</f>
        <v>0</v>
      </c>
      <c r="P228" s="79">
        <f t="shared" ref="P228" si="1068">ABS(SUM(P216:P227))</f>
        <v>0</v>
      </c>
      <c r="Q228" s="79">
        <f t="shared" ref="Q228" si="1069">ABS(SUM(Q216:Q227))</f>
        <v>0</v>
      </c>
      <c r="R228" s="79">
        <f t="shared" ref="R228" si="1070">ABS(SUM(R216:R227))</f>
        <v>0</v>
      </c>
      <c r="S228" s="79">
        <f t="shared" ref="S228" si="1071">ABS(SUM(S216:S227))</f>
        <v>0</v>
      </c>
      <c r="T228" s="79">
        <f t="shared" ref="T228" si="1072">ABS(SUM(T216:T227))</f>
        <v>0</v>
      </c>
      <c r="U228" s="79">
        <f t="shared" ref="U228" si="1073">ABS(SUM(U216:U227))</f>
        <v>0</v>
      </c>
      <c r="V228" s="79">
        <f t="shared" ref="V228" si="1074">ABS(SUM(V216:V227))</f>
        <v>0</v>
      </c>
      <c r="W228" s="79">
        <f t="shared" ref="W228" si="1075">ABS(SUM(W216:W227))</f>
        <v>0</v>
      </c>
      <c r="X228" s="79">
        <f t="shared" ref="X228" si="1076">ABS(SUM(X216:X227))</f>
        <v>0</v>
      </c>
      <c r="Y228" s="79">
        <f t="shared" ref="Y228" si="1077">ABS(SUM(Y216:Y227))</f>
        <v>0</v>
      </c>
      <c r="Z228" s="79">
        <f t="shared" ref="Z228" si="1078">ABS(SUM(Z216:Z227))</f>
        <v>0</v>
      </c>
      <c r="AA228" s="79">
        <f t="shared" ref="AA228" si="1079">ABS(SUM(AA216:AA227))</f>
        <v>0</v>
      </c>
      <c r="AB228" s="79">
        <f t="shared" ref="AB228" si="1080">ABS(SUM(AB216:AB227))</f>
        <v>0</v>
      </c>
      <c r="AC228" s="79">
        <f t="shared" ref="AC228" si="1081">ABS(SUM(AC216:AC227))</f>
        <v>0</v>
      </c>
      <c r="AD228" s="79">
        <f t="shared" ref="AD228" si="1082">ABS(SUM(AD216:AD227))</f>
        <v>0</v>
      </c>
      <c r="AE228" s="79">
        <f t="shared" ref="AE228" si="1083">ABS(SUM(AE216:AE227))</f>
        <v>0</v>
      </c>
      <c r="AF228" s="79">
        <f t="shared" ref="AF228" si="1084">ABS(SUM(AF216:AF227))</f>
        <v>0</v>
      </c>
      <c r="AG228" s="79">
        <f t="shared" ref="AG228" si="1085">ABS(SUM(AG216:AG227))</f>
        <v>0</v>
      </c>
      <c r="AH228" s="79">
        <f t="shared" ref="AH228" si="1086">ABS(SUM(AH216:AH227))</f>
        <v>0</v>
      </c>
      <c r="AI228" s="79">
        <f t="shared" ref="AI228" si="1087">ABS(SUM(AI216:AI227))</f>
        <v>0</v>
      </c>
      <c r="AJ228" s="79">
        <f t="shared" ref="AJ228" si="1088">ABS(SUM(AJ216:AJ227))</f>
        <v>0</v>
      </c>
      <c r="AK228" s="79">
        <f t="shared" ref="AK228" si="1089">ABS(SUM(AK216:AK227))</f>
        <v>0</v>
      </c>
      <c r="AL228" s="79">
        <f t="shared" ref="AL228" si="1090">ABS(SUM(AL216:AL227))</f>
        <v>0</v>
      </c>
      <c r="AM228" s="79">
        <f t="shared" ref="AM228" si="1091">ABS(SUM(AM216:AM227))</f>
        <v>0</v>
      </c>
      <c r="AN228" s="79">
        <f t="shared" ref="AN228" si="1092">ABS(SUM(AN216:AN227))</f>
        <v>0</v>
      </c>
      <c r="AO228" s="79">
        <f t="shared" ref="AO228" si="1093">ABS(SUM(AO216:AO227))</f>
        <v>0</v>
      </c>
      <c r="AP228" s="79">
        <f t="shared" ref="AP228" si="1094">ABS(SUM(AP216:AP227))</f>
        <v>0</v>
      </c>
      <c r="AQ228" s="79">
        <f t="shared" ref="AQ228" si="1095">ABS(SUM(AQ216:AQ227))</f>
        <v>0</v>
      </c>
      <c r="AR228" s="79">
        <f t="shared" ref="AR228" si="1096">ABS(SUM(AR216:AR227))</f>
        <v>0</v>
      </c>
      <c r="AS228" s="79">
        <f t="shared" ref="AS228" si="1097">ABS(SUM(AS216:AS227))</f>
        <v>0</v>
      </c>
      <c r="AT228" s="79">
        <f t="shared" ref="AT228" si="1098">ABS(SUM(AT216:AT227))</f>
        <v>0</v>
      </c>
      <c r="AU228" s="79">
        <f t="shared" ref="AU228" si="1099">ABS(SUM(AU216:AU227))</f>
        <v>0</v>
      </c>
      <c r="AV228" s="79">
        <f t="shared" ref="AV228" si="1100">ABS(SUM(AV216:AV227))</f>
        <v>0</v>
      </c>
    </row>
    <row r="229" spans="1:48" hidden="1" outlineLevel="1" x14ac:dyDescent="0.2">
      <c r="A229" s="466">
        <f>AM3</f>
        <v>2037</v>
      </c>
      <c r="B229" s="68">
        <v>205</v>
      </c>
      <c r="K229" s="81"/>
      <c r="O229" s="81"/>
      <c r="Q229" s="257">
        <f t="shared" ref="Q229" si="1101">IF(B151&gt;$R$6,0,PPMT($R$5/12,B151,$R$6,$R$4,0,0))</f>
        <v>0</v>
      </c>
      <c r="R229" s="257">
        <f t="shared" ref="R229" si="1102">IF(B151&gt;$R$6,0,IPMT($R$5/12,B151,$R$6,$R$4,0,0))</f>
        <v>0</v>
      </c>
      <c r="S229" s="80">
        <f t="shared" ref="S229:S240" si="1103">IF(B138&gt;$T$6,0,PPMT($T$5/12,B138,$T$6,$T$4,0,0))</f>
        <v>0</v>
      </c>
      <c r="T229" s="80">
        <f t="shared" ref="T229:T240" si="1104">IF(B138&gt;$T$6,0,IPMT($T$5/12,B138,$T$6,$T$4,0,0))</f>
        <v>0</v>
      </c>
      <c r="U229" s="257">
        <f>IF(B125&gt;$V$6,0,PPMT($V$5/12,B125,$V$6,$V$4,0,0))</f>
        <v>0</v>
      </c>
      <c r="V229" s="257">
        <f>IF(B125&gt;$V$6,0,IPMT($V$5/12,B125,$V$6,$V$4,0,0))</f>
        <v>0</v>
      </c>
      <c r="W229" s="80">
        <f>IF(B112&gt;$X$6,0,PPMT($X$5/12,B112,$X$6,$X$4,0,0))</f>
        <v>0</v>
      </c>
      <c r="X229" s="80">
        <f>IF(B112&gt;$X$6,0,IPMT($X$5/12,B112,$X$6,$X$4,0,0))</f>
        <v>0</v>
      </c>
      <c r="Y229" s="257">
        <f>IF(B99&gt;$Z$6,0,PPMT($Z$5/12,B99,$Z$6,$Z$4,0,0))</f>
        <v>0</v>
      </c>
      <c r="Z229" s="257">
        <f>IF(B99&gt;$Z$6,0,IPMT($Z$5/12,B99,$Z$6,$Z$4,0,0))</f>
        <v>0</v>
      </c>
      <c r="AA229" s="75">
        <f>IF(B86&gt;$AB$6,0,PPMT($AB$5/12,B86,$AB$6,$AB$4,0,0))</f>
        <v>0</v>
      </c>
      <c r="AB229" s="75">
        <f>IF(B86&gt;$AB$6,0,IPMT($AB$5/12,B86,$AB$6,$AB$4,0,0))</f>
        <v>0</v>
      </c>
      <c r="AC229" s="262">
        <f>IF(B73&gt;$AD$6,0,PPMT($AD$5/12,B73,$AD$6,$AD$4,0,0))</f>
        <v>0</v>
      </c>
      <c r="AD229" s="262">
        <f>IF(B73&gt;$AD$6,0,IPMT($AD$5/12,B73,$AD$6,$AD$4,0,0))</f>
        <v>0</v>
      </c>
      <c r="AE229" s="80">
        <f>IF(B60&gt;$AF$6,0,PPMT($AF$5/12,B60,$AF$6,$AF$4,0,0))</f>
        <v>0</v>
      </c>
      <c r="AF229" s="80">
        <f>IF(B60&gt;$AF$6,0,IPMT($AF$5/12,B60,$AF$6,$AF$4,0,0))</f>
        <v>0</v>
      </c>
      <c r="AG229" s="257">
        <f>IF(B47&gt;$AH$6,0,PPMT($AH$5/12,B47,$AH$6,$AH$4,0,0))</f>
        <v>0</v>
      </c>
      <c r="AH229" s="257">
        <f>IF(B47&gt;$AH$6,0,IPMT($AH$5/12,B47,$AH$6,$AH$4,0,0))</f>
        <v>0</v>
      </c>
      <c r="AI229" s="80">
        <f>IF(B34&gt;$AJ$6,0,PPMT($AJ$5/12,B34,$AJ$6,$AJ$4,0,0))</f>
        <v>0</v>
      </c>
      <c r="AJ229" s="80">
        <f>IF(B34&gt;$AJ$6,0,IPMT($AJ$5/12,B34,$AJ$6,$AJ$4,0,0))</f>
        <v>0</v>
      </c>
      <c r="AK229" s="257">
        <f>IF(B21&gt;$AL$6,0,PPMT($AL$5/12,B21,$AL$6,$AL$4,0,0))</f>
        <v>0</v>
      </c>
      <c r="AL229" s="257">
        <f>IF(B21&gt;$AL$6,0,IPMT($AL$5/12,B21,$AL$6,$AL$4,0,0))</f>
        <v>0</v>
      </c>
      <c r="AM229" s="80">
        <f>IF(B8&gt;$AN$6,0,PPMT($AN$5/12,B8,$AN$6,$AN$4,0,0))</f>
        <v>0</v>
      </c>
      <c r="AN229" s="80">
        <f>IF(B8&gt;$AN$6,0,IPMT($AN$5/12,B8,$AN$6,$AN$4,0,0))</f>
        <v>0</v>
      </c>
    </row>
    <row r="230" spans="1:48" hidden="1" outlineLevel="1" x14ac:dyDescent="0.2">
      <c r="A230" s="466"/>
      <c r="B230" s="68">
        <v>206</v>
      </c>
      <c r="K230" s="81"/>
      <c r="O230" s="81"/>
      <c r="Q230" s="257">
        <f t="shared" ref="Q230:Q240" si="1105">IF(B152&gt;$R$6,0,PPMT($R$5/12,B152,$R$6,$R$4,0,0))</f>
        <v>0</v>
      </c>
      <c r="R230" s="257">
        <f t="shared" ref="R230:R240" si="1106">IF(B152&gt;$R$6,0,IPMT($R$5/12,B152,$R$6,$R$4,0,0))</f>
        <v>0</v>
      </c>
      <c r="S230" s="80">
        <f t="shared" si="1103"/>
        <v>0</v>
      </c>
      <c r="T230" s="80">
        <f t="shared" si="1104"/>
        <v>0</v>
      </c>
      <c r="U230" s="257">
        <f t="shared" ref="U230:U240" si="1107">IF(B126&gt;$V$6,0,PPMT($V$5/12,B126,$V$6,$V$4,0,0))</f>
        <v>0</v>
      </c>
      <c r="V230" s="257">
        <f t="shared" ref="V230:V240" si="1108">IF(B126&gt;$V$6,0,IPMT($V$5/12,B126,$V$6,$V$4,0,0))</f>
        <v>0</v>
      </c>
      <c r="W230" s="80">
        <f t="shared" ref="W230:W240" si="1109">IF(B113&gt;$X$6,0,PPMT($X$5/12,B113,$X$6,$X$4,0,0))</f>
        <v>0</v>
      </c>
      <c r="X230" s="80">
        <f t="shared" ref="X230:X240" si="1110">IF(B113&gt;$X$6,0,IPMT($X$5/12,B113,$X$6,$X$4,0,0))</f>
        <v>0</v>
      </c>
      <c r="Y230" s="257">
        <f t="shared" ref="Y230:Y240" si="1111">IF(B100&gt;$Z$6,0,PPMT($Z$5/12,B100,$Z$6,$Z$4,0,0))</f>
        <v>0</v>
      </c>
      <c r="Z230" s="257">
        <f t="shared" ref="Z230:Z240" si="1112">IF(B100&gt;$Z$6,0,IPMT($Z$5/12,B100,$Z$6,$Z$4,0,0))</f>
        <v>0</v>
      </c>
      <c r="AA230" s="75">
        <f t="shared" ref="AA230:AA240" si="1113">IF(B87&gt;$AB$6,0,PPMT($AB$5/12,B87,$AB$6,$AB$4,0,0))</f>
        <v>0</v>
      </c>
      <c r="AB230" s="75">
        <f t="shared" ref="AB230:AB240" si="1114">IF(B87&gt;$AB$6,0,IPMT($AB$5/12,B87,$AB$6,$AB$4,0,0))</f>
        <v>0</v>
      </c>
      <c r="AC230" s="262">
        <f t="shared" ref="AC230:AC240" si="1115">IF(B74&gt;$AD$6,0,PPMT($AD$5/12,B74,$AD$6,$AD$4,0,0))</f>
        <v>0</v>
      </c>
      <c r="AD230" s="262">
        <f t="shared" ref="AD230:AD240" si="1116">IF(B74&gt;$AD$6,0,IPMT($AD$5/12,B74,$AD$6,$AD$4,0,0))</f>
        <v>0</v>
      </c>
      <c r="AE230" s="80">
        <f t="shared" ref="AE230:AE240" si="1117">IF(B61&gt;$AF$6,0,PPMT($AF$5/12,B61,$AF$6,$AF$4,0,0))</f>
        <v>0</v>
      </c>
      <c r="AF230" s="80">
        <f t="shared" ref="AF230:AF240" si="1118">IF(B61&gt;$AF$6,0,IPMT($AF$5/12,B61,$AF$6,$AF$4,0,0))</f>
        <v>0</v>
      </c>
      <c r="AG230" s="257">
        <f t="shared" ref="AG230:AG240" si="1119">IF(B48&gt;$AH$6,0,PPMT($AH$5/12,B48,$AH$6,$AH$4,0,0))</f>
        <v>0</v>
      </c>
      <c r="AH230" s="257">
        <f t="shared" ref="AH230:AH240" si="1120">IF(B48&gt;$AH$6,0,IPMT($AH$5/12,B48,$AH$6,$AH$4,0,0))</f>
        <v>0</v>
      </c>
      <c r="AI230" s="80">
        <f t="shared" ref="AI230:AI240" si="1121">IF(B35&gt;$AJ$6,0,PPMT($AJ$5/12,B35,$AJ$6,$AJ$4,0,0))</f>
        <v>0</v>
      </c>
      <c r="AJ230" s="80">
        <f t="shared" ref="AJ230:AJ240" si="1122">IF(B35&gt;$AJ$6,0,IPMT($AJ$5/12,B35,$AJ$6,$AJ$4,0,0))</f>
        <v>0</v>
      </c>
      <c r="AK230" s="257">
        <f t="shared" ref="AK230:AK240" si="1123">IF(B22&gt;$AL$6,0,PPMT($AL$5/12,B22,$AL$6,$AL$4,0,0))</f>
        <v>0</v>
      </c>
      <c r="AL230" s="257">
        <f t="shared" ref="AL230:AL240" si="1124">IF(B22&gt;$AL$6,0,IPMT($AL$5/12,B22,$AL$6,$AL$4,0,0))</f>
        <v>0</v>
      </c>
      <c r="AM230" s="80">
        <f t="shared" ref="AM230:AM240" si="1125">IF(B9&gt;$AN$6,0,PPMT($AN$5/12,B9,$AN$6,$AN$4,0,0))</f>
        <v>0</v>
      </c>
      <c r="AN230" s="80">
        <f t="shared" ref="AN230:AN240" si="1126">IF(B9&gt;$AN$6,0,IPMT($AN$5/12,B9,$AN$6,$AN$4,0,0))</f>
        <v>0</v>
      </c>
    </row>
    <row r="231" spans="1:48" hidden="1" outlineLevel="1" x14ac:dyDescent="0.2">
      <c r="A231" s="466"/>
      <c r="B231" s="68">
        <v>207</v>
      </c>
      <c r="K231" s="81"/>
      <c r="O231" s="81"/>
      <c r="Q231" s="257">
        <f t="shared" si="1105"/>
        <v>0</v>
      </c>
      <c r="R231" s="257">
        <f t="shared" si="1106"/>
        <v>0</v>
      </c>
      <c r="S231" s="80">
        <f t="shared" si="1103"/>
        <v>0</v>
      </c>
      <c r="T231" s="80">
        <f t="shared" si="1104"/>
        <v>0</v>
      </c>
      <c r="U231" s="257">
        <f t="shared" si="1107"/>
        <v>0</v>
      </c>
      <c r="V231" s="257">
        <f t="shared" si="1108"/>
        <v>0</v>
      </c>
      <c r="W231" s="80">
        <f t="shared" si="1109"/>
        <v>0</v>
      </c>
      <c r="X231" s="80">
        <f t="shared" si="1110"/>
        <v>0</v>
      </c>
      <c r="Y231" s="257">
        <f t="shared" si="1111"/>
        <v>0</v>
      </c>
      <c r="Z231" s="257">
        <f t="shared" si="1112"/>
        <v>0</v>
      </c>
      <c r="AA231" s="75">
        <f t="shared" si="1113"/>
        <v>0</v>
      </c>
      <c r="AB231" s="75">
        <f t="shared" si="1114"/>
        <v>0</v>
      </c>
      <c r="AC231" s="262">
        <f t="shared" si="1115"/>
        <v>0</v>
      </c>
      <c r="AD231" s="262">
        <f t="shared" si="1116"/>
        <v>0</v>
      </c>
      <c r="AE231" s="80">
        <f t="shared" si="1117"/>
        <v>0</v>
      </c>
      <c r="AF231" s="80">
        <f t="shared" si="1118"/>
        <v>0</v>
      </c>
      <c r="AG231" s="257">
        <f t="shared" si="1119"/>
        <v>0</v>
      </c>
      <c r="AH231" s="257">
        <f t="shared" si="1120"/>
        <v>0</v>
      </c>
      <c r="AI231" s="80">
        <f t="shared" si="1121"/>
        <v>0</v>
      </c>
      <c r="AJ231" s="80">
        <f t="shared" si="1122"/>
        <v>0</v>
      </c>
      <c r="AK231" s="257">
        <f t="shared" si="1123"/>
        <v>0</v>
      </c>
      <c r="AL231" s="257">
        <f t="shared" si="1124"/>
        <v>0</v>
      </c>
      <c r="AM231" s="80">
        <f t="shared" si="1125"/>
        <v>0</v>
      </c>
      <c r="AN231" s="80">
        <f t="shared" si="1126"/>
        <v>0</v>
      </c>
    </row>
    <row r="232" spans="1:48" hidden="1" outlineLevel="1" x14ac:dyDescent="0.2">
      <c r="A232" s="466"/>
      <c r="B232" s="68">
        <v>208</v>
      </c>
      <c r="K232" s="81"/>
      <c r="O232" s="81"/>
      <c r="Q232" s="257">
        <f t="shared" si="1105"/>
        <v>0</v>
      </c>
      <c r="R232" s="257">
        <f t="shared" si="1106"/>
        <v>0</v>
      </c>
      <c r="S232" s="80">
        <f t="shared" si="1103"/>
        <v>0</v>
      </c>
      <c r="T232" s="80">
        <f t="shared" si="1104"/>
        <v>0</v>
      </c>
      <c r="U232" s="257">
        <f t="shared" si="1107"/>
        <v>0</v>
      </c>
      <c r="V232" s="257">
        <f t="shared" si="1108"/>
        <v>0</v>
      </c>
      <c r="W232" s="80">
        <f t="shared" si="1109"/>
        <v>0</v>
      </c>
      <c r="X232" s="80">
        <f t="shared" si="1110"/>
        <v>0</v>
      </c>
      <c r="Y232" s="257">
        <f t="shared" si="1111"/>
        <v>0</v>
      </c>
      <c r="Z232" s="257">
        <f t="shared" si="1112"/>
        <v>0</v>
      </c>
      <c r="AA232" s="75">
        <f t="shared" si="1113"/>
        <v>0</v>
      </c>
      <c r="AB232" s="75">
        <f t="shared" si="1114"/>
        <v>0</v>
      </c>
      <c r="AC232" s="262">
        <f t="shared" si="1115"/>
        <v>0</v>
      </c>
      <c r="AD232" s="262">
        <f t="shared" si="1116"/>
        <v>0</v>
      </c>
      <c r="AE232" s="80">
        <f t="shared" si="1117"/>
        <v>0</v>
      </c>
      <c r="AF232" s="80">
        <f t="shared" si="1118"/>
        <v>0</v>
      </c>
      <c r="AG232" s="257">
        <f t="shared" si="1119"/>
        <v>0</v>
      </c>
      <c r="AH232" s="257">
        <f t="shared" si="1120"/>
        <v>0</v>
      </c>
      <c r="AI232" s="80">
        <f t="shared" si="1121"/>
        <v>0</v>
      </c>
      <c r="AJ232" s="80">
        <f t="shared" si="1122"/>
        <v>0</v>
      </c>
      <c r="AK232" s="257">
        <f t="shared" si="1123"/>
        <v>0</v>
      </c>
      <c r="AL232" s="257">
        <f t="shared" si="1124"/>
        <v>0</v>
      </c>
      <c r="AM232" s="80">
        <f t="shared" si="1125"/>
        <v>0</v>
      </c>
      <c r="AN232" s="80">
        <f t="shared" si="1126"/>
        <v>0</v>
      </c>
    </row>
    <row r="233" spans="1:48" hidden="1" outlineLevel="1" x14ac:dyDescent="0.2">
      <c r="A233" s="466"/>
      <c r="B233" s="68">
        <v>209</v>
      </c>
      <c r="K233" s="81"/>
      <c r="O233" s="81"/>
      <c r="Q233" s="257">
        <f t="shared" si="1105"/>
        <v>0</v>
      </c>
      <c r="R233" s="257">
        <f t="shared" si="1106"/>
        <v>0</v>
      </c>
      <c r="S233" s="80">
        <f t="shared" si="1103"/>
        <v>0</v>
      </c>
      <c r="T233" s="80">
        <f t="shared" si="1104"/>
        <v>0</v>
      </c>
      <c r="U233" s="257">
        <f t="shared" si="1107"/>
        <v>0</v>
      </c>
      <c r="V233" s="257">
        <f t="shared" si="1108"/>
        <v>0</v>
      </c>
      <c r="W233" s="80">
        <f t="shared" si="1109"/>
        <v>0</v>
      </c>
      <c r="X233" s="80">
        <f t="shared" si="1110"/>
        <v>0</v>
      </c>
      <c r="Y233" s="257">
        <f t="shared" si="1111"/>
        <v>0</v>
      </c>
      <c r="Z233" s="257">
        <f t="shared" si="1112"/>
        <v>0</v>
      </c>
      <c r="AA233" s="75">
        <f t="shared" si="1113"/>
        <v>0</v>
      </c>
      <c r="AB233" s="75">
        <f t="shared" si="1114"/>
        <v>0</v>
      </c>
      <c r="AC233" s="262">
        <f t="shared" si="1115"/>
        <v>0</v>
      </c>
      <c r="AD233" s="262">
        <f t="shared" si="1116"/>
        <v>0</v>
      </c>
      <c r="AE233" s="80">
        <f t="shared" si="1117"/>
        <v>0</v>
      </c>
      <c r="AF233" s="80">
        <f t="shared" si="1118"/>
        <v>0</v>
      </c>
      <c r="AG233" s="257">
        <f t="shared" si="1119"/>
        <v>0</v>
      </c>
      <c r="AH233" s="257">
        <f t="shared" si="1120"/>
        <v>0</v>
      </c>
      <c r="AI233" s="80">
        <f t="shared" si="1121"/>
        <v>0</v>
      </c>
      <c r="AJ233" s="80">
        <f t="shared" si="1122"/>
        <v>0</v>
      </c>
      <c r="AK233" s="257">
        <f t="shared" si="1123"/>
        <v>0</v>
      </c>
      <c r="AL233" s="257">
        <f t="shared" si="1124"/>
        <v>0</v>
      </c>
      <c r="AM233" s="80">
        <f t="shared" si="1125"/>
        <v>0</v>
      </c>
      <c r="AN233" s="80">
        <f t="shared" si="1126"/>
        <v>0</v>
      </c>
    </row>
    <row r="234" spans="1:48" hidden="1" outlineLevel="1" x14ac:dyDescent="0.2">
      <c r="A234" s="466"/>
      <c r="B234" s="68">
        <v>210</v>
      </c>
      <c r="K234" s="81"/>
      <c r="O234" s="81"/>
      <c r="Q234" s="257">
        <f t="shared" si="1105"/>
        <v>0</v>
      </c>
      <c r="R234" s="257">
        <f t="shared" si="1106"/>
        <v>0</v>
      </c>
      <c r="S234" s="80">
        <f t="shared" si="1103"/>
        <v>0</v>
      </c>
      <c r="T234" s="80">
        <f t="shared" si="1104"/>
        <v>0</v>
      </c>
      <c r="U234" s="257">
        <f t="shared" si="1107"/>
        <v>0</v>
      </c>
      <c r="V234" s="257">
        <f t="shared" si="1108"/>
        <v>0</v>
      </c>
      <c r="W234" s="80">
        <f t="shared" si="1109"/>
        <v>0</v>
      </c>
      <c r="X234" s="80">
        <f t="shared" si="1110"/>
        <v>0</v>
      </c>
      <c r="Y234" s="257">
        <f t="shared" si="1111"/>
        <v>0</v>
      </c>
      <c r="Z234" s="257">
        <f t="shared" si="1112"/>
        <v>0</v>
      </c>
      <c r="AA234" s="75">
        <f t="shared" si="1113"/>
        <v>0</v>
      </c>
      <c r="AB234" s="75">
        <f t="shared" si="1114"/>
        <v>0</v>
      </c>
      <c r="AC234" s="262">
        <f t="shared" si="1115"/>
        <v>0</v>
      </c>
      <c r="AD234" s="262">
        <f t="shared" si="1116"/>
        <v>0</v>
      </c>
      <c r="AE234" s="80">
        <f t="shared" si="1117"/>
        <v>0</v>
      </c>
      <c r="AF234" s="80">
        <f t="shared" si="1118"/>
        <v>0</v>
      </c>
      <c r="AG234" s="257">
        <f t="shared" si="1119"/>
        <v>0</v>
      </c>
      <c r="AH234" s="257">
        <f t="shared" si="1120"/>
        <v>0</v>
      </c>
      <c r="AI234" s="80">
        <f t="shared" si="1121"/>
        <v>0</v>
      </c>
      <c r="AJ234" s="80">
        <f t="shared" si="1122"/>
        <v>0</v>
      </c>
      <c r="AK234" s="257">
        <f t="shared" si="1123"/>
        <v>0</v>
      </c>
      <c r="AL234" s="257">
        <f t="shared" si="1124"/>
        <v>0</v>
      </c>
      <c r="AM234" s="80">
        <f t="shared" si="1125"/>
        <v>0</v>
      </c>
      <c r="AN234" s="80">
        <f t="shared" si="1126"/>
        <v>0</v>
      </c>
    </row>
    <row r="235" spans="1:48" hidden="1" outlineLevel="1" x14ac:dyDescent="0.2">
      <c r="A235" s="466"/>
      <c r="B235" s="68">
        <v>211</v>
      </c>
      <c r="K235" s="81"/>
      <c r="O235" s="81"/>
      <c r="Q235" s="257">
        <f t="shared" si="1105"/>
        <v>0</v>
      </c>
      <c r="R235" s="257">
        <f t="shared" si="1106"/>
        <v>0</v>
      </c>
      <c r="S235" s="80">
        <f t="shared" si="1103"/>
        <v>0</v>
      </c>
      <c r="T235" s="80">
        <f t="shared" si="1104"/>
        <v>0</v>
      </c>
      <c r="U235" s="257">
        <f t="shared" si="1107"/>
        <v>0</v>
      </c>
      <c r="V235" s="257">
        <f t="shared" si="1108"/>
        <v>0</v>
      </c>
      <c r="W235" s="80">
        <f t="shared" si="1109"/>
        <v>0</v>
      </c>
      <c r="X235" s="80">
        <f t="shared" si="1110"/>
        <v>0</v>
      </c>
      <c r="Y235" s="257">
        <f t="shared" si="1111"/>
        <v>0</v>
      </c>
      <c r="Z235" s="257">
        <f t="shared" si="1112"/>
        <v>0</v>
      </c>
      <c r="AA235" s="75">
        <f t="shared" si="1113"/>
        <v>0</v>
      </c>
      <c r="AB235" s="75">
        <f t="shared" si="1114"/>
        <v>0</v>
      </c>
      <c r="AC235" s="262">
        <f t="shared" si="1115"/>
        <v>0</v>
      </c>
      <c r="AD235" s="262">
        <f t="shared" si="1116"/>
        <v>0</v>
      </c>
      <c r="AE235" s="80">
        <f t="shared" si="1117"/>
        <v>0</v>
      </c>
      <c r="AF235" s="80">
        <f t="shared" si="1118"/>
        <v>0</v>
      </c>
      <c r="AG235" s="257">
        <f t="shared" si="1119"/>
        <v>0</v>
      </c>
      <c r="AH235" s="257">
        <f t="shared" si="1120"/>
        <v>0</v>
      </c>
      <c r="AI235" s="80">
        <f t="shared" si="1121"/>
        <v>0</v>
      </c>
      <c r="AJ235" s="80">
        <f t="shared" si="1122"/>
        <v>0</v>
      </c>
      <c r="AK235" s="257">
        <f t="shared" si="1123"/>
        <v>0</v>
      </c>
      <c r="AL235" s="257">
        <f t="shared" si="1124"/>
        <v>0</v>
      </c>
      <c r="AM235" s="80">
        <f t="shared" si="1125"/>
        <v>0</v>
      </c>
      <c r="AN235" s="80">
        <f t="shared" si="1126"/>
        <v>0</v>
      </c>
    </row>
    <row r="236" spans="1:48" hidden="1" outlineLevel="1" x14ac:dyDescent="0.2">
      <c r="A236" s="466"/>
      <c r="B236" s="68">
        <v>212</v>
      </c>
      <c r="K236" s="81"/>
      <c r="O236" s="81"/>
      <c r="Q236" s="257">
        <f t="shared" si="1105"/>
        <v>0</v>
      </c>
      <c r="R236" s="257">
        <f t="shared" si="1106"/>
        <v>0</v>
      </c>
      <c r="S236" s="80">
        <f t="shared" si="1103"/>
        <v>0</v>
      </c>
      <c r="T236" s="80">
        <f t="shared" si="1104"/>
        <v>0</v>
      </c>
      <c r="U236" s="257">
        <f t="shared" si="1107"/>
        <v>0</v>
      </c>
      <c r="V236" s="257">
        <f t="shared" si="1108"/>
        <v>0</v>
      </c>
      <c r="W236" s="80">
        <f t="shared" si="1109"/>
        <v>0</v>
      </c>
      <c r="X236" s="80">
        <f t="shared" si="1110"/>
        <v>0</v>
      </c>
      <c r="Y236" s="257">
        <f t="shared" si="1111"/>
        <v>0</v>
      </c>
      <c r="Z236" s="257">
        <f t="shared" si="1112"/>
        <v>0</v>
      </c>
      <c r="AA236" s="75">
        <f t="shared" si="1113"/>
        <v>0</v>
      </c>
      <c r="AB236" s="75">
        <f t="shared" si="1114"/>
        <v>0</v>
      </c>
      <c r="AC236" s="262">
        <f t="shared" si="1115"/>
        <v>0</v>
      </c>
      <c r="AD236" s="262">
        <f t="shared" si="1116"/>
        <v>0</v>
      </c>
      <c r="AE236" s="80">
        <f t="shared" si="1117"/>
        <v>0</v>
      </c>
      <c r="AF236" s="80">
        <f t="shared" si="1118"/>
        <v>0</v>
      </c>
      <c r="AG236" s="257">
        <f t="shared" si="1119"/>
        <v>0</v>
      </c>
      <c r="AH236" s="257">
        <f t="shared" si="1120"/>
        <v>0</v>
      </c>
      <c r="AI236" s="80">
        <f t="shared" si="1121"/>
        <v>0</v>
      </c>
      <c r="AJ236" s="80">
        <f t="shared" si="1122"/>
        <v>0</v>
      </c>
      <c r="AK236" s="257">
        <f t="shared" si="1123"/>
        <v>0</v>
      </c>
      <c r="AL236" s="257">
        <f t="shared" si="1124"/>
        <v>0</v>
      </c>
      <c r="AM236" s="80">
        <f t="shared" si="1125"/>
        <v>0</v>
      </c>
      <c r="AN236" s="80">
        <f t="shared" si="1126"/>
        <v>0</v>
      </c>
    </row>
    <row r="237" spans="1:48" hidden="1" outlineLevel="1" x14ac:dyDescent="0.2">
      <c r="A237" s="466"/>
      <c r="B237" s="68">
        <v>213</v>
      </c>
      <c r="K237" s="81"/>
      <c r="O237" s="81"/>
      <c r="Q237" s="257">
        <f t="shared" si="1105"/>
        <v>0</v>
      </c>
      <c r="R237" s="257">
        <f t="shared" si="1106"/>
        <v>0</v>
      </c>
      <c r="S237" s="80">
        <f t="shared" si="1103"/>
        <v>0</v>
      </c>
      <c r="T237" s="80">
        <f t="shared" si="1104"/>
        <v>0</v>
      </c>
      <c r="U237" s="257">
        <f t="shared" si="1107"/>
        <v>0</v>
      </c>
      <c r="V237" s="257">
        <f t="shared" si="1108"/>
        <v>0</v>
      </c>
      <c r="W237" s="80">
        <f t="shared" si="1109"/>
        <v>0</v>
      </c>
      <c r="X237" s="80">
        <f t="shared" si="1110"/>
        <v>0</v>
      </c>
      <c r="Y237" s="257">
        <f t="shared" si="1111"/>
        <v>0</v>
      </c>
      <c r="Z237" s="257">
        <f t="shared" si="1112"/>
        <v>0</v>
      </c>
      <c r="AA237" s="75">
        <f t="shared" si="1113"/>
        <v>0</v>
      </c>
      <c r="AB237" s="75">
        <f t="shared" si="1114"/>
        <v>0</v>
      </c>
      <c r="AC237" s="262">
        <f t="shared" si="1115"/>
        <v>0</v>
      </c>
      <c r="AD237" s="262">
        <f t="shared" si="1116"/>
        <v>0</v>
      </c>
      <c r="AE237" s="80">
        <f t="shared" si="1117"/>
        <v>0</v>
      </c>
      <c r="AF237" s="80">
        <f t="shared" si="1118"/>
        <v>0</v>
      </c>
      <c r="AG237" s="257">
        <f t="shared" si="1119"/>
        <v>0</v>
      </c>
      <c r="AH237" s="257">
        <f t="shared" si="1120"/>
        <v>0</v>
      </c>
      <c r="AI237" s="80">
        <f t="shared" si="1121"/>
        <v>0</v>
      </c>
      <c r="AJ237" s="80">
        <f t="shared" si="1122"/>
        <v>0</v>
      </c>
      <c r="AK237" s="257">
        <f t="shared" si="1123"/>
        <v>0</v>
      </c>
      <c r="AL237" s="257">
        <f t="shared" si="1124"/>
        <v>0</v>
      </c>
      <c r="AM237" s="80">
        <f t="shared" si="1125"/>
        <v>0</v>
      </c>
      <c r="AN237" s="80">
        <f t="shared" si="1126"/>
        <v>0</v>
      </c>
    </row>
    <row r="238" spans="1:48" hidden="1" outlineLevel="1" x14ac:dyDescent="0.2">
      <c r="A238" s="466"/>
      <c r="B238" s="68">
        <v>214</v>
      </c>
      <c r="K238" s="81"/>
      <c r="O238" s="81"/>
      <c r="Q238" s="257">
        <f t="shared" si="1105"/>
        <v>0</v>
      </c>
      <c r="R238" s="257">
        <f t="shared" si="1106"/>
        <v>0</v>
      </c>
      <c r="S238" s="80">
        <f t="shared" si="1103"/>
        <v>0</v>
      </c>
      <c r="T238" s="80">
        <f t="shared" si="1104"/>
        <v>0</v>
      </c>
      <c r="U238" s="257">
        <f t="shared" si="1107"/>
        <v>0</v>
      </c>
      <c r="V238" s="257">
        <f t="shared" si="1108"/>
        <v>0</v>
      </c>
      <c r="W238" s="80">
        <f t="shared" si="1109"/>
        <v>0</v>
      </c>
      <c r="X238" s="80">
        <f t="shared" si="1110"/>
        <v>0</v>
      </c>
      <c r="Y238" s="257">
        <f t="shared" si="1111"/>
        <v>0</v>
      </c>
      <c r="Z238" s="257">
        <f t="shared" si="1112"/>
        <v>0</v>
      </c>
      <c r="AA238" s="75">
        <f t="shared" si="1113"/>
        <v>0</v>
      </c>
      <c r="AB238" s="75">
        <f t="shared" si="1114"/>
        <v>0</v>
      </c>
      <c r="AC238" s="262">
        <f t="shared" si="1115"/>
        <v>0</v>
      </c>
      <c r="AD238" s="262">
        <f t="shared" si="1116"/>
        <v>0</v>
      </c>
      <c r="AE238" s="80">
        <f t="shared" si="1117"/>
        <v>0</v>
      </c>
      <c r="AF238" s="80">
        <f t="shared" si="1118"/>
        <v>0</v>
      </c>
      <c r="AG238" s="257">
        <f t="shared" si="1119"/>
        <v>0</v>
      </c>
      <c r="AH238" s="257">
        <f t="shared" si="1120"/>
        <v>0</v>
      </c>
      <c r="AI238" s="80">
        <f t="shared" si="1121"/>
        <v>0</v>
      </c>
      <c r="AJ238" s="80">
        <f t="shared" si="1122"/>
        <v>0</v>
      </c>
      <c r="AK238" s="257">
        <f t="shared" si="1123"/>
        <v>0</v>
      </c>
      <c r="AL238" s="257">
        <f t="shared" si="1124"/>
        <v>0</v>
      </c>
      <c r="AM238" s="80">
        <f t="shared" si="1125"/>
        <v>0</v>
      </c>
      <c r="AN238" s="80">
        <f t="shared" si="1126"/>
        <v>0</v>
      </c>
    </row>
    <row r="239" spans="1:48" hidden="1" outlineLevel="1" x14ac:dyDescent="0.2">
      <c r="A239" s="466"/>
      <c r="B239" s="68">
        <v>215</v>
      </c>
      <c r="K239" s="81"/>
      <c r="O239" s="81"/>
      <c r="Q239" s="257">
        <f t="shared" si="1105"/>
        <v>0</v>
      </c>
      <c r="R239" s="257">
        <f t="shared" si="1106"/>
        <v>0</v>
      </c>
      <c r="S239" s="80">
        <f t="shared" si="1103"/>
        <v>0</v>
      </c>
      <c r="T239" s="80">
        <f t="shared" si="1104"/>
        <v>0</v>
      </c>
      <c r="U239" s="257">
        <f t="shared" si="1107"/>
        <v>0</v>
      </c>
      <c r="V239" s="257">
        <f t="shared" si="1108"/>
        <v>0</v>
      </c>
      <c r="W239" s="80">
        <f t="shared" si="1109"/>
        <v>0</v>
      </c>
      <c r="X239" s="80">
        <f t="shared" si="1110"/>
        <v>0</v>
      </c>
      <c r="Y239" s="257">
        <f t="shared" si="1111"/>
        <v>0</v>
      </c>
      <c r="Z239" s="257">
        <f t="shared" si="1112"/>
        <v>0</v>
      </c>
      <c r="AA239" s="75">
        <f t="shared" si="1113"/>
        <v>0</v>
      </c>
      <c r="AB239" s="75">
        <f t="shared" si="1114"/>
        <v>0</v>
      </c>
      <c r="AC239" s="262">
        <f t="shared" si="1115"/>
        <v>0</v>
      </c>
      <c r="AD239" s="262">
        <f t="shared" si="1116"/>
        <v>0</v>
      </c>
      <c r="AE239" s="80">
        <f t="shared" si="1117"/>
        <v>0</v>
      </c>
      <c r="AF239" s="80">
        <f t="shared" si="1118"/>
        <v>0</v>
      </c>
      <c r="AG239" s="257">
        <f t="shared" si="1119"/>
        <v>0</v>
      </c>
      <c r="AH239" s="257">
        <f t="shared" si="1120"/>
        <v>0</v>
      </c>
      <c r="AI239" s="80">
        <f t="shared" si="1121"/>
        <v>0</v>
      </c>
      <c r="AJ239" s="80">
        <f t="shared" si="1122"/>
        <v>0</v>
      </c>
      <c r="AK239" s="257">
        <f t="shared" si="1123"/>
        <v>0</v>
      </c>
      <c r="AL239" s="257">
        <f t="shared" si="1124"/>
        <v>0</v>
      </c>
      <c r="AM239" s="80">
        <f t="shared" si="1125"/>
        <v>0</v>
      </c>
      <c r="AN239" s="80">
        <f t="shared" si="1126"/>
        <v>0</v>
      </c>
    </row>
    <row r="240" spans="1:48" s="70" customFormat="1" hidden="1" outlineLevel="1" x14ac:dyDescent="0.2">
      <c r="A240" s="466"/>
      <c r="B240" s="70">
        <v>216</v>
      </c>
      <c r="E240" s="251"/>
      <c r="F240" s="251"/>
      <c r="I240" s="251"/>
      <c r="J240" s="251"/>
      <c r="K240" s="250"/>
      <c r="M240" s="251"/>
      <c r="N240" s="251"/>
      <c r="O240" s="250"/>
      <c r="Q240" s="257">
        <f t="shared" si="1105"/>
        <v>0</v>
      </c>
      <c r="R240" s="257">
        <f t="shared" si="1106"/>
        <v>0</v>
      </c>
      <c r="S240" s="80">
        <f t="shared" si="1103"/>
        <v>0</v>
      </c>
      <c r="T240" s="80">
        <f t="shared" si="1104"/>
        <v>0</v>
      </c>
      <c r="U240" s="257">
        <f t="shared" si="1107"/>
        <v>0</v>
      </c>
      <c r="V240" s="257">
        <f t="shared" si="1108"/>
        <v>0</v>
      </c>
      <c r="W240" s="80">
        <f t="shared" si="1109"/>
        <v>0</v>
      </c>
      <c r="X240" s="80">
        <f t="shared" si="1110"/>
        <v>0</v>
      </c>
      <c r="Y240" s="257">
        <f t="shared" si="1111"/>
        <v>0</v>
      </c>
      <c r="Z240" s="257">
        <f t="shared" si="1112"/>
        <v>0</v>
      </c>
      <c r="AA240" s="75">
        <f t="shared" si="1113"/>
        <v>0</v>
      </c>
      <c r="AB240" s="75">
        <f t="shared" si="1114"/>
        <v>0</v>
      </c>
      <c r="AC240" s="262">
        <f t="shared" si="1115"/>
        <v>0</v>
      </c>
      <c r="AD240" s="262">
        <f t="shared" si="1116"/>
        <v>0</v>
      </c>
      <c r="AE240" s="80">
        <f t="shared" si="1117"/>
        <v>0</v>
      </c>
      <c r="AF240" s="80">
        <f t="shared" si="1118"/>
        <v>0</v>
      </c>
      <c r="AG240" s="257">
        <f t="shared" si="1119"/>
        <v>0</v>
      </c>
      <c r="AH240" s="257">
        <f t="shared" si="1120"/>
        <v>0</v>
      </c>
      <c r="AI240" s="80">
        <f t="shared" si="1121"/>
        <v>0</v>
      </c>
      <c r="AJ240" s="80">
        <f t="shared" si="1122"/>
        <v>0</v>
      </c>
      <c r="AK240" s="257">
        <f t="shared" si="1123"/>
        <v>0</v>
      </c>
      <c r="AL240" s="257">
        <f t="shared" si="1124"/>
        <v>0</v>
      </c>
      <c r="AM240" s="80">
        <f t="shared" si="1125"/>
        <v>0</v>
      </c>
      <c r="AN240" s="80">
        <f t="shared" si="1126"/>
        <v>0</v>
      </c>
      <c r="AO240" s="251"/>
      <c r="AP240" s="251"/>
      <c r="AS240" s="251"/>
      <c r="AT240" s="251"/>
    </row>
    <row r="241" spans="1:48" s="251" customFormat="1" collapsed="1" x14ac:dyDescent="0.2">
      <c r="A241" s="76">
        <f>A229</f>
        <v>2037</v>
      </c>
      <c r="B241" s="77" t="s">
        <v>93</v>
      </c>
      <c r="C241" s="78">
        <f>SUM(E241,G241,I241,K241,M241,O241,Q241,S241,U241,W241,Y241,AA241,AC241,AE241,AG241,AI241,AK241,AM241,AO241,AQ241,AS241,AU241,)</f>
        <v>0</v>
      </c>
      <c r="D241" s="78">
        <f>SUM(F241,H241,J241,L241,N241,P241,R241,T241,V241,X241,Z241,AB241,AD241,AF241,AH241,AJ241,AL241,AN241,AP241,AR241,AT241,AV241)</f>
        <v>0</v>
      </c>
      <c r="E241" s="79">
        <f>ABS(SUM(E229:E240))</f>
        <v>0</v>
      </c>
      <c r="F241" s="79">
        <f>ABS(SUM(F229:F240))</f>
        <v>0</v>
      </c>
      <c r="G241" s="79">
        <f t="shared" ref="G241" si="1127">ABS(SUM(G229:G240))</f>
        <v>0</v>
      </c>
      <c r="H241" s="79">
        <f t="shared" ref="H241" si="1128">ABS(SUM(H229:H240))</f>
        <v>0</v>
      </c>
      <c r="I241" s="79">
        <f t="shared" ref="I241" si="1129">ABS(SUM(I229:I240))</f>
        <v>0</v>
      </c>
      <c r="J241" s="79">
        <f t="shared" ref="J241" si="1130">ABS(SUM(J229:J240))</f>
        <v>0</v>
      </c>
      <c r="K241" s="79">
        <f t="shared" ref="K241" si="1131">ABS(SUM(K229:K240))</f>
        <v>0</v>
      </c>
      <c r="L241" s="79">
        <f t="shared" ref="L241" si="1132">ABS(SUM(L229:L240))</f>
        <v>0</v>
      </c>
      <c r="M241" s="79">
        <f t="shared" ref="M241" si="1133">ABS(SUM(M229:M240))</f>
        <v>0</v>
      </c>
      <c r="N241" s="79">
        <f t="shared" ref="N241" si="1134">ABS(SUM(N229:N240))</f>
        <v>0</v>
      </c>
      <c r="O241" s="79">
        <f t="shared" ref="O241" si="1135">ABS(SUM(O229:O240))</f>
        <v>0</v>
      </c>
      <c r="P241" s="79">
        <f t="shared" ref="P241" si="1136">ABS(SUM(P229:P240))</f>
        <v>0</v>
      </c>
      <c r="Q241" s="79">
        <f t="shared" ref="Q241" si="1137">ABS(SUM(Q229:Q240))</f>
        <v>0</v>
      </c>
      <c r="R241" s="79">
        <f t="shared" ref="R241" si="1138">ABS(SUM(R229:R240))</f>
        <v>0</v>
      </c>
      <c r="S241" s="79">
        <f t="shared" ref="S241" si="1139">ABS(SUM(S229:S240))</f>
        <v>0</v>
      </c>
      <c r="T241" s="79">
        <f t="shared" ref="T241" si="1140">ABS(SUM(T229:T240))</f>
        <v>0</v>
      </c>
      <c r="U241" s="79">
        <f t="shared" ref="U241" si="1141">ABS(SUM(U229:U240))</f>
        <v>0</v>
      </c>
      <c r="V241" s="79">
        <f t="shared" ref="V241" si="1142">ABS(SUM(V229:V240))</f>
        <v>0</v>
      </c>
      <c r="W241" s="79">
        <f t="shared" ref="W241" si="1143">ABS(SUM(W229:W240))</f>
        <v>0</v>
      </c>
      <c r="X241" s="79">
        <f t="shared" ref="X241" si="1144">ABS(SUM(X229:X240))</f>
        <v>0</v>
      </c>
      <c r="Y241" s="79">
        <f t="shared" ref="Y241" si="1145">ABS(SUM(Y229:Y240))</f>
        <v>0</v>
      </c>
      <c r="Z241" s="79">
        <f t="shared" ref="Z241" si="1146">ABS(SUM(Z229:Z240))</f>
        <v>0</v>
      </c>
      <c r="AA241" s="79">
        <f t="shared" ref="AA241" si="1147">ABS(SUM(AA229:AA240))</f>
        <v>0</v>
      </c>
      <c r="AB241" s="79">
        <f t="shared" ref="AB241" si="1148">ABS(SUM(AB229:AB240))</f>
        <v>0</v>
      </c>
      <c r="AC241" s="79">
        <f t="shared" ref="AC241" si="1149">ABS(SUM(AC229:AC240))</f>
        <v>0</v>
      </c>
      <c r="AD241" s="79">
        <f t="shared" ref="AD241" si="1150">ABS(SUM(AD229:AD240))</f>
        <v>0</v>
      </c>
      <c r="AE241" s="79">
        <f t="shared" ref="AE241" si="1151">ABS(SUM(AE229:AE240))</f>
        <v>0</v>
      </c>
      <c r="AF241" s="79">
        <f t="shared" ref="AF241" si="1152">ABS(SUM(AF229:AF240))</f>
        <v>0</v>
      </c>
      <c r="AG241" s="79">
        <f t="shared" ref="AG241" si="1153">ABS(SUM(AG229:AG240))</f>
        <v>0</v>
      </c>
      <c r="AH241" s="79">
        <f t="shared" ref="AH241" si="1154">ABS(SUM(AH229:AH240))</f>
        <v>0</v>
      </c>
      <c r="AI241" s="79">
        <f t="shared" ref="AI241" si="1155">ABS(SUM(AI229:AI240))</f>
        <v>0</v>
      </c>
      <c r="AJ241" s="79">
        <f t="shared" ref="AJ241" si="1156">ABS(SUM(AJ229:AJ240))</f>
        <v>0</v>
      </c>
      <c r="AK241" s="79">
        <f t="shared" ref="AK241" si="1157">ABS(SUM(AK229:AK240))</f>
        <v>0</v>
      </c>
      <c r="AL241" s="79">
        <f t="shared" ref="AL241" si="1158">ABS(SUM(AL229:AL240))</f>
        <v>0</v>
      </c>
      <c r="AM241" s="79">
        <f t="shared" ref="AM241" si="1159">ABS(SUM(AM229:AM240))</f>
        <v>0</v>
      </c>
      <c r="AN241" s="79">
        <f t="shared" ref="AN241" si="1160">ABS(SUM(AN229:AN240))</f>
        <v>0</v>
      </c>
      <c r="AO241" s="79">
        <f t="shared" ref="AO241" si="1161">ABS(SUM(AO229:AO240))</f>
        <v>0</v>
      </c>
      <c r="AP241" s="79">
        <f t="shared" ref="AP241" si="1162">ABS(SUM(AP229:AP240))</f>
        <v>0</v>
      </c>
      <c r="AQ241" s="79">
        <f t="shared" ref="AQ241" si="1163">ABS(SUM(AQ229:AQ240))</f>
        <v>0</v>
      </c>
      <c r="AR241" s="79">
        <f t="shared" ref="AR241" si="1164">ABS(SUM(AR229:AR240))</f>
        <v>0</v>
      </c>
      <c r="AS241" s="79">
        <f t="shared" ref="AS241" si="1165">ABS(SUM(AS229:AS240))</f>
        <v>0</v>
      </c>
      <c r="AT241" s="79">
        <f t="shared" ref="AT241" si="1166">ABS(SUM(AT229:AT240))</f>
        <v>0</v>
      </c>
      <c r="AU241" s="79">
        <f t="shared" ref="AU241" si="1167">ABS(SUM(AU229:AU240))</f>
        <v>0</v>
      </c>
      <c r="AV241" s="79">
        <f t="shared" ref="AV241" si="1168">ABS(SUM(AV229:AV240))</f>
        <v>0</v>
      </c>
    </row>
    <row r="242" spans="1:48" hidden="1" outlineLevel="1" x14ac:dyDescent="0.2">
      <c r="A242" s="466">
        <f>AO3</f>
        <v>2038</v>
      </c>
      <c r="B242" s="68">
        <v>217</v>
      </c>
      <c r="K242" s="81"/>
      <c r="O242" s="81"/>
      <c r="Q242" s="260"/>
      <c r="S242" s="80">
        <f>IF(B151&gt;$T$6,0,PPMT($T$5/12,B151,$T$6,$T$4,0,0))</f>
        <v>0</v>
      </c>
      <c r="T242" s="80">
        <f t="shared" ref="T242:T253" si="1169">IF(B151&gt;$T$6,0,IPMT($T$5/12,B151,$T$6,$T$4,0,0))</f>
        <v>0</v>
      </c>
      <c r="U242" s="257">
        <f>IF(B138&gt;$V$6,0,PPMT($V$5/12,B138,$V$6,$V$4,0,0))</f>
        <v>0</v>
      </c>
      <c r="V242" s="257">
        <f>IF(B138&gt;$V$6,0,IPMT($V$5/12,B138,$V$6,$V$4,0,0))</f>
        <v>0</v>
      </c>
      <c r="W242" s="80">
        <f>IF(B125&gt;$X$6,0,PPMT($X$5/12,B125,$X$6,$X$4,0,0))</f>
        <v>0</v>
      </c>
      <c r="X242" s="80">
        <f>IF(B125&gt;$X$6,0,IPMT($X$5/12,B125,$X$6,$X$4,0,0))</f>
        <v>0</v>
      </c>
      <c r="Y242" s="257">
        <f>IF(B112&gt;$Z$6,0,PPMT($Z$5/12,B112,$Z$6,$Z$4,0,0))</f>
        <v>0</v>
      </c>
      <c r="Z242" s="257">
        <f>IF(B112&gt;$Z$6,0,IPMT($Z$5/12,B112,$Z$6,$Z$4,0,0))</f>
        <v>0</v>
      </c>
      <c r="AA242" s="75">
        <f>IF(B99&gt;$AB$6,0,PPMT($AB$5/12,B99,$AB$6,$AB$4,0,0))</f>
        <v>0</v>
      </c>
      <c r="AB242" s="75">
        <f>IF(B99&gt;$AB$6,0,IPMT($AB$5/12,B99,$AB$6,$AB$4,0,0))</f>
        <v>0</v>
      </c>
      <c r="AC242" s="262">
        <f>IF(B86&gt;$AD$6,0,PPMT($AD$5/12,B86,$AD$6,$AD$4,0,0))</f>
        <v>0</v>
      </c>
      <c r="AD242" s="262">
        <f>IF(B86&gt;$AD$6,0,IPMT($AD$5/12,B86,$AD$6,$AD$4,0,0))</f>
        <v>0</v>
      </c>
      <c r="AE242" s="80">
        <f>IF(B73&gt;$AF$6,0,PPMT($AF$5/12,B73,$AF$6,$AF$4,0,0))</f>
        <v>0</v>
      </c>
      <c r="AF242" s="80">
        <f>IF(B73&gt;$AF$6,0,IPMT($AF$5/12,B73,$AF$6,$AF$4,0,0))</f>
        <v>0</v>
      </c>
      <c r="AG242" s="257">
        <f>IF(B60&gt;$AH$6,0,PPMT($AH$5/12,B60,$AH$6,$AH$4,0,0))</f>
        <v>0</v>
      </c>
      <c r="AH242" s="257">
        <f>IF(B60&gt;$AH$6,0,IPMT($AH$5/12,B60,$AH$6,$AH$4,0,0))</f>
        <v>0</v>
      </c>
      <c r="AI242" s="80">
        <f>IF(B47&gt;$AJ$6,0,PPMT($AJ$5/12,B47,$AJ$6,$AJ$4,0,0))</f>
        <v>0</v>
      </c>
      <c r="AJ242" s="80">
        <f>IF(B47&gt;$AJ$6,0,IPMT($AJ$5/12,B47,$AJ$6,$AJ$4,0,0))</f>
        <v>0</v>
      </c>
      <c r="AK242" s="257">
        <f>IF(B34&gt;$AL$6,0,PPMT($AL$5/12,B34,$AL$6,$AL$4,0,0))</f>
        <v>0</v>
      </c>
      <c r="AL242" s="257">
        <f>IF(B34&gt;$AL$6,0,IPMT($AL$5/12,B34,$AL$6,$AL$4,0,0))</f>
        <v>0</v>
      </c>
      <c r="AM242" s="80">
        <f>IF(B21&gt;$AN$6,0,PPMT($AN$5/12,B21,$AN$6,$AN$4,0,0))</f>
        <v>0</v>
      </c>
      <c r="AN242" s="80">
        <f>IF(B21&gt;$AN$6,0,IPMT($AN$5/12,B21,$AN$6,$AN$4,0,0))</f>
        <v>0</v>
      </c>
      <c r="AO242" s="257">
        <f>IF(B8&gt;$AP$6,0,PPMT($AP$5/12,B8,$AP$6,$AP$4,0,0))</f>
        <v>0</v>
      </c>
      <c r="AP242" s="257">
        <f>IF(B8&gt;$AP$6,0,IPMT($AP$5/12,B8,$AP$6,$AP$4,0,0))</f>
        <v>0</v>
      </c>
    </row>
    <row r="243" spans="1:48" hidden="1" outlineLevel="1" x14ac:dyDescent="0.2">
      <c r="A243" s="466"/>
      <c r="B243" s="68">
        <v>218</v>
      </c>
      <c r="K243" s="81"/>
      <c r="O243" s="81"/>
      <c r="Q243" s="260"/>
      <c r="S243" s="80">
        <f t="shared" ref="S243:S253" si="1170">IF(B152&gt;$T$6,0,PPMT($T$5/12,B152,$T$6,$T$4,0,0))</f>
        <v>0</v>
      </c>
      <c r="T243" s="80">
        <f t="shared" si="1169"/>
        <v>0</v>
      </c>
      <c r="U243" s="257">
        <f t="shared" ref="U243:U253" si="1171">IF(B139&gt;$V$6,0,PPMT($V$5/12,B139,$V$6,$V$4,0,0))</f>
        <v>0</v>
      </c>
      <c r="V243" s="257">
        <f t="shared" ref="V243:V253" si="1172">IF(B139&gt;$V$6,0,IPMT($V$5/12,B139,$V$6,$V$4,0,0))</f>
        <v>0</v>
      </c>
      <c r="W243" s="80">
        <f t="shared" ref="W243:W253" si="1173">IF(B126&gt;$X$6,0,PPMT($X$5/12,B126,$X$6,$X$4,0,0))</f>
        <v>0</v>
      </c>
      <c r="X243" s="80">
        <f t="shared" ref="X243:X253" si="1174">IF(B126&gt;$X$6,0,IPMT($X$5/12,B126,$X$6,$X$4,0,0))</f>
        <v>0</v>
      </c>
      <c r="Y243" s="257">
        <f t="shared" ref="Y243:Y253" si="1175">IF(B113&gt;$Z$6,0,PPMT($Z$5/12,B113,$Z$6,$Z$4,0,0))</f>
        <v>0</v>
      </c>
      <c r="Z243" s="257">
        <f t="shared" ref="Z243:Z253" si="1176">IF(B113&gt;$Z$6,0,IPMT($Z$5/12,B113,$Z$6,$Z$4,0,0))</f>
        <v>0</v>
      </c>
      <c r="AA243" s="75">
        <f t="shared" ref="AA243:AA253" si="1177">IF(B100&gt;$AB$6,0,PPMT($AB$5/12,B100,$AB$6,$AB$4,0,0))</f>
        <v>0</v>
      </c>
      <c r="AB243" s="75">
        <f t="shared" ref="AB243:AB253" si="1178">IF(B100&gt;$AB$6,0,IPMT($AB$5/12,B100,$AB$6,$AB$4,0,0))</f>
        <v>0</v>
      </c>
      <c r="AC243" s="262">
        <f t="shared" ref="AC243:AC253" si="1179">IF(B87&gt;$AD$6,0,PPMT($AD$5/12,B87,$AD$6,$AD$4,0,0))</f>
        <v>0</v>
      </c>
      <c r="AD243" s="262">
        <f t="shared" ref="AD243:AD253" si="1180">IF(B87&gt;$AD$6,0,IPMT($AD$5/12,B87,$AD$6,$AD$4,0,0))</f>
        <v>0</v>
      </c>
      <c r="AE243" s="80">
        <f t="shared" ref="AE243:AE253" si="1181">IF(B74&gt;$AF$6,0,PPMT($AF$5/12,B74,$AF$6,$AF$4,0,0))</f>
        <v>0</v>
      </c>
      <c r="AF243" s="80">
        <f t="shared" ref="AF243:AF253" si="1182">IF(B74&gt;$AF$6,0,IPMT($AF$5/12,B74,$AF$6,$AF$4,0,0))</f>
        <v>0</v>
      </c>
      <c r="AG243" s="257">
        <f t="shared" ref="AG243:AG253" si="1183">IF(B61&gt;$AH$6,0,PPMT($AH$5/12,B61,$AH$6,$AH$4,0,0))</f>
        <v>0</v>
      </c>
      <c r="AH243" s="257">
        <f t="shared" ref="AH243:AH253" si="1184">IF(B61&gt;$AH$6,0,IPMT($AH$5/12,B61,$AH$6,$AH$4,0,0))</f>
        <v>0</v>
      </c>
      <c r="AI243" s="80">
        <f t="shared" ref="AI243:AI253" si="1185">IF(B48&gt;$AJ$6,0,PPMT($AJ$5/12,B48,$AJ$6,$AJ$4,0,0))</f>
        <v>0</v>
      </c>
      <c r="AJ243" s="80">
        <f t="shared" ref="AJ243:AJ253" si="1186">IF(B48&gt;$AJ$6,0,IPMT($AJ$5/12,B48,$AJ$6,$AJ$4,0,0))</f>
        <v>0</v>
      </c>
      <c r="AK243" s="257">
        <f t="shared" ref="AK243:AK253" si="1187">IF(B35&gt;$AL$6,0,PPMT($AL$5/12,B35,$AL$6,$AL$4,0,0))</f>
        <v>0</v>
      </c>
      <c r="AL243" s="257">
        <f t="shared" ref="AL243:AL253" si="1188">IF(B35&gt;$AL$6,0,IPMT($AL$5/12,B35,$AL$6,$AL$4,0,0))</f>
        <v>0</v>
      </c>
      <c r="AM243" s="80">
        <f t="shared" ref="AM243:AM253" si="1189">IF(B22&gt;$AN$6,0,PPMT($AN$5/12,B22,$AN$6,$AN$4,0,0))</f>
        <v>0</v>
      </c>
      <c r="AN243" s="80">
        <f t="shared" ref="AN243:AN253" si="1190">IF(B22&gt;$AN$6,0,IPMT($AN$5/12,B22,$AN$6,$AN$4,0,0))</f>
        <v>0</v>
      </c>
      <c r="AO243" s="257">
        <f t="shared" ref="AO243:AO253" si="1191">IF(B9&gt;$AP$6,0,PPMT($AP$5/12,B9,$AP$6,$AP$4,0,0))</f>
        <v>0</v>
      </c>
      <c r="AP243" s="257">
        <f t="shared" ref="AP243:AP253" si="1192">IF(B9&gt;$AP$6,0,IPMT($AP$5/12,B9,$AP$6,$AP$4,0,0))</f>
        <v>0</v>
      </c>
    </row>
    <row r="244" spans="1:48" hidden="1" outlineLevel="1" x14ac:dyDescent="0.2">
      <c r="A244" s="466"/>
      <c r="B244" s="68">
        <v>219</v>
      </c>
      <c r="K244" s="81"/>
      <c r="O244" s="81"/>
      <c r="S244" s="80">
        <f t="shared" si="1170"/>
        <v>0</v>
      </c>
      <c r="T244" s="80">
        <f t="shared" si="1169"/>
        <v>0</v>
      </c>
      <c r="U244" s="257">
        <f t="shared" si="1171"/>
        <v>0</v>
      </c>
      <c r="V244" s="257">
        <f t="shared" si="1172"/>
        <v>0</v>
      </c>
      <c r="W244" s="80">
        <f t="shared" si="1173"/>
        <v>0</v>
      </c>
      <c r="X244" s="80">
        <f t="shared" si="1174"/>
        <v>0</v>
      </c>
      <c r="Y244" s="257">
        <f t="shared" si="1175"/>
        <v>0</v>
      </c>
      <c r="Z244" s="257">
        <f t="shared" si="1176"/>
        <v>0</v>
      </c>
      <c r="AA244" s="75">
        <f t="shared" si="1177"/>
        <v>0</v>
      </c>
      <c r="AB244" s="75">
        <f t="shared" si="1178"/>
        <v>0</v>
      </c>
      <c r="AC244" s="262">
        <f t="shared" si="1179"/>
        <v>0</v>
      </c>
      <c r="AD244" s="262">
        <f t="shared" si="1180"/>
        <v>0</v>
      </c>
      <c r="AE244" s="80">
        <f t="shared" si="1181"/>
        <v>0</v>
      </c>
      <c r="AF244" s="80">
        <f t="shared" si="1182"/>
        <v>0</v>
      </c>
      <c r="AG244" s="257">
        <f t="shared" si="1183"/>
        <v>0</v>
      </c>
      <c r="AH244" s="257">
        <f t="shared" si="1184"/>
        <v>0</v>
      </c>
      <c r="AI244" s="80">
        <f t="shared" si="1185"/>
        <v>0</v>
      </c>
      <c r="AJ244" s="80">
        <f t="shared" si="1186"/>
        <v>0</v>
      </c>
      <c r="AK244" s="257">
        <f t="shared" si="1187"/>
        <v>0</v>
      </c>
      <c r="AL244" s="257">
        <f t="shared" si="1188"/>
        <v>0</v>
      </c>
      <c r="AM244" s="80">
        <f t="shared" si="1189"/>
        <v>0</v>
      </c>
      <c r="AN244" s="80">
        <f t="shared" si="1190"/>
        <v>0</v>
      </c>
      <c r="AO244" s="257">
        <f t="shared" si="1191"/>
        <v>0</v>
      </c>
      <c r="AP244" s="257">
        <f t="shared" si="1192"/>
        <v>0</v>
      </c>
    </row>
    <row r="245" spans="1:48" hidden="1" outlineLevel="1" x14ac:dyDescent="0.2">
      <c r="A245" s="466"/>
      <c r="B245" s="68">
        <v>220</v>
      </c>
      <c r="K245" s="81"/>
      <c r="O245" s="81"/>
      <c r="S245" s="80">
        <f t="shared" si="1170"/>
        <v>0</v>
      </c>
      <c r="T245" s="80">
        <f t="shared" si="1169"/>
        <v>0</v>
      </c>
      <c r="U245" s="257">
        <f t="shared" si="1171"/>
        <v>0</v>
      </c>
      <c r="V245" s="257">
        <f t="shared" si="1172"/>
        <v>0</v>
      </c>
      <c r="W245" s="80">
        <f t="shared" si="1173"/>
        <v>0</v>
      </c>
      <c r="X245" s="80">
        <f t="shared" si="1174"/>
        <v>0</v>
      </c>
      <c r="Y245" s="257">
        <f t="shared" si="1175"/>
        <v>0</v>
      </c>
      <c r="Z245" s="257">
        <f t="shared" si="1176"/>
        <v>0</v>
      </c>
      <c r="AA245" s="75">
        <f t="shared" si="1177"/>
        <v>0</v>
      </c>
      <c r="AB245" s="75">
        <f t="shared" si="1178"/>
        <v>0</v>
      </c>
      <c r="AC245" s="262">
        <f t="shared" si="1179"/>
        <v>0</v>
      </c>
      <c r="AD245" s="262">
        <f t="shared" si="1180"/>
        <v>0</v>
      </c>
      <c r="AE245" s="80">
        <f t="shared" si="1181"/>
        <v>0</v>
      </c>
      <c r="AF245" s="80">
        <f t="shared" si="1182"/>
        <v>0</v>
      </c>
      <c r="AG245" s="257">
        <f t="shared" si="1183"/>
        <v>0</v>
      </c>
      <c r="AH245" s="257">
        <f t="shared" si="1184"/>
        <v>0</v>
      </c>
      <c r="AI245" s="80">
        <f t="shared" si="1185"/>
        <v>0</v>
      </c>
      <c r="AJ245" s="80">
        <f t="shared" si="1186"/>
        <v>0</v>
      </c>
      <c r="AK245" s="257">
        <f t="shared" si="1187"/>
        <v>0</v>
      </c>
      <c r="AL245" s="257">
        <f t="shared" si="1188"/>
        <v>0</v>
      </c>
      <c r="AM245" s="80">
        <f t="shared" si="1189"/>
        <v>0</v>
      </c>
      <c r="AN245" s="80">
        <f t="shared" si="1190"/>
        <v>0</v>
      </c>
      <c r="AO245" s="257">
        <f t="shared" si="1191"/>
        <v>0</v>
      </c>
      <c r="AP245" s="257">
        <f t="shared" si="1192"/>
        <v>0</v>
      </c>
    </row>
    <row r="246" spans="1:48" hidden="1" outlineLevel="1" x14ac:dyDescent="0.2">
      <c r="A246" s="466"/>
      <c r="B246" s="68">
        <v>221</v>
      </c>
      <c r="K246" s="81"/>
      <c r="O246" s="81"/>
      <c r="S246" s="80">
        <f t="shared" si="1170"/>
        <v>0</v>
      </c>
      <c r="T246" s="80">
        <f t="shared" si="1169"/>
        <v>0</v>
      </c>
      <c r="U246" s="257">
        <f t="shared" si="1171"/>
        <v>0</v>
      </c>
      <c r="V246" s="257">
        <f t="shared" si="1172"/>
        <v>0</v>
      </c>
      <c r="W246" s="80">
        <f t="shared" si="1173"/>
        <v>0</v>
      </c>
      <c r="X246" s="80">
        <f t="shared" si="1174"/>
        <v>0</v>
      </c>
      <c r="Y246" s="257">
        <f t="shared" si="1175"/>
        <v>0</v>
      </c>
      <c r="Z246" s="257">
        <f t="shared" si="1176"/>
        <v>0</v>
      </c>
      <c r="AA246" s="75">
        <f t="shared" si="1177"/>
        <v>0</v>
      </c>
      <c r="AB246" s="75">
        <f t="shared" si="1178"/>
        <v>0</v>
      </c>
      <c r="AC246" s="262">
        <f t="shared" si="1179"/>
        <v>0</v>
      </c>
      <c r="AD246" s="262">
        <f t="shared" si="1180"/>
        <v>0</v>
      </c>
      <c r="AE246" s="80">
        <f t="shared" si="1181"/>
        <v>0</v>
      </c>
      <c r="AF246" s="80">
        <f t="shared" si="1182"/>
        <v>0</v>
      </c>
      <c r="AG246" s="257">
        <f t="shared" si="1183"/>
        <v>0</v>
      </c>
      <c r="AH246" s="257">
        <f t="shared" si="1184"/>
        <v>0</v>
      </c>
      <c r="AI246" s="80">
        <f t="shared" si="1185"/>
        <v>0</v>
      </c>
      <c r="AJ246" s="80">
        <f t="shared" si="1186"/>
        <v>0</v>
      </c>
      <c r="AK246" s="257">
        <f t="shared" si="1187"/>
        <v>0</v>
      </c>
      <c r="AL246" s="257">
        <f t="shared" si="1188"/>
        <v>0</v>
      </c>
      <c r="AM246" s="80">
        <f t="shared" si="1189"/>
        <v>0</v>
      </c>
      <c r="AN246" s="80">
        <f t="shared" si="1190"/>
        <v>0</v>
      </c>
      <c r="AO246" s="257">
        <f t="shared" si="1191"/>
        <v>0</v>
      </c>
      <c r="AP246" s="257">
        <f t="shared" si="1192"/>
        <v>0</v>
      </c>
    </row>
    <row r="247" spans="1:48" hidden="1" outlineLevel="1" x14ac:dyDescent="0.2">
      <c r="A247" s="466"/>
      <c r="B247" s="68">
        <v>222</v>
      </c>
      <c r="K247" s="81"/>
      <c r="O247" s="81"/>
      <c r="S247" s="80">
        <f t="shared" si="1170"/>
        <v>0</v>
      </c>
      <c r="T247" s="80">
        <f t="shared" si="1169"/>
        <v>0</v>
      </c>
      <c r="U247" s="257">
        <f t="shared" si="1171"/>
        <v>0</v>
      </c>
      <c r="V247" s="257">
        <f t="shared" si="1172"/>
        <v>0</v>
      </c>
      <c r="W247" s="80">
        <f t="shared" si="1173"/>
        <v>0</v>
      </c>
      <c r="X247" s="80">
        <f t="shared" si="1174"/>
        <v>0</v>
      </c>
      <c r="Y247" s="257">
        <f t="shared" si="1175"/>
        <v>0</v>
      </c>
      <c r="Z247" s="257">
        <f t="shared" si="1176"/>
        <v>0</v>
      </c>
      <c r="AA247" s="75">
        <f t="shared" si="1177"/>
        <v>0</v>
      </c>
      <c r="AB247" s="75">
        <f t="shared" si="1178"/>
        <v>0</v>
      </c>
      <c r="AC247" s="262">
        <f t="shared" si="1179"/>
        <v>0</v>
      </c>
      <c r="AD247" s="262">
        <f t="shared" si="1180"/>
        <v>0</v>
      </c>
      <c r="AE247" s="80">
        <f t="shared" si="1181"/>
        <v>0</v>
      </c>
      <c r="AF247" s="80">
        <f t="shared" si="1182"/>
        <v>0</v>
      </c>
      <c r="AG247" s="257">
        <f t="shared" si="1183"/>
        <v>0</v>
      </c>
      <c r="AH247" s="257">
        <f t="shared" si="1184"/>
        <v>0</v>
      </c>
      <c r="AI247" s="80">
        <f t="shared" si="1185"/>
        <v>0</v>
      </c>
      <c r="AJ247" s="80">
        <f t="shared" si="1186"/>
        <v>0</v>
      </c>
      <c r="AK247" s="257">
        <f t="shared" si="1187"/>
        <v>0</v>
      </c>
      <c r="AL247" s="257">
        <f t="shared" si="1188"/>
        <v>0</v>
      </c>
      <c r="AM247" s="80">
        <f t="shared" si="1189"/>
        <v>0</v>
      </c>
      <c r="AN247" s="80">
        <f t="shared" si="1190"/>
        <v>0</v>
      </c>
      <c r="AO247" s="257">
        <f t="shared" si="1191"/>
        <v>0</v>
      </c>
      <c r="AP247" s="257">
        <f t="shared" si="1192"/>
        <v>0</v>
      </c>
    </row>
    <row r="248" spans="1:48" hidden="1" outlineLevel="1" x14ac:dyDescent="0.2">
      <c r="A248" s="466"/>
      <c r="B248" s="68">
        <v>223</v>
      </c>
      <c r="K248" s="81"/>
      <c r="O248" s="81"/>
      <c r="S248" s="80">
        <f t="shared" si="1170"/>
        <v>0</v>
      </c>
      <c r="T248" s="80">
        <f t="shared" si="1169"/>
        <v>0</v>
      </c>
      <c r="U248" s="257">
        <f t="shared" si="1171"/>
        <v>0</v>
      </c>
      <c r="V248" s="257">
        <f t="shared" si="1172"/>
        <v>0</v>
      </c>
      <c r="W248" s="80">
        <f t="shared" si="1173"/>
        <v>0</v>
      </c>
      <c r="X248" s="80">
        <f t="shared" si="1174"/>
        <v>0</v>
      </c>
      <c r="Y248" s="257">
        <f t="shared" si="1175"/>
        <v>0</v>
      </c>
      <c r="Z248" s="257">
        <f t="shared" si="1176"/>
        <v>0</v>
      </c>
      <c r="AA248" s="75">
        <f t="shared" si="1177"/>
        <v>0</v>
      </c>
      <c r="AB248" s="75">
        <f t="shared" si="1178"/>
        <v>0</v>
      </c>
      <c r="AC248" s="262">
        <f t="shared" si="1179"/>
        <v>0</v>
      </c>
      <c r="AD248" s="262">
        <f t="shared" si="1180"/>
        <v>0</v>
      </c>
      <c r="AE248" s="80">
        <f t="shared" si="1181"/>
        <v>0</v>
      </c>
      <c r="AF248" s="80">
        <f t="shared" si="1182"/>
        <v>0</v>
      </c>
      <c r="AG248" s="257">
        <f t="shared" si="1183"/>
        <v>0</v>
      </c>
      <c r="AH248" s="257">
        <f t="shared" si="1184"/>
        <v>0</v>
      </c>
      <c r="AI248" s="80">
        <f t="shared" si="1185"/>
        <v>0</v>
      </c>
      <c r="AJ248" s="80">
        <f t="shared" si="1186"/>
        <v>0</v>
      </c>
      <c r="AK248" s="257">
        <f t="shared" si="1187"/>
        <v>0</v>
      </c>
      <c r="AL248" s="257">
        <f t="shared" si="1188"/>
        <v>0</v>
      </c>
      <c r="AM248" s="80">
        <f t="shared" si="1189"/>
        <v>0</v>
      </c>
      <c r="AN248" s="80">
        <f t="shared" si="1190"/>
        <v>0</v>
      </c>
      <c r="AO248" s="257">
        <f t="shared" si="1191"/>
        <v>0</v>
      </c>
      <c r="AP248" s="257">
        <f t="shared" si="1192"/>
        <v>0</v>
      </c>
    </row>
    <row r="249" spans="1:48" hidden="1" outlineLevel="1" x14ac:dyDescent="0.2">
      <c r="A249" s="466"/>
      <c r="B249" s="68">
        <v>224</v>
      </c>
      <c r="K249" s="81"/>
      <c r="O249" s="81"/>
      <c r="S249" s="80">
        <f t="shared" si="1170"/>
        <v>0</v>
      </c>
      <c r="T249" s="80">
        <f t="shared" si="1169"/>
        <v>0</v>
      </c>
      <c r="U249" s="257">
        <f t="shared" si="1171"/>
        <v>0</v>
      </c>
      <c r="V249" s="257">
        <f t="shared" si="1172"/>
        <v>0</v>
      </c>
      <c r="W249" s="80">
        <f t="shared" si="1173"/>
        <v>0</v>
      </c>
      <c r="X249" s="80">
        <f t="shared" si="1174"/>
        <v>0</v>
      </c>
      <c r="Y249" s="257">
        <f t="shared" si="1175"/>
        <v>0</v>
      </c>
      <c r="Z249" s="257">
        <f t="shared" si="1176"/>
        <v>0</v>
      </c>
      <c r="AA249" s="75">
        <f t="shared" si="1177"/>
        <v>0</v>
      </c>
      <c r="AB249" s="75">
        <f t="shared" si="1178"/>
        <v>0</v>
      </c>
      <c r="AC249" s="262">
        <f t="shared" si="1179"/>
        <v>0</v>
      </c>
      <c r="AD249" s="262">
        <f t="shared" si="1180"/>
        <v>0</v>
      </c>
      <c r="AE249" s="80">
        <f t="shared" si="1181"/>
        <v>0</v>
      </c>
      <c r="AF249" s="80">
        <f t="shared" si="1182"/>
        <v>0</v>
      </c>
      <c r="AG249" s="257">
        <f t="shared" si="1183"/>
        <v>0</v>
      </c>
      <c r="AH249" s="257">
        <f t="shared" si="1184"/>
        <v>0</v>
      </c>
      <c r="AI249" s="80">
        <f t="shared" si="1185"/>
        <v>0</v>
      </c>
      <c r="AJ249" s="80">
        <f t="shared" si="1186"/>
        <v>0</v>
      </c>
      <c r="AK249" s="257">
        <f t="shared" si="1187"/>
        <v>0</v>
      </c>
      <c r="AL249" s="257">
        <f t="shared" si="1188"/>
        <v>0</v>
      </c>
      <c r="AM249" s="80">
        <f t="shared" si="1189"/>
        <v>0</v>
      </c>
      <c r="AN249" s="80">
        <f t="shared" si="1190"/>
        <v>0</v>
      </c>
      <c r="AO249" s="257">
        <f t="shared" si="1191"/>
        <v>0</v>
      </c>
      <c r="AP249" s="257">
        <f t="shared" si="1192"/>
        <v>0</v>
      </c>
    </row>
    <row r="250" spans="1:48" hidden="1" outlineLevel="1" x14ac:dyDescent="0.2">
      <c r="A250" s="466"/>
      <c r="B250" s="68">
        <v>225</v>
      </c>
      <c r="K250" s="81"/>
      <c r="O250" s="81"/>
      <c r="S250" s="80">
        <f t="shared" si="1170"/>
        <v>0</v>
      </c>
      <c r="T250" s="80">
        <f t="shared" si="1169"/>
        <v>0</v>
      </c>
      <c r="U250" s="257">
        <f t="shared" si="1171"/>
        <v>0</v>
      </c>
      <c r="V250" s="257">
        <f t="shared" si="1172"/>
        <v>0</v>
      </c>
      <c r="W250" s="80">
        <f t="shared" si="1173"/>
        <v>0</v>
      </c>
      <c r="X250" s="80">
        <f t="shared" si="1174"/>
        <v>0</v>
      </c>
      <c r="Y250" s="257">
        <f t="shared" si="1175"/>
        <v>0</v>
      </c>
      <c r="Z250" s="257">
        <f t="shared" si="1176"/>
        <v>0</v>
      </c>
      <c r="AA250" s="75">
        <f t="shared" si="1177"/>
        <v>0</v>
      </c>
      <c r="AB250" s="75">
        <f t="shared" si="1178"/>
        <v>0</v>
      </c>
      <c r="AC250" s="262">
        <f t="shared" si="1179"/>
        <v>0</v>
      </c>
      <c r="AD250" s="262">
        <f t="shared" si="1180"/>
        <v>0</v>
      </c>
      <c r="AE250" s="80">
        <f t="shared" si="1181"/>
        <v>0</v>
      </c>
      <c r="AF250" s="80">
        <f t="shared" si="1182"/>
        <v>0</v>
      </c>
      <c r="AG250" s="257">
        <f t="shared" si="1183"/>
        <v>0</v>
      </c>
      <c r="AH250" s="257">
        <f t="shared" si="1184"/>
        <v>0</v>
      </c>
      <c r="AI250" s="80">
        <f t="shared" si="1185"/>
        <v>0</v>
      </c>
      <c r="AJ250" s="80">
        <f t="shared" si="1186"/>
        <v>0</v>
      </c>
      <c r="AK250" s="257">
        <f t="shared" si="1187"/>
        <v>0</v>
      </c>
      <c r="AL250" s="257">
        <f t="shared" si="1188"/>
        <v>0</v>
      </c>
      <c r="AM250" s="80">
        <f t="shared" si="1189"/>
        <v>0</v>
      </c>
      <c r="AN250" s="80">
        <f t="shared" si="1190"/>
        <v>0</v>
      </c>
      <c r="AO250" s="257">
        <f t="shared" si="1191"/>
        <v>0</v>
      </c>
      <c r="AP250" s="257">
        <f t="shared" si="1192"/>
        <v>0</v>
      </c>
    </row>
    <row r="251" spans="1:48" hidden="1" outlineLevel="1" x14ac:dyDescent="0.2">
      <c r="A251" s="466"/>
      <c r="B251" s="68">
        <v>226</v>
      </c>
      <c r="K251" s="81"/>
      <c r="O251" s="81"/>
      <c r="S251" s="80">
        <f t="shared" si="1170"/>
        <v>0</v>
      </c>
      <c r="T251" s="80">
        <f t="shared" si="1169"/>
        <v>0</v>
      </c>
      <c r="U251" s="257">
        <f t="shared" si="1171"/>
        <v>0</v>
      </c>
      <c r="V251" s="257">
        <f t="shared" si="1172"/>
        <v>0</v>
      </c>
      <c r="W251" s="80">
        <f t="shared" si="1173"/>
        <v>0</v>
      </c>
      <c r="X251" s="80">
        <f t="shared" si="1174"/>
        <v>0</v>
      </c>
      <c r="Y251" s="257">
        <f t="shared" si="1175"/>
        <v>0</v>
      </c>
      <c r="Z251" s="257">
        <f t="shared" si="1176"/>
        <v>0</v>
      </c>
      <c r="AA251" s="75">
        <f t="shared" si="1177"/>
        <v>0</v>
      </c>
      <c r="AB251" s="75">
        <f t="shared" si="1178"/>
        <v>0</v>
      </c>
      <c r="AC251" s="262">
        <f t="shared" si="1179"/>
        <v>0</v>
      </c>
      <c r="AD251" s="262">
        <f t="shared" si="1180"/>
        <v>0</v>
      </c>
      <c r="AE251" s="80">
        <f t="shared" si="1181"/>
        <v>0</v>
      </c>
      <c r="AF251" s="80">
        <f t="shared" si="1182"/>
        <v>0</v>
      </c>
      <c r="AG251" s="257">
        <f t="shared" si="1183"/>
        <v>0</v>
      </c>
      <c r="AH251" s="257">
        <f t="shared" si="1184"/>
        <v>0</v>
      </c>
      <c r="AI251" s="80">
        <f t="shared" si="1185"/>
        <v>0</v>
      </c>
      <c r="AJ251" s="80">
        <f t="shared" si="1186"/>
        <v>0</v>
      </c>
      <c r="AK251" s="257">
        <f t="shared" si="1187"/>
        <v>0</v>
      </c>
      <c r="AL251" s="257">
        <f t="shared" si="1188"/>
        <v>0</v>
      </c>
      <c r="AM251" s="80">
        <f t="shared" si="1189"/>
        <v>0</v>
      </c>
      <c r="AN251" s="80">
        <f t="shared" si="1190"/>
        <v>0</v>
      </c>
      <c r="AO251" s="257">
        <f t="shared" si="1191"/>
        <v>0</v>
      </c>
      <c r="AP251" s="257">
        <f t="shared" si="1192"/>
        <v>0</v>
      </c>
    </row>
    <row r="252" spans="1:48" hidden="1" outlineLevel="1" x14ac:dyDescent="0.2">
      <c r="A252" s="466"/>
      <c r="B252" s="68">
        <v>227</v>
      </c>
      <c r="K252" s="81"/>
      <c r="O252" s="81"/>
      <c r="S252" s="80">
        <f t="shared" si="1170"/>
        <v>0</v>
      </c>
      <c r="T252" s="80">
        <f t="shared" si="1169"/>
        <v>0</v>
      </c>
      <c r="U252" s="257">
        <f t="shared" si="1171"/>
        <v>0</v>
      </c>
      <c r="V252" s="257">
        <f t="shared" si="1172"/>
        <v>0</v>
      </c>
      <c r="W252" s="80">
        <f t="shared" si="1173"/>
        <v>0</v>
      </c>
      <c r="X252" s="80">
        <f t="shared" si="1174"/>
        <v>0</v>
      </c>
      <c r="Y252" s="257">
        <f t="shared" si="1175"/>
        <v>0</v>
      </c>
      <c r="Z252" s="257">
        <f t="shared" si="1176"/>
        <v>0</v>
      </c>
      <c r="AA252" s="75">
        <f t="shared" si="1177"/>
        <v>0</v>
      </c>
      <c r="AB252" s="75">
        <f t="shared" si="1178"/>
        <v>0</v>
      </c>
      <c r="AC252" s="262">
        <f t="shared" si="1179"/>
        <v>0</v>
      </c>
      <c r="AD252" s="262">
        <f t="shared" si="1180"/>
        <v>0</v>
      </c>
      <c r="AE252" s="80">
        <f t="shared" si="1181"/>
        <v>0</v>
      </c>
      <c r="AF252" s="80">
        <f t="shared" si="1182"/>
        <v>0</v>
      </c>
      <c r="AG252" s="257">
        <f t="shared" si="1183"/>
        <v>0</v>
      </c>
      <c r="AH252" s="257">
        <f t="shared" si="1184"/>
        <v>0</v>
      </c>
      <c r="AI252" s="80">
        <f t="shared" si="1185"/>
        <v>0</v>
      </c>
      <c r="AJ252" s="80">
        <f t="shared" si="1186"/>
        <v>0</v>
      </c>
      <c r="AK252" s="257">
        <f t="shared" si="1187"/>
        <v>0</v>
      </c>
      <c r="AL252" s="257">
        <f t="shared" si="1188"/>
        <v>0</v>
      </c>
      <c r="AM252" s="80">
        <f t="shared" si="1189"/>
        <v>0</v>
      </c>
      <c r="AN252" s="80">
        <f t="shared" si="1190"/>
        <v>0</v>
      </c>
      <c r="AO252" s="257">
        <f t="shared" si="1191"/>
        <v>0</v>
      </c>
      <c r="AP252" s="257">
        <f t="shared" si="1192"/>
        <v>0</v>
      </c>
    </row>
    <row r="253" spans="1:48" s="70" customFormat="1" hidden="1" outlineLevel="1" x14ac:dyDescent="0.2">
      <c r="A253" s="466"/>
      <c r="B253" s="70">
        <v>228</v>
      </c>
      <c r="E253" s="251"/>
      <c r="F253" s="251"/>
      <c r="I253" s="251"/>
      <c r="J253" s="251"/>
      <c r="K253" s="250"/>
      <c r="M253" s="251"/>
      <c r="N253" s="251"/>
      <c r="O253" s="250"/>
      <c r="Q253" s="251"/>
      <c r="R253" s="251"/>
      <c r="S253" s="80">
        <f t="shared" si="1170"/>
        <v>0</v>
      </c>
      <c r="T253" s="80">
        <f t="shared" si="1169"/>
        <v>0</v>
      </c>
      <c r="U253" s="257">
        <f t="shared" si="1171"/>
        <v>0</v>
      </c>
      <c r="V253" s="257">
        <f t="shared" si="1172"/>
        <v>0</v>
      </c>
      <c r="W253" s="80">
        <f t="shared" si="1173"/>
        <v>0</v>
      </c>
      <c r="X253" s="80">
        <f t="shared" si="1174"/>
        <v>0</v>
      </c>
      <c r="Y253" s="257">
        <f t="shared" si="1175"/>
        <v>0</v>
      </c>
      <c r="Z253" s="257">
        <f t="shared" si="1176"/>
        <v>0</v>
      </c>
      <c r="AA253" s="75">
        <f t="shared" si="1177"/>
        <v>0</v>
      </c>
      <c r="AB253" s="75">
        <f t="shared" si="1178"/>
        <v>0</v>
      </c>
      <c r="AC253" s="262">
        <f t="shared" si="1179"/>
        <v>0</v>
      </c>
      <c r="AD253" s="262">
        <f t="shared" si="1180"/>
        <v>0</v>
      </c>
      <c r="AE253" s="80">
        <f t="shared" si="1181"/>
        <v>0</v>
      </c>
      <c r="AF253" s="80">
        <f t="shared" si="1182"/>
        <v>0</v>
      </c>
      <c r="AG253" s="257">
        <f t="shared" si="1183"/>
        <v>0</v>
      </c>
      <c r="AH253" s="257">
        <f t="shared" si="1184"/>
        <v>0</v>
      </c>
      <c r="AI253" s="80">
        <f t="shared" si="1185"/>
        <v>0</v>
      </c>
      <c r="AJ253" s="80">
        <f t="shared" si="1186"/>
        <v>0</v>
      </c>
      <c r="AK253" s="257">
        <f t="shared" si="1187"/>
        <v>0</v>
      </c>
      <c r="AL253" s="257">
        <f t="shared" si="1188"/>
        <v>0</v>
      </c>
      <c r="AM253" s="80">
        <f t="shared" si="1189"/>
        <v>0</v>
      </c>
      <c r="AN253" s="80">
        <f t="shared" si="1190"/>
        <v>0</v>
      </c>
      <c r="AO253" s="257">
        <f t="shared" si="1191"/>
        <v>0</v>
      </c>
      <c r="AP253" s="257">
        <f t="shared" si="1192"/>
        <v>0</v>
      </c>
      <c r="AS253" s="251"/>
      <c r="AT253" s="251"/>
    </row>
    <row r="254" spans="1:48" s="251" customFormat="1" collapsed="1" x14ac:dyDescent="0.2">
      <c r="A254" s="76">
        <f>A242</f>
        <v>2038</v>
      </c>
      <c r="B254" s="77" t="s">
        <v>93</v>
      </c>
      <c r="C254" s="78">
        <f>SUM(E254,G254,I254,K254,M254,O254,Q254,S254,U254,W254,Y254,AA254,AC254,AE254,AG254,AI254,AK254,AM254,AO254,AQ254,AS254,AU254,)</f>
        <v>0</v>
      </c>
      <c r="D254" s="78">
        <f>SUM(F254,H254,J254,L254,N254,P254,R254,T254,V254,X254,Z254,AB254,AD254,AF254,AH254,AJ254,AL254,AN254,AP254,AR254,AT254,AV254)</f>
        <v>0</v>
      </c>
      <c r="E254" s="79">
        <f>ABS(SUM(E242:E253))</f>
        <v>0</v>
      </c>
      <c r="F254" s="79">
        <f>ABS(SUM(F242:F253))</f>
        <v>0</v>
      </c>
      <c r="G254" s="79">
        <f t="shared" ref="G254" si="1193">ABS(SUM(G242:G253))</f>
        <v>0</v>
      </c>
      <c r="H254" s="79">
        <f t="shared" ref="H254" si="1194">ABS(SUM(H242:H253))</f>
        <v>0</v>
      </c>
      <c r="I254" s="79">
        <f t="shared" ref="I254" si="1195">ABS(SUM(I242:I253))</f>
        <v>0</v>
      </c>
      <c r="J254" s="79">
        <f t="shared" ref="J254" si="1196">ABS(SUM(J242:J253))</f>
        <v>0</v>
      </c>
      <c r="K254" s="79">
        <f t="shared" ref="K254" si="1197">ABS(SUM(K242:K253))</f>
        <v>0</v>
      </c>
      <c r="L254" s="79">
        <f t="shared" ref="L254" si="1198">ABS(SUM(L242:L253))</f>
        <v>0</v>
      </c>
      <c r="M254" s="79">
        <f t="shared" ref="M254" si="1199">ABS(SUM(M242:M253))</f>
        <v>0</v>
      </c>
      <c r="N254" s="79">
        <f t="shared" ref="N254" si="1200">ABS(SUM(N242:N253))</f>
        <v>0</v>
      </c>
      <c r="O254" s="79">
        <f t="shared" ref="O254" si="1201">ABS(SUM(O242:O253))</f>
        <v>0</v>
      </c>
      <c r="P254" s="79">
        <f t="shared" ref="P254" si="1202">ABS(SUM(P242:P253))</f>
        <v>0</v>
      </c>
      <c r="Q254" s="79">
        <f t="shared" ref="Q254" si="1203">ABS(SUM(Q242:Q253))</f>
        <v>0</v>
      </c>
      <c r="R254" s="79">
        <f t="shared" ref="R254" si="1204">ABS(SUM(R242:R253))</f>
        <v>0</v>
      </c>
      <c r="S254" s="79">
        <f t="shared" ref="S254" si="1205">ABS(SUM(S242:S253))</f>
        <v>0</v>
      </c>
      <c r="T254" s="79">
        <f t="shared" ref="T254" si="1206">ABS(SUM(T242:T253))</f>
        <v>0</v>
      </c>
      <c r="U254" s="79">
        <f t="shared" ref="U254" si="1207">ABS(SUM(U242:U253))</f>
        <v>0</v>
      </c>
      <c r="V254" s="79">
        <f t="shared" ref="V254" si="1208">ABS(SUM(V242:V253))</f>
        <v>0</v>
      </c>
      <c r="W254" s="79">
        <f t="shared" ref="W254" si="1209">ABS(SUM(W242:W253))</f>
        <v>0</v>
      </c>
      <c r="X254" s="79">
        <f t="shared" ref="X254" si="1210">ABS(SUM(X242:X253))</f>
        <v>0</v>
      </c>
      <c r="Y254" s="79">
        <f t="shared" ref="Y254" si="1211">ABS(SUM(Y242:Y253))</f>
        <v>0</v>
      </c>
      <c r="Z254" s="79">
        <f t="shared" ref="Z254" si="1212">ABS(SUM(Z242:Z253))</f>
        <v>0</v>
      </c>
      <c r="AA254" s="79">
        <f t="shared" ref="AA254" si="1213">ABS(SUM(AA242:AA253))</f>
        <v>0</v>
      </c>
      <c r="AB254" s="79">
        <f t="shared" ref="AB254" si="1214">ABS(SUM(AB242:AB253))</f>
        <v>0</v>
      </c>
      <c r="AC254" s="79">
        <f t="shared" ref="AC254" si="1215">ABS(SUM(AC242:AC253))</f>
        <v>0</v>
      </c>
      <c r="AD254" s="79">
        <f t="shared" ref="AD254" si="1216">ABS(SUM(AD242:AD253))</f>
        <v>0</v>
      </c>
      <c r="AE254" s="79">
        <f t="shared" ref="AE254" si="1217">ABS(SUM(AE242:AE253))</f>
        <v>0</v>
      </c>
      <c r="AF254" s="79">
        <f t="shared" ref="AF254" si="1218">ABS(SUM(AF242:AF253))</f>
        <v>0</v>
      </c>
      <c r="AG254" s="79">
        <f t="shared" ref="AG254" si="1219">ABS(SUM(AG242:AG253))</f>
        <v>0</v>
      </c>
      <c r="AH254" s="79">
        <f t="shared" ref="AH254" si="1220">ABS(SUM(AH242:AH253))</f>
        <v>0</v>
      </c>
      <c r="AI254" s="79">
        <f t="shared" ref="AI254" si="1221">ABS(SUM(AI242:AI253))</f>
        <v>0</v>
      </c>
      <c r="AJ254" s="79">
        <f t="shared" ref="AJ254" si="1222">ABS(SUM(AJ242:AJ253))</f>
        <v>0</v>
      </c>
      <c r="AK254" s="79">
        <f t="shared" ref="AK254" si="1223">ABS(SUM(AK242:AK253))</f>
        <v>0</v>
      </c>
      <c r="AL254" s="79">
        <f t="shared" ref="AL254" si="1224">ABS(SUM(AL242:AL253))</f>
        <v>0</v>
      </c>
      <c r="AM254" s="79">
        <f t="shared" ref="AM254" si="1225">ABS(SUM(AM242:AM253))</f>
        <v>0</v>
      </c>
      <c r="AN254" s="79">
        <f t="shared" ref="AN254" si="1226">ABS(SUM(AN242:AN253))</f>
        <v>0</v>
      </c>
      <c r="AO254" s="79">
        <f t="shared" ref="AO254" si="1227">ABS(SUM(AO242:AO253))</f>
        <v>0</v>
      </c>
      <c r="AP254" s="79">
        <f t="shared" ref="AP254" si="1228">ABS(SUM(AP242:AP253))</f>
        <v>0</v>
      </c>
      <c r="AQ254" s="79">
        <f t="shared" ref="AQ254" si="1229">ABS(SUM(AQ242:AQ253))</f>
        <v>0</v>
      </c>
      <c r="AR254" s="79">
        <f t="shared" ref="AR254" si="1230">ABS(SUM(AR242:AR253))</f>
        <v>0</v>
      </c>
      <c r="AS254" s="79">
        <f t="shared" ref="AS254" si="1231">ABS(SUM(AS242:AS253))</f>
        <v>0</v>
      </c>
      <c r="AT254" s="79">
        <f t="shared" ref="AT254" si="1232">ABS(SUM(AT242:AT253))</f>
        <v>0</v>
      </c>
      <c r="AU254" s="79">
        <f t="shared" ref="AU254" si="1233">ABS(SUM(AU242:AU253))</f>
        <v>0</v>
      </c>
      <c r="AV254" s="79">
        <f t="shared" ref="AV254" si="1234">ABS(SUM(AV242:AV253))</f>
        <v>0</v>
      </c>
    </row>
    <row r="255" spans="1:48" hidden="1" outlineLevel="1" x14ac:dyDescent="0.2">
      <c r="A255" s="466">
        <f>AQ3</f>
        <v>2039</v>
      </c>
      <c r="B255" s="68">
        <v>229</v>
      </c>
      <c r="K255" s="81"/>
      <c r="O255" s="81"/>
      <c r="S255" s="80"/>
      <c r="U255" s="257">
        <f>IF(B151&gt;$V$6,0,PPMT($V$5/12,B151,$V$6,$V$4,0,0))</f>
        <v>0</v>
      </c>
      <c r="V255" s="257">
        <f>IF(B151&gt;$V$6,0,IPMT($V$5/12,B151,$V$6,$V$4,0,0))</f>
        <v>0</v>
      </c>
      <c r="W255" s="80">
        <f>IF(B138&gt;$X$6,0,PPMT($X$5/12,B138,$X$6,$X$4,0,0))</f>
        <v>0</v>
      </c>
      <c r="X255" s="80">
        <f>IF(B138&gt;$X$6,0,IPMT($X$5/12,B138,$X$6,$X$4,0,0))</f>
        <v>0</v>
      </c>
      <c r="Y255" s="257">
        <f>IF(B125&gt;$Z$6,0,PPMT($Z$5/12,B125,$Z$6,$Z$4,0,0))</f>
        <v>0</v>
      </c>
      <c r="Z255" s="257">
        <f>IF(B125&gt;$Z$6,0,IPMT($Z$5/12,B125,$Z$6,$Z$4,0,0))</f>
        <v>0</v>
      </c>
      <c r="AA255" s="75">
        <f>IF(B112&gt;$AB$6,0,PPMT($AB$5/12,B112,$AB$6,$AB$4,0,0))</f>
        <v>0</v>
      </c>
      <c r="AB255" s="75">
        <f>IF(B112&gt;$AB$6,0,IPMT($AB$5/12,B112,$AB$6,$AB$4,0,0))</f>
        <v>0</v>
      </c>
      <c r="AC255" s="262">
        <f>IF(B99&gt;$AD$6,0,PPMT($AD$5/12,B99,$AD$6,$AD$4,0,0))</f>
        <v>0</v>
      </c>
      <c r="AD255" s="262">
        <f>IF(B99&gt;$AD$6,0,IPMT($AD$5/12,B99,$AD$6,$AD$4,0,0))</f>
        <v>0</v>
      </c>
      <c r="AE255" s="80">
        <f>IF(B86&gt;$AF$6,0,PPMT($AF$5/12,B86,$AF$6,$AF$4,0,0))</f>
        <v>0</v>
      </c>
      <c r="AF255" s="80">
        <f>IF(B86&gt;$AF$6,0,IPMT($AF$5/12,B86,$AF$6,$AF$4,0,0))</f>
        <v>0</v>
      </c>
      <c r="AG255" s="257">
        <f>IF(B73&gt;$AH$6,0,PPMT($AH$5/12,B73,$AH$6,$AH$4,0,0))</f>
        <v>0</v>
      </c>
      <c r="AH255" s="257">
        <f>IF(B73&gt;$AH$6,0,IPMT($AH$5/12,B73,$AH$6,$AH$4,0,0))</f>
        <v>0</v>
      </c>
      <c r="AI255" s="80">
        <f>IF(B60&gt;$AJ$6,0,PPMT($AJ$5/12,B60,$AJ$6,$AJ$4,0,0))</f>
        <v>0</v>
      </c>
      <c r="AJ255" s="80">
        <f>IF(B60&gt;$AJ$6,0,IPMT($AJ$5/12,B60,$AJ$6,$AJ$4,0,0))</f>
        <v>0</v>
      </c>
      <c r="AK255" s="257">
        <f>IF(B47&gt;$AL$6,0,PPMT($AL$5/12,B47,$AL$6,$AL$4,0,0))</f>
        <v>0</v>
      </c>
      <c r="AL255" s="257">
        <f>IF(B47&gt;$AL$6,0,IPMT($AL$5/12,B47,$AL$6,$AL$4,0,0))</f>
        <v>0</v>
      </c>
      <c r="AM255" s="80">
        <f>IF(B34&gt;$AN$6,0,PPMT($AN$5/12,B34,$AN$6,$AN$4,0,0))</f>
        <v>0</v>
      </c>
      <c r="AN255" s="80">
        <f>IF(B34&gt;$AN$6,0,IPMT($AN$5/12,B34,$AN$6,$AN$4,0,0))</f>
        <v>0</v>
      </c>
      <c r="AO255" s="257">
        <f>IF(B21&gt;$AP$6,0,PPMT($AP$5/12,B21,$AP$6,$AP$4,0,0))</f>
        <v>0</v>
      </c>
      <c r="AP255" s="257">
        <f>IF(B21&gt;$AP$6,0,IPMT($AP$5/12,B21,$AP$6,$AP$4,0,0))</f>
        <v>0</v>
      </c>
      <c r="AQ255" s="80">
        <f>IF(B8&gt;$AR$6,0,PPMT($AR$5/12,B8,$AR$6,$AR$4,0,0))</f>
        <v>0</v>
      </c>
      <c r="AR255" s="80">
        <f>IF(B8&gt;$AR$6,0,IPMT($AR$5/12,B8,$AR$6,$AR$4,0,0))</f>
        <v>0</v>
      </c>
    </row>
    <row r="256" spans="1:48" hidden="1" outlineLevel="1" x14ac:dyDescent="0.2">
      <c r="A256" s="466"/>
      <c r="B256" s="68">
        <v>230</v>
      </c>
      <c r="K256" s="81"/>
      <c r="O256" s="81"/>
      <c r="S256" s="80"/>
      <c r="U256" s="257">
        <f t="shared" ref="U256:U266" si="1235">IF(B152&gt;$V$6,0,PPMT($V$5/12,B152,$V$6,$V$4,0,0))</f>
        <v>0</v>
      </c>
      <c r="V256" s="257">
        <f t="shared" ref="V256:V266" si="1236">IF(B152&gt;$V$6,0,IPMT($V$5/12,B152,$V$6,$V$4,0,0))</f>
        <v>0</v>
      </c>
      <c r="W256" s="80">
        <f t="shared" ref="W256:W266" si="1237">IF(B139&gt;$X$6,0,PPMT($X$5/12,B139,$X$6,$X$4,0,0))</f>
        <v>0</v>
      </c>
      <c r="X256" s="80">
        <f t="shared" ref="X256:X266" si="1238">IF(B139&gt;$X$6,0,IPMT($X$5/12,B139,$X$6,$X$4,0,0))</f>
        <v>0</v>
      </c>
      <c r="Y256" s="257">
        <f t="shared" ref="Y256:Y266" si="1239">IF(B126&gt;$Z$6,0,PPMT($Z$5/12,B126,$Z$6,$Z$4,0,0))</f>
        <v>0</v>
      </c>
      <c r="Z256" s="257">
        <f t="shared" ref="Z256:Z266" si="1240">IF(B126&gt;$Z$6,0,IPMT($Z$5/12,B126,$Z$6,$Z$4,0,0))</f>
        <v>0</v>
      </c>
      <c r="AA256" s="75">
        <f t="shared" ref="AA256:AA266" si="1241">IF(B113&gt;$AB$6,0,PPMT($AB$5/12,B113,$AB$6,$AB$4,0,0))</f>
        <v>0</v>
      </c>
      <c r="AB256" s="75">
        <f t="shared" ref="AB256:AB266" si="1242">IF(B113&gt;$AB$6,0,IPMT($AB$5/12,B113,$AB$6,$AB$4,0,0))</f>
        <v>0</v>
      </c>
      <c r="AC256" s="262">
        <f t="shared" ref="AC256:AC266" si="1243">IF(B100&gt;$AD$6,0,PPMT($AD$5/12,B100,$AD$6,$AD$4,0,0))</f>
        <v>0</v>
      </c>
      <c r="AD256" s="262">
        <f t="shared" ref="AD256:AD266" si="1244">IF(B100&gt;$AD$6,0,IPMT($AD$5/12,B100,$AD$6,$AD$4,0,0))</f>
        <v>0</v>
      </c>
      <c r="AE256" s="80">
        <f t="shared" ref="AE256:AE266" si="1245">IF(B87&gt;$AF$6,0,PPMT($AF$5/12,B87,$AF$6,$AF$4,0,0))</f>
        <v>0</v>
      </c>
      <c r="AF256" s="80">
        <f t="shared" ref="AF256:AF266" si="1246">IF(B87&gt;$AF$6,0,IPMT($AF$5/12,B87,$AF$6,$AF$4,0,0))</f>
        <v>0</v>
      </c>
      <c r="AG256" s="257">
        <f t="shared" ref="AG256:AG266" si="1247">IF(B74&gt;$AH$6,0,PPMT($AH$5/12,B74,$AH$6,$AH$4,0,0))</f>
        <v>0</v>
      </c>
      <c r="AH256" s="257">
        <f t="shared" ref="AH256:AH266" si="1248">IF(B74&gt;$AH$6,0,IPMT($AH$5/12,B74,$AH$6,$AH$4,0,0))</f>
        <v>0</v>
      </c>
      <c r="AI256" s="80">
        <f t="shared" ref="AI256:AI266" si="1249">IF(B61&gt;$AJ$6,0,PPMT($AJ$5/12,B61,$AJ$6,$AJ$4,0,0))</f>
        <v>0</v>
      </c>
      <c r="AJ256" s="80">
        <f t="shared" ref="AJ256:AJ266" si="1250">IF(B61&gt;$AJ$6,0,IPMT($AJ$5/12,B61,$AJ$6,$AJ$4,0,0))</f>
        <v>0</v>
      </c>
      <c r="AK256" s="257">
        <f t="shared" ref="AK256:AK266" si="1251">IF(B48&gt;$AL$6,0,PPMT($AL$5/12,B48,$AL$6,$AL$4,0,0))</f>
        <v>0</v>
      </c>
      <c r="AL256" s="257">
        <f t="shared" ref="AL256:AL266" si="1252">IF(B48&gt;$AL$6,0,IPMT($AL$5/12,B48,$AL$6,$AL$4,0,0))</f>
        <v>0</v>
      </c>
      <c r="AM256" s="80">
        <f t="shared" ref="AM256:AM266" si="1253">IF(B35&gt;$AN$6,0,PPMT($AN$5/12,B35,$AN$6,$AN$4,0,0))</f>
        <v>0</v>
      </c>
      <c r="AN256" s="80">
        <f t="shared" ref="AN256:AN266" si="1254">IF(B35&gt;$AN$6,0,IPMT($AN$5/12,B35,$AN$6,$AN$4,0,0))</f>
        <v>0</v>
      </c>
      <c r="AO256" s="257">
        <f t="shared" ref="AO256:AO266" si="1255">IF(B22&gt;$AP$6,0,PPMT($AP$5/12,B22,$AP$6,$AP$4,0,0))</f>
        <v>0</v>
      </c>
      <c r="AP256" s="257">
        <f t="shared" ref="AP256:AP266" si="1256">IF(B22&gt;$AP$6,0,IPMT($AP$5/12,B22,$AP$6,$AP$4,0,0))</f>
        <v>0</v>
      </c>
      <c r="AQ256" s="80">
        <f t="shared" ref="AQ256:AQ266" si="1257">IF(B9&gt;$AR$6,0,PPMT($AR$5/12,B9,$AR$6,$AR$4,0,0))</f>
        <v>0</v>
      </c>
      <c r="AR256" s="80">
        <f t="shared" ref="AR256:AR266" si="1258">IF(B9&gt;$AR$6,0,IPMT($AR$5/12,B9,$AR$6,$AR$4,0,0))</f>
        <v>0</v>
      </c>
    </row>
    <row r="257" spans="1:48" hidden="1" outlineLevel="1" x14ac:dyDescent="0.2">
      <c r="A257" s="466"/>
      <c r="B257" s="68">
        <v>231</v>
      </c>
      <c r="K257" s="81"/>
      <c r="O257" s="81"/>
      <c r="S257" s="80"/>
      <c r="U257" s="257">
        <f t="shared" si="1235"/>
        <v>0</v>
      </c>
      <c r="V257" s="257">
        <f t="shared" si="1236"/>
        <v>0</v>
      </c>
      <c r="W257" s="80">
        <f t="shared" si="1237"/>
        <v>0</v>
      </c>
      <c r="X257" s="80">
        <f t="shared" si="1238"/>
        <v>0</v>
      </c>
      <c r="Y257" s="257">
        <f t="shared" si="1239"/>
        <v>0</v>
      </c>
      <c r="Z257" s="257">
        <f t="shared" si="1240"/>
        <v>0</v>
      </c>
      <c r="AA257" s="75">
        <f t="shared" si="1241"/>
        <v>0</v>
      </c>
      <c r="AB257" s="75">
        <f t="shared" si="1242"/>
        <v>0</v>
      </c>
      <c r="AC257" s="262">
        <f t="shared" si="1243"/>
        <v>0</v>
      </c>
      <c r="AD257" s="262">
        <f t="shared" si="1244"/>
        <v>0</v>
      </c>
      <c r="AE257" s="80">
        <f t="shared" si="1245"/>
        <v>0</v>
      </c>
      <c r="AF257" s="80">
        <f t="shared" si="1246"/>
        <v>0</v>
      </c>
      <c r="AG257" s="257">
        <f t="shared" si="1247"/>
        <v>0</v>
      </c>
      <c r="AH257" s="257">
        <f t="shared" si="1248"/>
        <v>0</v>
      </c>
      <c r="AI257" s="80">
        <f t="shared" si="1249"/>
        <v>0</v>
      </c>
      <c r="AJ257" s="80">
        <f t="shared" si="1250"/>
        <v>0</v>
      </c>
      <c r="AK257" s="257">
        <f t="shared" si="1251"/>
        <v>0</v>
      </c>
      <c r="AL257" s="257">
        <f t="shared" si="1252"/>
        <v>0</v>
      </c>
      <c r="AM257" s="80">
        <f t="shared" si="1253"/>
        <v>0</v>
      </c>
      <c r="AN257" s="80">
        <f t="shared" si="1254"/>
        <v>0</v>
      </c>
      <c r="AO257" s="257">
        <f t="shared" si="1255"/>
        <v>0</v>
      </c>
      <c r="AP257" s="257">
        <f t="shared" si="1256"/>
        <v>0</v>
      </c>
      <c r="AQ257" s="80">
        <f t="shared" si="1257"/>
        <v>0</v>
      </c>
      <c r="AR257" s="80">
        <f t="shared" si="1258"/>
        <v>0</v>
      </c>
    </row>
    <row r="258" spans="1:48" hidden="1" outlineLevel="1" x14ac:dyDescent="0.2">
      <c r="A258" s="466"/>
      <c r="B258" s="68">
        <v>232</v>
      </c>
      <c r="K258" s="81"/>
      <c r="O258" s="81"/>
      <c r="S258" s="80"/>
      <c r="U258" s="257">
        <f t="shared" si="1235"/>
        <v>0</v>
      </c>
      <c r="V258" s="257">
        <f t="shared" si="1236"/>
        <v>0</v>
      </c>
      <c r="W258" s="80">
        <f t="shared" si="1237"/>
        <v>0</v>
      </c>
      <c r="X258" s="80">
        <f t="shared" si="1238"/>
        <v>0</v>
      </c>
      <c r="Y258" s="257">
        <f t="shared" si="1239"/>
        <v>0</v>
      </c>
      <c r="Z258" s="257">
        <f t="shared" si="1240"/>
        <v>0</v>
      </c>
      <c r="AA258" s="75">
        <f t="shared" si="1241"/>
        <v>0</v>
      </c>
      <c r="AB258" s="75">
        <f t="shared" si="1242"/>
        <v>0</v>
      </c>
      <c r="AC258" s="262">
        <f t="shared" si="1243"/>
        <v>0</v>
      </c>
      <c r="AD258" s="262">
        <f t="shared" si="1244"/>
        <v>0</v>
      </c>
      <c r="AE258" s="80">
        <f t="shared" si="1245"/>
        <v>0</v>
      </c>
      <c r="AF258" s="80">
        <f t="shared" si="1246"/>
        <v>0</v>
      </c>
      <c r="AG258" s="257">
        <f t="shared" si="1247"/>
        <v>0</v>
      </c>
      <c r="AH258" s="257">
        <f t="shared" si="1248"/>
        <v>0</v>
      </c>
      <c r="AI258" s="80">
        <f t="shared" si="1249"/>
        <v>0</v>
      </c>
      <c r="AJ258" s="80">
        <f t="shared" si="1250"/>
        <v>0</v>
      </c>
      <c r="AK258" s="257">
        <f t="shared" si="1251"/>
        <v>0</v>
      </c>
      <c r="AL258" s="257">
        <f t="shared" si="1252"/>
        <v>0</v>
      </c>
      <c r="AM258" s="80">
        <f t="shared" si="1253"/>
        <v>0</v>
      </c>
      <c r="AN258" s="80">
        <f t="shared" si="1254"/>
        <v>0</v>
      </c>
      <c r="AO258" s="257">
        <f t="shared" si="1255"/>
        <v>0</v>
      </c>
      <c r="AP258" s="257">
        <f t="shared" si="1256"/>
        <v>0</v>
      </c>
      <c r="AQ258" s="80">
        <f t="shared" si="1257"/>
        <v>0</v>
      </c>
      <c r="AR258" s="80">
        <f t="shared" si="1258"/>
        <v>0</v>
      </c>
    </row>
    <row r="259" spans="1:48" hidden="1" outlineLevel="1" x14ac:dyDescent="0.2">
      <c r="A259" s="466"/>
      <c r="B259" s="68">
        <v>233</v>
      </c>
      <c r="K259" s="81"/>
      <c r="O259" s="81"/>
      <c r="S259" s="80"/>
      <c r="U259" s="257">
        <f t="shared" si="1235"/>
        <v>0</v>
      </c>
      <c r="V259" s="257">
        <f t="shared" si="1236"/>
        <v>0</v>
      </c>
      <c r="W259" s="80">
        <f t="shared" si="1237"/>
        <v>0</v>
      </c>
      <c r="X259" s="80">
        <f t="shared" si="1238"/>
        <v>0</v>
      </c>
      <c r="Y259" s="257">
        <f t="shared" si="1239"/>
        <v>0</v>
      </c>
      <c r="Z259" s="257">
        <f t="shared" si="1240"/>
        <v>0</v>
      </c>
      <c r="AA259" s="75">
        <f t="shared" si="1241"/>
        <v>0</v>
      </c>
      <c r="AB259" s="75">
        <f t="shared" si="1242"/>
        <v>0</v>
      </c>
      <c r="AC259" s="262">
        <f t="shared" si="1243"/>
        <v>0</v>
      </c>
      <c r="AD259" s="262">
        <f t="shared" si="1244"/>
        <v>0</v>
      </c>
      <c r="AE259" s="80">
        <f t="shared" si="1245"/>
        <v>0</v>
      </c>
      <c r="AF259" s="80">
        <f t="shared" si="1246"/>
        <v>0</v>
      </c>
      <c r="AG259" s="257">
        <f t="shared" si="1247"/>
        <v>0</v>
      </c>
      <c r="AH259" s="257">
        <f t="shared" si="1248"/>
        <v>0</v>
      </c>
      <c r="AI259" s="80">
        <f t="shared" si="1249"/>
        <v>0</v>
      </c>
      <c r="AJ259" s="80">
        <f t="shared" si="1250"/>
        <v>0</v>
      </c>
      <c r="AK259" s="257">
        <f t="shared" si="1251"/>
        <v>0</v>
      </c>
      <c r="AL259" s="257">
        <f t="shared" si="1252"/>
        <v>0</v>
      </c>
      <c r="AM259" s="80">
        <f t="shared" si="1253"/>
        <v>0</v>
      </c>
      <c r="AN259" s="80">
        <f t="shared" si="1254"/>
        <v>0</v>
      </c>
      <c r="AO259" s="257">
        <f t="shared" si="1255"/>
        <v>0</v>
      </c>
      <c r="AP259" s="257">
        <f t="shared" si="1256"/>
        <v>0</v>
      </c>
      <c r="AQ259" s="80">
        <f t="shared" si="1257"/>
        <v>0</v>
      </c>
      <c r="AR259" s="80">
        <f t="shared" si="1258"/>
        <v>0</v>
      </c>
    </row>
    <row r="260" spans="1:48" hidden="1" outlineLevel="1" x14ac:dyDescent="0.2">
      <c r="A260" s="466"/>
      <c r="B260" s="68">
        <v>234</v>
      </c>
      <c r="K260" s="81"/>
      <c r="O260" s="81"/>
      <c r="S260" s="80"/>
      <c r="U260" s="257">
        <f t="shared" si="1235"/>
        <v>0</v>
      </c>
      <c r="V260" s="257">
        <f t="shared" si="1236"/>
        <v>0</v>
      </c>
      <c r="W260" s="80">
        <f t="shared" si="1237"/>
        <v>0</v>
      </c>
      <c r="X260" s="80">
        <f t="shared" si="1238"/>
        <v>0</v>
      </c>
      <c r="Y260" s="257">
        <f t="shared" si="1239"/>
        <v>0</v>
      </c>
      <c r="Z260" s="257">
        <f t="shared" si="1240"/>
        <v>0</v>
      </c>
      <c r="AA260" s="75">
        <f t="shared" si="1241"/>
        <v>0</v>
      </c>
      <c r="AB260" s="75">
        <f t="shared" si="1242"/>
        <v>0</v>
      </c>
      <c r="AC260" s="262">
        <f t="shared" si="1243"/>
        <v>0</v>
      </c>
      <c r="AD260" s="262">
        <f t="shared" si="1244"/>
        <v>0</v>
      </c>
      <c r="AE260" s="80">
        <f t="shared" si="1245"/>
        <v>0</v>
      </c>
      <c r="AF260" s="80">
        <f t="shared" si="1246"/>
        <v>0</v>
      </c>
      <c r="AG260" s="257">
        <f t="shared" si="1247"/>
        <v>0</v>
      </c>
      <c r="AH260" s="257">
        <f t="shared" si="1248"/>
        <v>0</v>
      </c>
      <c r="AI260" s="80">
        <f t="shared" si="1249"/>
        <v>0</v>
      </c>
      <c r="AJ260" s="80">
        <f t="shared" si="1250"/>
        <v>0</v>
      </c>
      <c r="AK260" s="257">
        <f t="shared" si="1251"/>
        <v>0</v>
      </c>
      <c r="AL260" s="257">
        <f t="shared" si="1252"/>
        <v>0</v>
      </c>
      <c r="AM260" s="80">
        <f t="shared" si="1253"/>
        <v>0</v>
      </c>
      <c r="AN260" s="80">
        <f t="shared" si="1254"/>
        <v>0</v>
      </c>
      <c r="AO260" s="257">
        <f t="shared" si="1255"/>
        <v>0</v>
      </c>
      <c r="AP260" s="257">
        <f t="shared" si="1256"/>
        <v>0</v>
      </c>
      <c r="AQ260" s="80">
        <f t="shared" si="1257"/>
        <v>0</v>
      </c>
      <c r="AR260" s="80">
        <f t="shared" si="1258"/>
        <v>0</v>
      </c>
    </row>
    <row r="261" spans="1:48" hidden="1" outlineLevel="1" x14ac:dyDescent="0.2">
      <c r="A261" s="466"/>
      <c r="B261" s="68">
        <v>235</v>
      </c>
      <c r="K261" s="81"/>
      <c r="O261" s="81"/>
      <c r="S261" s="80"/>
      <c r="U261" s="257">
        <f t="shared" si="1235"/>
        <v>0</v>
      </c>
      <c r="V261" s="257">
        <f t="shared" si="1236"/>
        <v>0</v>
      </c>
      <c r="W261" s="80">
        <f t="shared" si="1237"/>
        <v>0</v>
      </c>
      <c r="X261" s="80">
        <f t="shared" si="1238"/>
        <v>0</v>
      </c>
      <c r="Y261" s="257">
        <f t="shared" si="1239"/>
        <v>0</v>
      </c>
      <c r="Z261" s="257">
        <f t="shared" si="1240"/>
        <v>0</v>
      </c>
      <c r="AA261" s="75">
        <f t="shared" si="1241"/>
        <v>0</v>
      </c>
      <c r="AB261" s="75">
        <f t="shared" si="1242"/>
        <v>0</v>
      </c>
      <c r="AC261" s="262">
        <f t="shared" si="1243"/>
        <v>0</v>
      </c>
      <c r="AD261" s="262">
        <f t="shared" si="1244"/>
        <v>0</v>
      </c>
      <c r="AE261" s="80">
        <f t="shared" si="1245"/>
        <v>0</v>
      </c>
      <c r="AF261" s="80">
        <f t="shared" si="1246"/>
        <v>0</v>
      </c>
      <c r="AG261" s="257">
        <f t="shared" si="1247"/>
        <v>0</v>
      </c>
      <c r="AH261" s="257">
        <f t="shared" si="1248"/>
        <v>0</v>
      </c>
      <c r="AI261" s="80">
        <f t="shared" si="1249"/>
        <v>0</v>
      </c>
      <c r="AJ261" s="80">
        <f t="shared" si="1250"/>
        <v>0</v>
      </c>
      <c r="AK261" s="257">
        <f t="shared" si="1251"/>
        <v>0</v>
      </c>
      <c r="AL261" s="257">
        <f t="shared" si="1252"/>
        <v>0</v>
      </c>
      <c r="AM261" s="80">
        <f t="shared" si="1253"/>
        <v>0</v>
      </c>
      <c r="AN261" s="80">
        <f t="shared" si="1254"/>
        <v>0</v>
      </c>
      <c r="AO261" s="257">
        <f t="shared" si="1255"/>
        <v>0</v>
      </c>
      <c r="AP261" s="257">
        <f t="shared" si="1256"/>
        <v>0</v>
      </c>
      <c r="AQ261" s="80">
        <f t="shared" si="1257"/>
        <v>0</v>
      </c>
      <c r="AR261" s="80">
        <f t="shared" si="1258"/>
        <v>0</v>
      </c>
    </row>
    <row r="262" spans="1:48" hidden="1" outlineLevel="1" x14ac:dyDescent="0.2">
      <c r="A262" s="466"/>
      <c r="B262" s="68">
        <v>236</v>
      </c>
      <c r="K262" s="81"/>
      <c r="O262" s="81"/>
      <c r="S262" s="80"/>
      <c r="U262" s="257">
        <f t="shared" si="1235"/>
        <v>0</v>
      </c>
      <c r="V262" s="257">
        <f t="shared" si="1236"/>
        <v>0</v>
      </c>
      <c r="W262" s="80">
        <f t="shared" si="1237"/>
        <v>0</v>
      </c>
      <c r="X262" s="80">
        <f t="shared" si="1238"/>
        <v>0</v>
      </c>
      <c r="Y262" s="257">
        <f t="shared" si="1239"/>
        <v>0</v>
      </c>
      <c r="Z262" s="257">
        <f t="shared" si="1240"/>
        <v>0</v>
      </c>
      <c r="AA262" s="75">
        <f t="shared" si="1241"/>
        <v>0</v>
      </c>
      <c r="AB262" s="75">
        <f t="shared" si="1242"/>
        <v>0</v>
      </c>
      <c r="AC262" s="262">
        <f t="shared" si="1243"/>
        <v>0</v>
      </c>
      <c r="AD262" s="262">
        <f t="shared" si="1244"/>
        <v>0</v>
      </c>
      <c r="AE262" s="80">
        <f t="shared" si="1245"/>
        <v>0</v>
      </c>
      <c r="AF262" s="80">
        <f t="shared" si="1246"/>
        <v>0</v>
      </c>
      <c r="AG262" s="257">
        <f t="shared" si="1247"/>
        <v>0</v>
      </c>
      <c r="AH262" s="257">
        <f t="shared" si="1248"/>
        <v>0</v>
      </c>
      <c r="AI262" s="80">
        <f t="shared" si="1249"/>
        <v>0</v>
      </c>
      <c r="AJ262" s="80">
        <f t="shared" si="1250"/>
        <v>0</v>
      </c>
      <c r="AK262" s="257">
        <f t="shared" si="1251"/>
        <v>0</v>
      </c>
      <c r="AL262" s="257">
        <f t="shared" si="1252"/>
        <v>0</v>
      </c>
      <c r="AM262" s="80">
        <f t="shared" si="1253"/>
        <v>0</v>
      </c>
      <c r="AN262" s="80">
        <f t="shared" si="1254"/>
        <v>0</v>
      </c>
      <c r="AO262" s="257">
        <f t="shared" si="1255"/>
        <v>0</v>
      </c>
      <c r="AP262" s="257">
        <f t="shared" si="1256"/>
        <v>0</v>
      </c>
      <c r="AQ262" s="80">
        <f t="shared" si="1257"/>
        <v>0</v>
      </c>
      <c r="AR262" s="80">
        <f t="shared" si="1258"/>
        <v>0</v>
      </c>
    </row>
    <row r="263" spans="1:48" hidden="1" outlineLevel="1" x14ac:dyDescent="0.2">
      <c r="A263" s="466"/>
      <c r="B263" s="68">
        <v>237</v>
      </c>
      <c r="K263" s="81"/>
      <c r="O263" s="81"/>
      <c r="U263" s="257">
        <f t="shared" si="1235"/>
        <v>0</v>
      </c>
      <c r="V263" s="257">
        <f t="shared" si="1236"/>
        <v>0</v>
      </c>
      <c r="W263" s="80">
        <f t="shared" si="1237"/>
        <v>0</v>
      </c>
      <c r="X263" s="80">
        <f t="shared" si="1238"/>
        <v>0</v>
      </c>
      <c r="Y263" s="257">
        <f t="shared" si="1239"/>
        <v>0</v>
      </c>
      <c r="Z263" s="257">
        <f t="shared" si="1240"/>
        <v>0</v>
      </c>
      <c r="AA263" s="75">
        <f t="shared" si="1241"/>
        <v>0</v>
      </c>
      <c r="AB263" s="75">
        <f t="shared" si="1242"/>
        <v>0</v>
      </c>
      <c r="AC263" s="262">
        <f t="shared" si="1243"/>
        <v>0</v>
      </c>
      <c r="AD263" s="262">
        <f t="shared" si="1244"/>
        <v>0</v>
      </c>
      <c r="AE263" s="80">
        <f t="shared" si="1245"/>
        <v>0</v>
      </c>
      <c r="AF263" s="80">
        <f t="shared" si="1246"/>
        <v>0</v>
      </c>
      <c r="AG263" s="257">
        <f t="shared" si="1247"/>
        <v>0</v>
      </c>
      <c r="AH263" s="257">
        <f t="shared" si="1248"/>
        <v>0</v>
      </c>
      <c r="AI263" s="80">
        <f t="shared" si="1249"/>
        <v>0</v>
      </c>
      <c r="AJ263" s="80">
        <f t="shared" si="1250"/>
        <v>0</v>
      </c>
      <c r="AK263" s="257">
        <f t="shared" si="1251"/>
        <v>0</v>
      </c>
      <c r="AL263" s="257">
        <f t="shared" si="1252"/>
        <v>0</v>
      </c>
      <c r="AM263" s="80">
        <f t="shared" si="1253"/>
        <v>0</v>
      </c>
      <c r="AN263" s="80">
        <f t="shared" si="1254"/>
        <v>0</v>
      </c>
      <c r="AO263" s="257">
        <f t="shared" si="1255"/>
        <v>0</v>
      </c>
      <c r="AP263" s="257">
        <f t="shared" si="1256"/>
        <v>0</v>
      </c>
      <c r="AQ263" s="80">
        <f t="shared" si="1257"/>
        <v>0</v>
      </c>
      <c r="AR263" s="80">
        <f t="shared" si="1258"/>
        <v>0</v>
      </c>
    </row>
    <row r="264" spans="1:48" hidden="1" outlineLevel="1" x14ac:dyDescent="0.2">
      <c r="A264" s="466"/>
      <c r="B264" s="68">
        <v>238</v>
      </c>
      <c r="K264" s="81"/>
      <c r="O264" s="81"/>
      <c r="U264" s="257">
        <f t="shared" si="1235"/>
        <v>0</v>
      </c>
      <c r="V264" s="257">
        <f t="shared" si="1236"/>
        <v>0</v>
      </c>
      <c r="W264" s="80">
        <f t="shared" si="1237"/>
        <v>0</v>
      </c>
      <c r="X264" s="80">
        <f t="shared" si="1238"/>
        <v>0</v>
      </c>
      <c r="Y264" s="257">
        <f t="shared" si="1239"/>
        <v>0</v>
      </c>
      <c r="Z264" s="257">
        <f t="shared" si="1240"/>
        <v>0</v>
      </c>
      <c r="AA264" s="75">
        <f t="shared" si="1241"/>
        <v>0</v>
      </c>
      <c r="AB264" s="75">
        <f t="shared" si="1242"/>
        <v>0</v>
      </c>
      <c r="AC264" s="262">
        <f t="shared" si="1243"/>
        <v>0</v>
      </c>
      <c r="AD264" s="262">
        <f t="shared" si="1244"/>
        <v>0</v>
      </c>
      <c r="AE264" s="80">
        <f t="shared" si="1245"/>
        <v>0</v>
      </c>
      <c r="AF264" s="80">
        <f t="shared" si="1246"/>
        <v>0</v>
      </c>
      <c r="AG264" s="257">
        <f t="shared" si="1247"/>
        <v>0</v>
      </c>
      <c r="AH264" s="257">
        <f t="shared" si="1248"/>
        <v>0</v>
      </c>
      <c r="AI264" s="80">
        <f t="shared" si="1249"/>
        <v>0</v>
      </c>
      <c r="AJ264" s="80">
        <f t="shared" si="1250"/>
        <v>0</v>
      </c>
      <c r="AK264" s="257">
        <f t="shared" si="1251"/>
        <v>0</v>
      </c>
      <c r="AL264" s="257">
        <f t="shared" si="1252"/>
        <v>0</v>
      </c>
      <c r="AM264" s="80">
        <f t="shared" si="1253"/>
        <v>0</v>
      </c>
      <c r="AN264" s="80">
        <f t="shared" si="1254"/>
        <v>0</v>
      </c>
      <c r="AO264" s="257">
        <f t="shared" si="1255"/>
        <v>0</v>
      </c>
      <c r="AP264" s="257">
        <f t="shared" si="1256"/>
        <v>0</v>
      </c>
      <c r="AQ264" s="80">
        <f t="shared" si="1257"/>
        <v>0</v>
      </c>
      <c r="AR264" s="80">
        <f t="shared" si="1258"/>
        <v>0</v>
      </c>
    </row>
    <row r="265" spans="1:48" hidden="1" outlineLevel="1" x14ac:dyDescent="0.2">
      <c r="A265" s="466"/>
      <c r="B265" s="68">
        <v>239</v>
      </c>
      <c r="K265" s="81"/>
      <c r="O265" s="81"/>
      <c r="U265" s="257">
        <f t="shared" si="1235"/>
        <v>0</v>
      </c>
      <c r="V265" s="257">
        <f t="shared" si="1236"/>
        <v>0</v>
      </c>
      <c r="W265" s="80">
        <f t="shared" si="1237"/>
        <v>0</v>
      </c>
      <c r="X265" s="80">
        <f t="shared" si="1238"/>
        <v>0</v>
      </c>
      <c r="Y265" s="257">
        <f t="shared" si="1239"/>
        <v>0</v>
      </c>
      <c r="Z265" s="257">
        <f t="shared" si="1240"/>
        <v>0</v>
      </c>
      <c r="AA265" s="75">
        <f t="shared" si="1241"/>
        <v>0</v>
      </c>
      <c r="AB265" s="75">
        <f t="shared" si="1242"/>
        <v>0</v>
      </c>
      <c r="AC265" s="262">
        <f t="shared" si="1243"/>
        <v>0</v>
      </c>
      <c r="AD265" s="262">
        <f t="shared" si="1244"/>
        <v>0</v>
      </c>
      <c r="AE265" s="80">
        <f t="shared" si="1245"/>
        <v>0</v>
      </c>
      <c r="AF265" s="80">
        <f t="shared" si="1246"/>
        <v>0</v>
      </c>
      <c r="AG265" s="257">
        <f t="shared" si="1247"/>
        <v>0</v>
      </c>
      <c r="AH265" s="257">
        <f t="shared" si="1248"/>
        <v>0</v>
      </c>
      <c r="AI265" s="80">
        <f t="shared" si="1249"/>
        <v>0</v>
      </c>
      <c r="AJ265" s="80">
        <f t="shared" si="1250"/>
        <v>0</v>
      </c>
      <c r="AK265" s="257">
        <f t="shared" si="1251"/>
        <v>0</v>
      </c>
      <c r="AL265" s="257">
        <f t="shared" si="1252"/>
        <v>0</v>
      </c>
      <c r="AM265" s="80">
        <f t="shared" si="1253"/>
        <v>0</v>
      </c>
      <c r="AN265" s="80">
        <f t="shared" si="1254"/>
        <v>0</v>
      </c>
      <c r="AO265" s="257">
        <f t="shared" si="1255"/>
        <v>0</v>
      </c>
      <c r="AP265" s="257">
        <f t="shared" si="1256"/>
        <v>0</v>
      </c>
      <c r="AQ265" s="80">
        <f t="shared" si="1257"/>
        <v>0</v>
      </c>
      <c r="AR265" s="80">
        <f t="shared" si="1258"/>
        <v>0</v>
      </c>
    </row>
    <row r="266" spans="1:48" s="70" customFormat="1" hidden="1" outlineLevel="1" x14ac:dyDescent="0.2">
      <c r="A266" s="466"/>
      <c r="B266" s="70">
        <v>240</v>
      </c>
      <c r="E266" s="251"/>
      <c r="F266" s="251"/>
      <c r="I266" s="251"/>
      <c r="J266" s="251"/>
      <c r="K266" s="250"/>
      <c r="M266" s="251"/>
      <c r="N266" s="251"/>
      <c r="O266" s="250"/>
      <c r="Q266" s="251"/>
      <c r="R266" s="251"/>
      <c r="U266" s="257">
        <f t="shared" si="1235"/>
        <v>0</v>
      </c>
      <c r="V266" s="257">
        <f t="shared" si="1236"/>
        <v>0</v>
      </c>
      <c r="W266" s="80">
        <f t="shared" si="1237"/>
        <v>0</v>
      </c>
      <c r="X266" s="80">
        <f t="shared" si="1238"/>
        <v>0</v>
      </c>
      <c r="Y266" s="257">
        <f t="shared" si="1239"/>
        <v>0</v>
      </c>
      <c r="Z266" s="257">
        <f t="shared" si="1240"/>
        <v>0</v>
      </c>
      <c r="AA266" s="75">
        <f t="shared" si="1241"/>
        <v>0</v>
      </c>
      <c r="AB266" s="75">
        <f t="shared" si="1242"/>
        <v>0</v>
      </c>
      <c r="AC266" s="262">
        <f t="shared" si="1243"/>
        <v>0</v>
      </c>
      <c r="AD266" s="262">
        <f t="shared" si="1244"/>
        <v>0</v>
      </c>
      <c r="AE266" s="80">
        <f t="shared" si="1245"/>
        <v>0</v>
      </c>
      <c r="AF266" s="80">
        <f t="shared" si="1246"/>
        <v>0</v>
      </c>
      <c r="AG266" s="257">
        <f t="shared" si="1247"/>
        <v>0</v>
      </c>
      <c r="AH266" s="257">
        <f t="shared" si="1248"/>
        <v>0</v>
      </c>
      <c r="AI266" s="80">
        <f t="shared" si="1249"/>
        <v>0</v>
      </c>
      <c r="AJ266" s="80">
        <f t="shared" si="1250"/>
        <v>0</v>
      </c>
      <c r="AK266" s="257">
        <f t="shared" si="1251"/>
        <v>0</v>
      </c>
      <c r="AL266" s="257">
        <f t="shared" si="1252"/>
        <v>0</v>
      </c>
      <c r="AM266" s="80">
        <f t="shared" si="1253"/>
        <v>0</v>
      </c>
      <c r="AN266" s="80">
        <f t="shared" si="1254"/>
        <v>0</v>
      </c>
      <c r="AO266" s="257">
        <f t="shared" si="1255"/>
        <v>0</v>
      </c>
      <c r="AP266" s="257">
        <f t="shared" si="1256"/>
        <v>0</v>
      </c>
      <c r="AQ266" s="80">
        <f t="shared" si="1257"/>
        <v>0</v>
      </c>
      <c r="AR266" s="80">
        <f t="shared" si="1258"/>
        <v>0</v>
      </c>
      <c r="AS266" s="251"/>
      <c r="AT266" s="251"/>
    </row>
    <row r="267" spans="1:48" s="251" customFormat="1" collapsed="1" x14ac:dyDescent="0.2">
      <c r="A267" s="76">
        <f>A255</f>
        <v>2039</v>
      </c>
      <c r="B267" s="77" t="s">
        <v>93</v>
      </c>
      <c r="C267" s="78">
        <f>SUM(E267,G267,I267,K267,M267,O267,Q267,S267,U267,W267,Y267,AA267,AC267,AE267,AG267,AI267,AK267,AM267,AO267,AQ267,AS267,AU267,)</f>
        <v>0</v>
      </c>
      <c r="D267" s="78">
        <f>SUM(F267,H267,J267,L267,N267,P267,R267,T267,V267,X267,Z267,AB267,AD267,AF267,AH267,AJ267,AL267,AN267,AP267,AR267,AT267,AV267)</f>
        <v>0</v>
      </c>
      <c r="E267" s="79">
        <f>ABS(SUM(E255:E266))</f>
        <v>0</v>
      </c>
      <c r="F267" s="79">
        <f>ABS(SUM(F255:F266))</f>
        <v>0</v>
      </c>
      <c r="G267" s="79">
        <f t="shared" ref="G267" si="1259">ABS(SUM(G255:G266))</f>
        <v>0</v>
      </c>
      <c r="H267" s="79">
        <f t="shared" ref="H267" si="1260">ABS(SUM(H255:H266))</f>
        <v>0</v>
      </c>
      <c r="I267" s="79">
        <f t="shared" ref="I267" si="1261">ABS(SUM(I255:I266))</f>
        <v>0</v>
      </c>
      <c r="J267" s="79">
        <f t="shared" ref="J267" si="1262">ABS(SUM(J255:J266))</f>
        <v>0</v>
      </c>
      <c r="K267" s="79">
        <f t="shared" ref="K267" si="1263">ABS(SUM(K255:K266))</f>
        <v>0</v>
      </c>
      <c r="L267" s="79">
        <f t="shared" ref="L267" si="1264">ABS(SUM(L255:L266))</f>
        <v>0</v>
      </c>
      <c r="M267" s="79">
        <f t="shared" ref="M267" si="1265">ABS(SUM(M255:M266))</f>
        <v>0</v>
      </c>
      <c r="N267" s="79">
        <f t="shared" ref="N267" si="1266">ABS(SUM(N255:N266))</f>
        <v>0</v>
      </c>
      <c r="O267" s="79">
        <f t="shared" ref="O267" si="1267">ABS(SUM(O255:O266))</f>
        <v>0</v>
      </c>
      <c r="P267" s="79">
        <f t="shared" ref="P267" si="1268">ABS(SUM(P255:P266))</f>
        <v>0</v>
      </c>
      <c r="Q267" s="79">
        <f t="shared" ref="Q267" si="1269">ABS(SUM(Q255:Q266))</f>
        <v>0</v>
      </c>
      <c r="R267" s="79">
        <f t="shared" ref="R267" si="1270">ABS(SUM(R255:R266))</f>
        <v>0</v>
      </c>
      <c r="S267" s="79">
        <f t="shared" ref="S267" si="1271">ABS(SUM(S255:S266))</f>
        <v>0</v>
      </c>
      <c r="T267" s="79">
        <f t="shared" ref="T267" si="1272">ABS(SUM(T255:T266))</f>
        <v>0</v>
      </c>
      <c r="U267" s="79">
        <f t="shared" ref="U267" si="1273">ABS(SUM(U255:U266))</f>
        <v>0</v>
      </c>
      <c r="V267" s="79">
        <f t="shared" ref="V267" si="1274">ABS(SUM(V255:V266))</f>
        <v>0</v>
      </c>
      <c r="W267" s="79">
        <f t="shared" ref="W267" si="1275">ABS(SUM(W255:W266))</f>
        <v>0</v>
      </c>
      <c r="X267" s="79">
        <f t="shared" ref="X267" si="1276">ABS(SUM(X255:X266))</f>
        <v>0</v>
      </c>
      <c r="Y267" s="79">
        <f t="shared" ref="Y267" si="1277">ABS(SUM(Y255:Y266))</f>
        <v>0</v>
      </c>
      <c r="Z267" s="79">
        <f t="shared" ref="Z267" si="1278">ABS(SUM(Z255:Z266))</f>
        <v>0</v>
      </c>
      <c r="AA267" s="79">
        <f t="shared" ref="AA267" si="1279">ABS(SUM(AA255:AA266))</f>
        <v>0</v>
      </c>
      <c r="AB267" s="79">
        <f t="shared" ref="AB267" si="1280">ABS(SUM(AB255:AB266))</f>
        <v>0</v>
      </c>
      <c r="AC267" s="79">
        <f t="shared" ref="AC267" si="1281">ABS(SUM(AC255:AC266))</f>
        <v>0</v>
      </c>
      <c r="AD267" s="79">
        <f t="shared" ref="AD267" si="1282">ABS(SUM(AD255:AD266))</f>
        <v>0</v>
      </c>
      <c r="AE267" s="79">
        <f t="shared" ref="AE267" si="1283">ABS(SUM(AE255:AE266))</f>
        <v>0</v>
      </c>
      <c r="AF267" s="79">
        <f t="shared" ref="AF267" si="1284">ABS(SUM(AF255:AF266))</f>
        <v>0</v>
      </c>
      <c r="AG267" s="79">
        <f t="shared" ref="AG267" si="1285">ABS(SUM(AG255:AG266))</f>
        <v>0</v>
      </c>
      <c r="AH267" s="79">
        <f t="shared" ref="AH267" si="1286">ABS(SUM(AH255:AH266))</f>
        <v>0</v>
      </c>
      <c r="AI267" s="79">
        <f t="shared" ref="AI267" si="1287">ABS(SUM(AI255:AI266))</f>
        <v>0</v>
      </c>
      <c r="AJ267" s="79">
        <f t="shared" ref="AJ267" si="1288">ABS(SUM(AJ255:AJ266))</f>
        <v>0</v>
      </c>
      <c r="AK267" s="79">
        <f t="shared" ref="AK267" si="1289">ABS(SUM(AK255:AK266))</f>
        <v>0</v>
      </c>
      <c r="AL267" s="79">
        <f t="shared" ref="AL267" si="1290">ABS(SUM(AL255:AL266))</f>
        <v>0</v>
      </c>
      <c r="AM267" s="79">
        <f t="shared" ref="AM267" si="1291">ABS(SUM(AM255:AM266))</f>
        <v>0</v>
      </c>
      <c r="AN267" s="79">
        <f t="shared" ref="AN267" si="1292">ABS(SUM(AN255:AN266))</f>
        <v>0</v>
      </c>
      <c r="AO267" s="79">
        <f t="shared" ref="AO267" si="1293">ABS(SUM(AO255:AO266))</f>
        <v>0</v>
      </c>
      <c r="AP267" s="79">
        <f t="shared" ref="AP267" si="1294">ABS(SUM(AP255:AP266))</f>
        <v>0</v>
      </c>
      <c r="AQ267" s="79">
        <f t="shared" ref="AQ267" si="1295">ABS(SUM(AQ255:AQ266))</f>
        <v>0</v>
      </c>
      <c r="AR267" s="79">
        <f t="shared" ref="AR267" si="1296">ABS(SUM(AR255:AR266))</f>
        <v>0</v>
      </c>
      <c r="AS267" s="79">
        <f t="shared" ref="AS267" si="1297">ABS(SUM(AS255:AS266))</f>
        <v>0</v>
      </c>
      <c r="AT267" s="79">
        <f t="shared" ref="AT267" si="1298">ABS(SUM(AT255:AT266))</f>
        <v>0</v>
      </c>
      <c r="AU267" s="79">
        <f t="shared" ref="AU267" si="1299">ABS(SUM(AU255:AU266))</f>
        <v>0</v>
      </c>
      <c r="AV267" s="79">
        <f t="shared" ref="AV267" si="1300">ABS(SUM(AV255:AV266))</f>
        <v>0</v>
      </c>
    </row>
    <row r="268" spans="1:48" hidden="1" outlineLevel="1" x14ac:dyDescent="0.2">
      <c r="A268" s="466">
        <f>AS3</f>
        <v>2040</v>
      </c>
      <c r="B268" s="68">
        <v>241</v>
      </c>
      <c r="K268" s="81"/>
      <c r="O268" s="81"/>
      <c r="U268" s="260"/>
      <c r="V268" s="260"/>
      <c r="W268" s="80">
        <f>IF(B151&gt;$X$6,0,PPMT($X$5/12,B151,$X$6,$X$4,0,0))</f>
        <v>0</v>
      </c>
      <c r="X268" s="80">
        <f>IF(B151&gt;$X$6,0,IPMT($X$5/12,B151,$X$6,$X$4,0,0))</f>
        <v>0</v>
      </c>
      <c r="Y268" s="257">
        <f>IF(B138&gt;$Z$6,0,PPMT($Z$5/12,B138,$Z$6,$Z$4,0,0))</f>
        <v>0</v>
      </c>
      <c r="Z268" s="257">
        <f>IF(B138&gt;$Z$6,0,IPMT($Z$5/12,B138,$Z$6,$Z$4,0,0))</f>
        <v>0</v>
      </c>
      <c r="AA268" s="75">
        <f>IF(B125&gt;$AB$6,0,PPMT($AB$5/12,B125,$AB$6,$AB$4,0,0))</f>
        <v>0</v>
      </c>
      <c r="AB268" s="75">
        <f>IF(B125&gt;$AB$6,0,IPMT($AB$5/12,B125,$AB$6,$AB$4,0,0))</f>
        <v>0</v>
      </c>
      <c r="AC268" s="262">
        <f>IF(B112&gt;$AD$6,0,PPMT($AD$5/12,B112,$AD$6,$AD$4,0,0))</f>
        <v>0</v>
      </c>
      <c r="AD268" s="262">
        <f>IF(B112&gt;$AD$6,0,IPMT($AD$5/12,B112,$AD$6,$AD$4,0,0))</f>
        <v>0</v>
      </c>
      <c r="AE268" s="80">
        <f>IF(B99&gt;$AF$6,0,PPMT($AF$5/12,B99,$AF$6,$AF$4,0,0))</f>
        <v>0</v>
      </c>
      <c r="AF268" s="80">
        <f>IF(B99&gt;$AF$6,0,IPMT($AF$5/12,B99,$AF$6,$AF$4,0,0))</f>
        <v>0</v>
      </c>
      <c r="AG268" s="257">
        <f>IF(B86&gt;$AH$6,0,PPMT($AH$5/12,B86,$AH$6,$AH$4,0,0))</f>
        <v>0</v>
      </c>
      <c r="AH268" s="257">
        <f>IF(B86&gt;$AH$6,0,IPMT($AH$5/12,B86,$AH$6,$AH$4,0,0))</f>
        <v>0</v>
      </c>
      <c r="AI268" s="80">
        <f>IF(B73&gt;$AJ$6,0,PPMT($AJ$5/12,B73,$AJ$6,$AJ$4,0,0))</f>
        <v>0</v>
      </c>
      <c r="AJ268" s="80">
        <f>IF(B73&gt;$AJ$6,0,IPMT($AJ$5/12,B73,$AJ$6,$AJ$4,0,0))</f>
        <v>0</v>
      </c>
      <c r="AK268" s="257">
        <f>IF(B60&gt;$AL$6,0,PPMT($AL$5/12,B60,$AL$6,$AL$4,0,0))</f>
        <v>0</v>
      </c>
      <c r="AL268" s="257">
        <f>IF(B60&gt;$AL$6,0,IPMT($AL$5/12,B60,$AL$6,$AL$4,0,0))</f>
        <v>0</v>
      </c>
      <c r="AM268" s="80">
        <f>IF(B47&gt;$AN$6,0,PPMT($AN$5/12,B47,$AN$6,$AN$4,0,0))</f>
        <v>0</v>
      </c>
      <c r="AN268" s="80">
        <f>IF(B47&gt;$AN$6,0,IPMT($AN$5/12,B47,$AN$6,$AN$4,0,0))</f>
        <v>0</v>
      </c>
      <c r="AO268" s="257">
        <f>IF(B34&gt;$AP$6,0,PPMT($AP$5/12,B34,$AP$6,$AP$4,0,0))</f>
        <v>0</v>
      </c>
      <c r="AP268" s="257">
        <f>IF(B34&gt;$AP$6,0,IPMT($AP$5/12,B34,$AP$6,$AP$4,0,0))</f>
        <v>0</v>
      </c>
      <c r="AQ268" s="80">
        <f>IF(B21&gt;$AR$6,0,PPMT($AR$5/12,B21,$AR$6,$AR$4,0,0))</f>
        <v>0</v>
      </c>
      <c r="AR268" s="80">
        <f>IF(B21&gt;$AR$6,0,IPMT($AR$5/12,B21,$AR$6,$AR$4,0,0))</f>
        <v>0</v>
      </c>
      <c r="AS268" s="262">
        <f>IF(B8&gt;$AT$6,0,PPMT($AT$5/12,B8,$AT$6,$AT$4,0,0))</f>
        <v>0</v>
      </c>
      <c r="AT268" s="262">
        <f>IF(B8&gt;$AT$6,0,IPMT($AT$5/12,B8,$AT$6,$AT$4,0,0))</f>
        <v>0</v>
      </c>
      <c r="AU268" s="75"/>
      <c r="AV268" s="75"/>
    </row>
    <row r="269" spans="1:48" hidden="1" outlineLevel="1" x14ac:dyDescent="0.2">
      <c r="A269" s="466"/>
      <c r="B269" s="68">
        <v>242</v>
      </c>
      <c r="K269" s="81"/>
      <c r="O269" s="81"/>
      <c r="U269" s="260"/>
      <c r="W269" s="80">
        <f t="shared" ref="W269:W279" si="1301">IF(B152&gt;$X$6,0,PPMT($X$5/12,B152,$X$6,$X$4,0,0))</f>
        <v>0</v>
      </c>
      <c r="X269" s="80">
        <f t="shared" ref="X269:X279" si="1302">IF(B152&gt;$X$6,0,IPMT($X$5/12,B152,$X$6,$X$4,0,0))</f>
        <v>0</v>
      </c>
      <c r="Y269" s="257">
        <f t="shared" ref="Y269:Y279" si="1303">IF(B139&gt;$Z$6,0,PPMT($Z$5/12,B139,$Z$6,$Z$4,0,0))</f>
        <v>0</v>
      </c>
      <c r="Z269" s="257">
        <f t="shared" ref="Z269:Z279" si="1304">IF(B139&gt;$Z$6,0,IPMT($Z$5/12,B139,$Z$6,$Z$4,0,0))</f>
        <v>0</v>
      </c>
      <c r="AA269" s="75">
        <f t="shared" ref="AA269:AA279" si="1305">IF(B126&gt;$AB$6,0,PPMT($AB$5/12,B126,$AB$6,$AB$4,0,0))</f>
        <v>0</v>
      </c>
      <c r="AB269" s="75">
        <f t="shared" ref="AB269:AB279" si="1306">IF(B126&gt;$AB$6,0,IPMT($AB$5/12,B126,$AB$6,$AB$4,0,0))</f>
        <v>0</v>
      </c>
      <c r="AC269" s="262">
        <f t="shared" ref="AC269:AC279" si="1307">IF(B113&gt;$AD$6,0,PPMT($AD$5/12,B113,$AD$6,$AD$4,0,0))</f>
        <v>0</v>
      </c>
      <c r="AD269" s="262">
        <f t="shared" ref="AD269:AD279" si="1308">IF(B113&gt;$AD$6,0,IPMT($AD$5/12,B113,$AD$6,$AD$4,0,0))</f>
        <v>0</v>
      </c>
      <c r="AE269" s="80">
        <f t="shared" ref="AE269:AE279" si="1309">IF(B100&gt;$AF$6,0,PPMT($AF$5/12,B100,$AF$6,$AF$4,0,0))</f>
        <v>0</v>
      </c>
      <c r="AF269" s="80">
        <f t="shared" ref="AF269:AF279" si="1310">IF(B100&gt;$AF$6,0,IPMT($AF$5/12,B100,$AF$6,$AF$4,0,0))</f>
        <v>0</v>
      </c>
      <c r="AG269" s="257">
        <f t="shared" ref="AG269:AG279" si="1311">IF(B87&gt;$AH$6,0,PPMT($AH$5/12,B87,$AH$6,$AH$4,0,0))</f>
        <v>0</v>
      </c>
      <c r="AH269" s="257">
        <f t="shared" ref="AH269:AH279" si="1312">IF(B87&gt;$AH$6,0,IPMT($AH$5/12,B87,$AH$6,$AH$4,0,0))</f>
        <v>0</v>
      </c>
      <c r="AI269" s="80">
        <f t="shared" ref="AI269:AI279" si="1313">IF(B74&gt;$AJ$6,0,PPMT($AJ$5/12,B74,$AJ$6,$AJ$4,0,0))</f>
        <v>0</v>
      </c>
      <c r="AJ269" s="80">
        <f t="shared" ref="AJ269:AJ279" si="1314">IF(B74&gt;$AJ$6,0,IPMT($AJ$5/12,B74,$AJ$6,$AJ$4,0,0))</f>
        <v>0</v>
      </c>
      <c r="AK269" s="257">
        <f t="shared" ref="AK269:AK279" si="1315">IF(B61&gt;$AL$6,0,PPMT($AL$5/12,B61,$AL$6,$AL$4,0,0))</f>
        <v>0</v>
      </c>
      <c r="AL269" s="257">
        <f t="shared" ref="AL269:AL279" si="1316">IF(B61&gt;$AL$6,0,IPMT($AL$5/12,B61,$AL$6,$AL$4,0,0))</f>
        <v>0</v>
      </c>
      <c r="AM269" s="80">
        <f t="shared" ref="AM269:AM279" si="1317">IF(B48&gt;$AN$6,0,PPMT($AN$5/12,B48,$AN$6,$AN$4,0,0))</f>
        <v>0</v>
      </c>
      <c r="AN269" s="80">
        <f t="shared" ref="AN269:AN279" si="1318">IF(B48&gt;$AN$6,0,IPMT($AN$5/12,B48,$AN$6,$AN$4,0,0))</f>
        <v>0</v>
      </c>
      <c r="AO269" s="257">
        <f t="shared" ref="AO269:AO279" si="1319">IF(B35&gt;$AP$6,0,PPMT($AP$5/12,B35,$AP$6,$AP$4,0,0))</f>
        <v>0</v>
      </c>
      <c r="AP269" s="257">
        <f t="shared" ref="AP269:AP279" si="1320">IF(B35&gt;$AP$6,0,IPMT($AP$5/12,B35,$AP$6,$AP$4,0,0))</f>
        <v>0</v>
      </c>
      <c r="AQ269" s="80">
        <f t="shared" ref="AQ269:AQ279" si="1321">IF(B22&gt;$AR$6,0,PPMT($AR$5/12,B22,$AR$6,$AR$4,0,0))</f>
        <v>0</v>
      </c>
      <c r="AR269" s="80">
        <f t="shared" ref="AR269:AR279" si="1322">IF(B22&gt;$AR$6,0,IPMT($AR$5/12,B22,$AR$6,$AR$4,0,0))</f>
        <v>0</v>
      </c>
      <c r="AS269" s="262">
        <f t="shared" ref="AS269:AS279" si="1323">IF(B9&gt;$AT$6,0,PPMT($AT$5/12,B9,$AT$6,$AT$4,0,0))</f>
        <v>0</v>
      </c>
      <c r="AT269" s="262">
        <f t="shared" ref="AT269:AT279" si="1324">IF(B9&gt;$AT$6,0,IPMT($AT$5/12,B9,$AT$6,$AT$4,0,0))</f>
        <v>0</v>
      </c>
      <c r="AU269" s="75"/>
      <c r="AV269" s="75"/>
    </row>
    <row r="270" spans="1:48" hidden="1" outlineLevel="1" x14ac:dyDescent="0.2">
      <c r="A270" s="466"/>
      <c r="B270" s="68">
        <v>243</v>
      </c>
      <c r="K270" s="81"/>
      <c r="O270" s="81"/>
      <c r="U270" s="260"/>
      <c r="W270" s="80">
        <f t="shared" si="1301"/>
        <v>0</v>
      </c>
      <c r="X270" s="80">
        <f t="shared" si="1302"/>
        <v>0</v>
      </c>
      <c r="Y270" s="257">
        <f t="shared" si="1303"/>
        <v>0</v>
      </c>
      <c r="Z270" s="257">
        <f t="shared" si="1304"/>
        <v>0</v>
      </c>
      <c r="AA270" s="75">
        <f t="shared" si="1305"/>
        <v>0</v>
      </c>
      <c r="AB270" s="75">
        <f t="shared" si="1306"/>
        <v>0</v>
      </c>
      <c r="AC270" s="262">
        <f t="shared" si="1307"/>
        <v>0</v>
      </c>
      <c r="AD270" s="262">
        <f t="shared" si="1308"/>
        <v>0</v>
      </c>
      <c r="AE270" s="80">
        <f t="shared" si="1309"/>
        <v>0</v>
      </c>
      <c r="AF270" s="80">
        <f t="shared" si="1310"/>
        <v>0</v>
      </c>
      <c r="AG270" s="257">
        <f t="shared" si="1311"/>
        <v>0</v>
      </c>
      <c r="AH270" s="257">
        <f t="shared" si="1312"/>
        <v>0</v>
      </c>
      <c r="AI270" s="80">
        <f t="shared" si="1313"/>
        <v>0</v>
      </c>
      <c r="AJ270" s="80">
        <f t="shared" si="1314"/>
        <v>0</v>
      </c>
      <c r="AK270" s="257">
        <f t="shared" si="1315"/>
        <v>0</v>
      </c>
      <c r="AL270" s="257">
        <f t="shared" si="1316"/>
        <v>0</v>
      </c>
      <c r="AM270" s="80">
        <f t="shared" si="1317"/>
        <v>0</v>
      </c>
      <c r="AN270" s="80">
        <f t="shared" si="1318"/>
        <v>0</v>
      </c>
      <c r="AO270" s="257">
        <f t="shared" si="1319"/>
        <v>0</v>
      </c>
      <c r="AP270" s="257">
        <f t="shared" si="1320"/>
        <v>0</v>
      </c>
      <c r="AQ270" s="80">
        <f t="shared" si="1321"/>
        <v>0</v>
      </c>
      <c r="AR270" s="80">
        <f t="shared" si="1322"/>
        <v>0</v>
      </c>
      <c r="AS270" s="262">
        <f t="shared" si="1323"/>
        <v>0</v>
      </c>
      <c r="AT270" s="262">
        <f t="shared" si="1324"/>
        <v>0</v>
      </c>
      <c r="AU270" s="75"/>
      <c r="AV270" s="75"/>
    </row>
    <row r="271" spans="1:48" hidden="1" outlineLevel="1" x14ac:dyDescent="0.2">
      <c r="A271" s="466"/>
      <c r="B271" s="68">
        <v>244</v>
      </c>
      <c r="K271" s="81"/>
      <c r="O271" s="81"/>
      <c r="U271" s="260"/>
      <c r="W271" s="80">
        <f t="shared" si="1301"/>
        <v>0</v>
      </c>
      <c r="X271" s="80">
        <f t="shared" si="1302"/>
        <v>0</v>
      </c>
      <c r="Y271" s="257">
        <f t="shared" si="1303"/>
        <v>0</v>
      </c>
      <c r="Z271" s="257">
        <f t="shared" si="1304"/>
        <v>0</v>
      </c>
      <c r="AA271" s="75">
        <f t="shared" si="1305"/>
        <v>0</v>
      </c>
      <c r="AB271" s="75">
        <f t="shared" si="1306"/>
        <v>0</v>
      </c>
      <c r="AC271" s="262">
        <f t="shared" si="1307"/>
        <v>0</v>
      </c>
      <c r="AD271" s="262">
        <f t="shared" si="1308"/>
        <v>0</v>
      </c>
      <c r="AE271" s="80">
        <f t="shared" si="1309"/>
        <v>0</v>
      </c>
      <c r="AF271" s="80">
        <f t="shared" si="1310"/>
        <v>0</v>
      </c>
      <c r="AG271" s="257">
        <f t="shared" si="1311"/>
        <v>0</v>
      </c>
      <c r="AH271" s="257">
        <f t="shared" si="1312"/>
        <v>0</v>
      </c>
      <c r="AI271" s="80">
        <f t="shared" si="1313"/>
        <v>0</v>
      </c>
      <c r="AJ271" s="80">
        <f t="shared" si="1314"/>
        <v>0</v>
      </c>
      <c r="AK271" s="257">
        <f t="shared" si="1315"/>
        <v>0</v>
      </c>
      <c r="AL271" s="257">
        <f t="shared" si="1316"/>
        <v>0</v>
      </c>
      <c r="AM271" s="80">
        <f t="shared" si="1317"/>
        <v>0</v>
      </c>
      <c r="AN271" s="80">
        <f t="shared" si="1318"/>
        <v>0</v>
      </c>
      <c r="AO271" s="257">
        <f t="shared" si="1319"/>
        <v>0</v>
      </c>
      <c r="AP271" s="257">
        <f t="shared" si="1320"/>
        <v>0</v>
      </c>
      <c r="AQ271" s="80">
        <f t="shared" si="1321"/>
        <v>0</v>
      </c>
      <c r="AR271" s="80">
        <f t="shared" si="1322"/>
        <v>0</v>
      </c>
      <c r="AS271" s="262">
        <f t="shared" si="1323"/>
        <v>0</v>
      </c>
      <c r="AT271" s="262">
        <f t="shared" si="1324"/>
        <v>0</v>
      </c>
      <c r="AU271" s="75"/>
      <c r="AV271" s="75"/>
    </row>
    <row r="272" spans="1:48" hidden="1" outlineLevel="1" x14ac:dyDescent="0.2">
      <c r="A272" s="466"/>
      <c r="B272" s="68">
        <v>245</v>
      </c>
      <c r="K272" s="81"/>
      <c r="O272" s="81"/>
      <c r="U272" s="260"/>
      <c r="W272" s="80">
        <f t="shared" si="1301"/>
        <v>0</v>
      </c>
      <c r="X272" s="80">
        <f t="shared" si="1302"/>
        <v>0</v>
      </c>
      <c r="Y272" s="257">
        <f t="shared" si="1303"/>
        <v>0</v>
      </c>
      <c r="Z272" s="257">
        <f t="shared" si="1304"/>
        <v>0</v>
      </c>
      <c r="AA272" s="75">
        <f t="shared" si="1305"/>
        <v>0</v>
      </c>
      <c r="AB272" s="75">
        <f t="shared" si="1306"/>
        <v>0</v>
      </c>
      <c r="AC272" s="262">
        <f t="shared" si="1307"/>
        <v>0</v>
      </c>
      <c r="AD272" s="262">
        <f t="shared" si="1308"/>
        <v>0</v>
      </c>
      <c r="AE272" s="80">
        <f t="shared" si="1309"/>
        <v>0</v>
      </c>
      <c r="AF272" s="80">
        <f t="shared" si="1310"/>
        <v>0</v>
      </c>
      <c r="AG272" s="257">
        <f t="shared" si="1311"/>
        <v>0</v>
      </c>
      <c r="AH272" s="257">
        <f t="shared" si="1312"/>
        <v>0</v>
      </c>
      <c r="AI272" s="80">
        <f t="shared" si="1313"/>
        <v>0</v>
      </c>
      <c r="AJ272" s="80">
        <f t="shared" si="1314"/>
        <v>0</v>
      </c>
      <c r="AK272" s="257">
        <f t="shared" si="1315"/>
        <v>0</v>
      </c>
      <c r="AL272" s="257">
        <f t="shared" si="1316"/>
        <v>0</v>
      </c>
      <c r="AM272" s="80">
        <f t="shared" si="1317"/>
        <v>0</v>
      </c>
      <c r="AN272" s="80">
        <f t="shared" si="1318"/>
        <v>0</v>
      </c>
      <c r="AO272" s="257">
        <f t="shared" si="1319"/>
        <v>0</v>
      </c>
      <c r="AP272" s="257">
        <f t="shared" si="1320"/>
        <v>0</v>
      </c>
      <c r="AQ272" s="80">
        <f t="shared" si="1321"/>
        <v>0</v>
      </c>
      <c r="AR272" s="80">
        <f t="shared" si="1322"/>
        <v>0</v>
      </c>
      <c r="AS272" s="262">
        <f t="shared" si="1323"/>
        <v>0</v>
      </c>
      <c r="AT272" s="262">
        <f t="shared" si="1324"/>
        <v>0</v>
      </c>
      <c r="AU272" s="75"/>
      <c r="AV272" s="75"/>
    </row>
    <row r="273" spans="1:48" hidden="1" outlineLevel="1" x14ac:dyDescent="0.2">
      <c r="A273" s="466"/>
      <c r="B273" s="68">
        <v>246</v>
      </c>
      <c r="K273" s="81"/>
      <c r="O273" s="81"/>
      <c r="U273" s="260"/>
      <c r="W273" s="80">
        <f t="shared" si="1301"/>
        <v>0</v>
      </c>
      <c r="X273" s="80">
        <f t="shared" si="1302"/>
        <v>0</v>
      </c>
      <c r="Y273" s="257">
        <f t="shared" si="1303"/>
        <v>0</v>
      </c>
      <c r="Z273" s="257">
        <f t="shared" si="1304"/>
        <v>0</v>
      </c>
      <c r="AA273" s="75">
        <f t="shared" si="1305"/>
        <v>0</v>
      </c>
      <c r="AB273" s="75">
        <f t="shared" si="1306"/>
        <v>0</v>
      </c>
      <c r="AC273" s="262">
        <f t="shared" si="1307"/>
        <v>0</v>
      </c>
      <c r="AD273" s="262">
        <f t="shared" si="1308"/>
        <v>0</v>
      </c>
      <c r="AE273" s="80">
        <f t="shared" si="1309"/>
        <v>0</v>
      </c>
      <c r="AF273" s="80">
        <f t="shared" si="1310"/>
        <v>0</v>
      </c>
      <c r="AG273" s="257">
        <f t="shared" si="1311"/>
        <v>0</v>
      </c>
      <c r="AH273" s="257">
        <f t="shared" si="1312"/>
        <v>0</v>
      </c>
      <c r="AI273" s="80">
        <f t="shared" si="1313"/>
        <v>0</v>
      </c>
      <c r="AJ273" s="80">
        <f t="shared" si="1314"/>
        <v>0</v>
      </c>
      <c r="AK273" s="257">
        <f t="shared" si="1315"/>
        <v>0</v>
      </c>
      <c r="AL273" s="257">
        <f t="shared" si="1316"/>
        <v>0</v>
      </c>
      <c r="AM273" s="80">
        <f t="shared" si="1317"/>
        <v>0</v>
      </c>
      <c r="AN273" s="80">
        <f t="shared" si="1318"/>
        <v>0</v>
      </c>
      <c r="AO273" s="257">
        <f t="shared" si="1319"/>
        <v>0</v>
      </c>
      <c r="AP273" s="257">
        <f t="shared" si="1320"/>
        <v>0</v>
      </c>
      <c r="AQ273" s="80">
        <f t="shared" si="1321"/>
        <v>0</v>
      </c>
      <c r="AR273" s="80">
        <f t="shared" si="1322"/>
        <v>0</v>
      </c>
      <c r="AS273" s="262">
        <f t="shared" si="1323"/>
        <v>0</v>
      </c>
      <c r="AT273" s="262">
        <f t="shared" si="1324"/>
        <v>0</v>
      </c>
      <c r="AU273" s="75"/>
      <c r="AV273" s="75"/>
    </row>
    <row r="274" spans="1:48" hidden="1" outlineLevel="1" x14ac:dyDescent="0.2">
      <c r="A274" s="466"/>
      <c r="B274" s="68">
        <v>247</v>
      </c>
      <c r="K274" s="81"/>
      <c r="O274" s="81"/>
      <c r="U274" s="260"/>
      <c r="W274" s="80">
        <f t="shared" si="1301"/>
        <v>0</v>
      </c>
      <c r="X274" s="80">
        <f t="shared" si="1302"/>
        <v>0</v>
      </c>
      <c r="Y274" s="257">
        <f t="shared" si="1303"/>
        <v>0</v>
      </c>
      <c r="Z274" s="257">
        <f t="shared" si="1304"/>
        <v>0</v>
      </c>
      <c r="AA274" s="75">
        <f t="shared" si="1305"/>
        <v>0</v>
      </c>
      <c r="AB274" s="75">
        <f t="shared" si="1306"/>
        <v>0</v>
      </c>
      <c r="AC274" s="262">
        <f t="shared" si="1307"/>
        <v>0</v>
      </c>
      <c r="AD274" s="262">
        <f t="shared" si="1308"/>
        <v>0</v>
      </c>
      <c r="AE274" s="80">
        <f t="shared" si="1309"/>
        <v>0</v>
      </c>
      <c r="AF274" s="80">
        <f t="shared" si="1310"/>
        <v>0</v>
      </c>
      <c r="AG274" s="257">
        <f t="shared" si="1311"/>
        <v>0</v>
      </c>
      <c r="AH274" s="257">
        <f t="shared" si="1312"/>
        <v>0</v>
      </c>
      <c r="AI274" s="80">
        <f t="shared" si="1313"/>
        <v>0</v>
      </c>
      <c r="AJ274" s="80">
        <f t="shared" si="1314"/>
        <v>0</v>
      </c>
      <c r="AK274" s="257">
        <f t="shared" si="1315"/>
        <v>0</v>
      </c>
      <c r="AL274" s="257">
        <f t="shared" si="1316"/>
        <v>0</v>
      </c>
      <c r="AM274" s="80">
        <f t="shared" si="1317"/>
        <v>0</v>
      </c>
      <c r="AN274" s="80">
        <f t="shared" si="1318"/>
        <v>0</v>
      </c>
      <c r="AO274" s="257">
        <f t="shared" si="1319"/>
        <v>0</v>
      </c>
      <c r="AP274" s="257">
        <f t="shared" si="1320"/>
        <v>0</v>
      </c>
      <c r="AQ274" s="80">
        <f t="shared" si="1321"/>
        <v>0</v>
      </c>
      <c r="AR274" s="80">
        <f t="shared" si="1322"/>
        <v>0</v>
      </c>
      <c r="AS274" s="262">
        <f t="shared" si="1323"/>
        <v>0</v>
      </c>
      <c r="AT274" s="262">
        <f t="shared" si="1324"/>
        <v>0</v>
      </c>
      <c r="AU274" s="75"/>
      <c r="AV274" s="75"/>
    </row>
    <row r="275" spans="1:48" hidden="1" outlineLevel="1" x14ac:dyDescent="0.2">
      <c r="A275" s="466"/>
      <c r="B275" s="68">
        <v>248</v>
      </c>
      <c r="K275" s="81"/>
      <c r="U275" s="260"/>
      <c r="W275" s="80">
        <f t="shared" si="1301"/>
        <v>0</v>
      </c>
      <c r="X275" s="80">
        <f t="shared" si="1302"/>
        <v>0</v>
      </c>
      <c r="Y275" s="257">
        <f t="shared" si="1303"/>
        <v>0</v>
      </c>
      <c r="Z275" s="257">
        <f t="shared" si="1304"/>
        <v>0</v>
      </c>
      <c r="AA275" s="75">
        <f t="shared" si="1305"/>
        <v>0</v>
      </c>
      <c r="AB275" s="75">
        <f t="shared" si="1306"/>
        <v>0</v>
      </c>
      <c r="AC275" s="262">
        <f t="shared" si="1307"/>
        <v>0</v>
      </c>
      <c r="AD275" s="262">
        <f t="shared" si="1308"/>
        <v>0</v>
      </c>
      <c r="AE275" s="80">
        <f t="shared" si="1309"/>
        <v>0</v>
      </c>
      <c r="AF275" s="80">
        <f t="shared" si="1310"/>
        <v>0</v>
      </c>
      <c r="AG275" s="257">
        <f t="shared" si="1311"/>
        <v>0</v>
      </c>
      <c r="AH275" s="257">
        <f t="shared" si="1312"/>
        <v>0</v>
      </c>
      <c r="AI275" s="80">
        <f t="shared" si="1313"/>
        <v>0</v>
      </c>
      <c r="AJ275" s="80">
        <f t="shared" si="1314"/>
        <v>0</v>
      </c>
      <c r="AK275" s="257">
        <f t="shared" si="1315"/>
        <v>0</v>
      </c>
      <c r="AL275" s="257">
        <f t="shared" si="1316"/>
        <v>0</v>
      </c>
      <c r="AM275" s="80">
        <f t="shared" si="1317"/>
        <v>0</v>
      </c>
      <c r="AN275" s="80">
        <f t="shared" si="1318"/>
        <v>0</v>
      </c>
      <c r="AO275" s="257">
        <f t="shared" si="1319"/>
        <v>0</v>
      </c>
      <c r="AP275" s="257">
        <f t="shared" si="1320"/>
        <v>0</v>
      </c>
      <c r="AQ275" s="80">
        <f t="shared" si="1321"/>
        <v>0</v>
      </c>
      <c r="AR275" s="80">
        <f t="shared" si="1322"/>
        <v>0</v>
      </c>
      <c r="AS275" s="262">
        <f t="shared" si="1323"/>
        <v>0</v>
      </c>
      <c r="AT275" s="262">
        <f t="shared" si="1324"/>
        <v>0</v>
      </c>
      <c r="AU275" s="75"/>
      <c r="AV275" s="75"/>
    </row>
    <row r="276" spans="1:48" hidden="1" outlineLevel="1" x14ac:dyDescent="0.2">
      <c r="A276" s="466"/>
      <c r="B276" s="68">
        <v>249</v>
      </c>
      <c r="K276" s="81"/>
      <c r="U276" s="260"/>
      <c r="W276" s="80">
        <f t="shared" si="1301"/>
        <v>0</v>
      </c>
      <c r="X276" s="80">
        <f t="shared" si="1302"/>
        <v>0</v>
      </c>
      <c r="Y276" s="257">
        <f t="shared" si="1303"/>
        <v>0</v>
      </c>
      <c r="Z276" s="257">
        <f t="shared" si="1304"/>
        <v>0</v>
      </c>
      <c r="AA276" s="75">
        <f t="shared" si="1305"/>
        <v>0</v>
      </c>
      <c r="AB276" s="75">
        <f t="shared" si="1306"/>
        <v>0</v>
      </c>
      <c r="AC276" s="262">
        <f t="shared" si="1307"/>
        <v>0</v>
      </c>
      <c r="AD276" s="262">
        <f t="shared" si="1308"/>
        <v>0</v>
      </c>
      <c r="AE276" s="80">
        <f t="shared" si="1309"/>
        <v>0</v>
      </c>
      <c r="AF276" s="80">
        <f t="shared" si="1310"/>
        <v>0</v>
      </c>
      <c r="AG276" s="257">
        <f t="shared" si="1311"/>
        <v>0</v>
      </c>
      <c r="AH276" s="257">
        <f t="shared" si="1312"/>
        <v>0</v>
      </c>
      <c r="AI276" s="80">
        <f t="shared" si="1313"/>
        <v>0</v>
      </c>
      <c r="AJ276" s="80">
        <f t="shared" si="1314"/>
        <v>0</v>
      </c>
      <c r="AK276" s="257">
        <f t="shared" si="1315"/>
        <v>0</v>
      </c>
      <c r="AL276" s="257">
        <f t="shared" si="1316"/>
        <v>0</v>
      </c>
      <c r="AM276" s="80">
        <f t="shared" si="1317"/>
        <v>0</v>
      </c>
      <c r="AN276" s="80">
        <f t="shared" si="1318"/>
        <v>0</v>
      </c>
      <c r="AO276" s="257">
        <f t="shared" si="1319"/>
        <v>0</v>
      </c>
      <c r="AP276" s="257">
        <f t="shared" si="1320"/>
        <v>0</v>
      </c>
      <c r="AQ276" s="80">
        <f t="shared" si="1321"/>
        <v>0</v>
      </c>
      <c r="AR276" s="80">
        <f t="shared" si="1322"/>
        <v>0</v>
      </c>
      <c r="AS276" s="262">
        <f t="shared" si="1323"/>
        <v>0</v>
      </c>
      <c r="AT276" s="262">
        <f t="shared" si="1324"/>
        <v>0</v>
      </c>
      <c r="AU276" s="75"/>
      <c r="AV276" s="75"/>
    </row>
    <row r="277" spans="1:48" hidden="1" outlineLevel="1" x14ac:dyDescent="0.2">
      <c r="A277" s="466"/>
      <c r="B277" s="68">
        <v>250</v>
      </c>
      <c r="K277" s="81"/>
      <c r="U277" s="260"/>
      <c r="W277" s="80">
        <f t="shared" si="1301"/>
        <v>0</v>
      </c>
      <c r="X277" s="80">
        <f t="shared" si="1302"/>
        <v>0</v>
      </c>
      <c r="Y277" s="257">
        <f t="shared" si="1303"/>
        <v>0</v>
      </c>
      <c r="Z277" s="257">
        <f t="shared" si="1304"/>
        <v>0</v>
      </c>
      <c r="AA277" s="75">
        <f t="shared" si="1305"/>
        <v>0</v>
      </c>
      <c r="AB277" s="75">
        <f t="shared" si="1306"/>
        <v>0</v>
      </c>
      <c r="AC277" s="262">
        <f t="shared" si="1307"/>
        <v>0</v>
      </c>
      <c r="AD277" s="262">
        <f t="shared" si="1308"/>
        <v>0</v>
      </c>
      <c r="AE277" s="80">
        <f t="shared" si="1309"/>
        <v>0</v>
      </c>
      <c r="AF277" s="80">
        <f t="shared" si="1310"/>
        <v>0</v>
      </c>
      <c r="AG277" s="257">
        <f t="shared" si="1311"/>
        <v>0</v>
      </c>
      <c r="AH277" s="257">
        <f t="shared" si="1312"/>
        <v>0</v>
      </c>
      <c r="AI277" s="80">
        <f t="shared" si="1313"/>
        <v>0</v>
      </c>
      <c r="AJ277" s="80">
        <f t="shared" si="1314"/>
        <v>0</v>
      </c>
      <c r="AK277" s="257">
        <f t="shared" si="1315"/>
        <v>0</v>
      </c>
      <c r="AL277" s="257">
        <f t="shared" si="1316"/>
        <v>0</v>
      </c>
      <c r="AM277" s="80">
        <f t="shared" si="1317"/>
        <v>0</v>
      </c>
      <c r="AN277" s="80">
        <f t="shared" si="1318"/>
        <v>0</v>
      </c>
      <c r="AO277" s="257">
        <f t="shared" si="1319"/>
        <v>0</v>
      </c>
      <c r="AP277" s="257">
        <f t="shared" si="1320"/>
        <v>0</v>
      </c>
      <c r="AQ277" s="80">
        <f t="shared" si="1321"/>
        <v>0</v>
      </c>
      <c r="AR277" s="80">
        <f t="shared" si="1322"/>
        <v>0</v>
      </c>
      <c r="AS277" s="262">
        <f t="shared" si="1323"/>
        <v>0</v>
      </c>
      <c r="AT277" s="262">
        <f t="shared" si="1324"/>
        <v>0</v>
      </c>
      <c r="AU277" s="75"/>
      <c r="AV277" s="75"/>
    </row>
    <row r="278" spans="1:48" hidden="1" outlineLevel="1" x14ac:dyDescent="0.2">
      <c r="A278" s="466"/>
      <c r="B278" s="68">
        <v>251</v>
      </c>
      <c r="K278" s="81"/>
      <c r="U278" s="260"/>
      <c r="W278" s="80">
        <f t="shared" si="1301"/>
        <v>0</v>
      </c>
      <c r="X278" s="80">
        <f t="shared" si="1302"/>
        <v>0</v>
      </c>
      <c r="Y278" s="257">
        <f t="shared" si="1303"/>
        <v>0</v>
      </c>
      <c r="Z278" s="257">
        <f t="shared" si="1304"/>
        <v>0</v>
      </c>
      <c r="AA278" s="75">
        <f t="shared" si="1305"/>
        <v>0</v>
      </c>
      <c r="AB278" s="75">
        <f t="shared" si="1306"/>
        <v>0</v>
      </c>
      <c r="AC278" s="262">
        <f t="shared" si="1307"/>
        <v>0</v>
      </c>
      <c r="AD278" s="262">
        <f t="shared" si="1308"/>
        <v>0</v>
      </c>
      <c r="AE278" s="80">
        <f t="shared" si="1309"/>
        <v>0</v>
      </c>
      <c r="AF278" s="80">
        <f t="shared" si="1310"/>
        <v>0</v>
      </c>
      <c r="AG278" s="257">
        <f t="shared" si="1311"/>
        <v>0</v>
      </c>
      <c r="AH278" s="257">
        <f t="shared" si="1312"/>
        <v>0</v>
      </c>
      <c r="AI278" s="80">
        <f t="shared" si="1313"/>
        <v>0</v>
      </c>
      <c r="AJ278" s="80">
        <f t="shared" si="1314"/>
        <v>0</v>
      </c>
      <c r="AK278" s="257">
        <f t="shared" si="1315"/>
        <v>0</v>
      </c>
      <c r="AL278" s="257">
        <f t="shared" si="1316"/>
        <v>0</v>
      </c>
      <c r="AM278" s="80">
        <f t="shared" si="1317"/>
        <v>0</v>
      </c>
      <c r="AN278" s="80">
        <f t="shared" si="1318"/>
        <v>0</v>
      </c>
      <c r="AO278" s="257">
        <f t="shared" si="1319"/>
        <v>0</v>
      </c>
      <c r="AP278" s="257">
        <f t="shared" si="1320"/>
        <v>0</v>
      </c>
      <c r="AQ278" s="80">
        <f t="shared" si="1321"/>
        <v>0</v>
      </c>
      <c r="AR278" s="80">
        <f t="shared" si="1322"/>
        <v>0</v>
      </c>
      <c r="AS278" s="262">
        <f t="shared" si="1323"/>
        <v>0</v>
      </c>
      <c r="AT278" s="262">
        <f t="shared" si="1324"/>
        <v>0</v>
      </c>
      <c r="AU278" s="75"/>
      <c r="AV278" s="75"/>
    </row>
    <row r="279" spans="1:48" s="70" customFormat="1" hidden="1" outlineLevel="1" x14ac:dyDescent="0.2">
      <c r="A279" s="466"/>
      <c r="B279" s="70">
        <v>252</v>
      </c>
      <c r="E279" s="251"/>
      <c r="F279" s="251"/>
      <c r="I279" s="251"/>
      <c r="J279" s="251"/>
      <c r="K279" s="250"/>
      <c r="M279" s="251"/>
      <c r="N279" s="251"/>
      <c r="Q279" s="251"/>
      <c r="R279" s="251"/>
      <c r="U279" s="261"/>
      <c r="V279" s="251"/>
      <c r="W279" s="80">
        <f t="shared" si="1301"/>
        <v>0</v>
      </c>
      <c r="X279" s="80">
        <f t="shared" si="1302"/>
        <v>0</v>
      </c>
      <c r="Y279" s="257">
        <f t="shared" si="1303"/>
        <v>0</v>
      </c>
      <c r="Z279" s="257">
        <f t="shared" si="1304"/>
        <v>0</v>
      </c>
      <c r="AA279" s="75">
        <f t="shared" si="1305"/>
        <v>0</v>
      </c>
      <c r="AB279" s="75">
        <f t="shared" si="1306"/>
        <v>0</v>
      </c>
      <c r="AC279" s="262">
        <f t="shared" si="1307"/>
        <v>0</v>
      </c>
      <c r="AD279" s="262">
        <f t="shared" si="1308"/>
        <v>0</v>
      </c>
      <c r="AE279" s="80">
        <f t="shared" si="1309"/>
        <v>0</v>
      </c>
      <c r="AF279" s="80">
        <f t="shared" si="1310"/>
        <v>0</v>
      </c>
      <c r="AG279" s="257">
        <f t="shared" si="1311"/>
        <v>0</v>
      </c>
      <c r="AH279" s="257">
        <f t="shared" si="1312"/>
        <v>0</v>
      </c>
      <c r="AI279" s="80">
        <f t="shared" si="1313"/>
        <v>0</v>
      </c>
      <c r="AJ279" s="80">
        <f t="shared" si="1314"/>
        <v>0</v>
      </c>
      <c r="AK279" s="257">
        <f t="shared" si="1315"/>
        <v>0</v>
      </c>
      <c r="AL279" s="257">
        <f t="shared" si="1316"/>
        <v>0</v>
      </c>
      <c r="AM279" s="80">
        <f t="shared" si="1317"/>
        <v>0</v>
      </c>
      <c r="AN279" s="80">
        <f t="shared" si="1318"/>
        <v>0</v>
      </c>
      <c r="AO279" s="257">
        <f t="shared" si="1319"/>
        <v>0</v>
      </c>
      <c r="AP279" s="257">
        <f t="shared" si="1320"/>
        <v>0</v>
      </c>
      <c r="AQ279" s="80">
        <f t="shared" si="1321"/>
        <v>0</v>
      </c>
      <c r="AR279" s="80">
        <f t="shared" si="1322"/>
        <v>0</v>
      </c>
      <c r="AS279" s="262">
        <f t="shared" si="1323"/>
        <v>0</v>
      </c>
      <c r="AT279" s="262">
        <f t="shared" si="1324"/>
        <v>0</v>
      </c>
      <c r="AU279" s="249"/>
      <c r="AV279" s="249"/>
    </row>
    <row r="280" spans="1:48" s="251" customFormat="1" collapsed="1" x14ac:dyDescent="0.2">
      <c r="A280" s="76">
        <f>A268</f>
        <v>2040</v>
      </c>
      <c r="B280" s="77" t="s">
        <v>93</v>
      </c>
      <c r="C280" s="78">
        <f>SUM(E280,G280,I280,K280,M280,O280,Q280,S280,U280,W280,Y280,AA280,AC280,AE280,AG280,AI280,AK280,AM280,AO280,AQ280,AS280,AU280,)</f>
        <v>0</v>
      </c>
      <c r="D280" s="78">
        <f>SUM(F280,H280,J280,L280,N280,P280,R280,T280,V280,X280,Z280,AB280,AD280,AF280,AH280,AJ280,AL280,AN280,AP280,AR280,AT280,AV280)</f>
        <v>0</v>
      </c>
      <c r="E280" s="79">
        <f>ABS(SUM(E268:E279))</f>
        <v>0</v>
      </c>
      <c r="F280" s="79">
        <f>ABS(SUM(F268:F279))</f>
        <v>0</v>
      </c>
      <c r="G280" s="79">
        <f t="shared" ref="G280" si="1325">ABS(SUM(G268:G279))</f>
        <v>0</v>
      </c>
      <c r="H280" s="79">
        <f t="shared" ref="H280" si="1326">ABS(SUM(H268:H279))</f>
        <v>0</v>
      </c>
      <c r="I280" s="79">
        <f t="shared" ref="I280" si="1327">ABS(SUM(I268:I279))</f>
        <v>0</v>
      </c>
      <c r="J280" s="79">
        <f t="shared" ref="J280" si="1328">ABS(SUM(J268:J279))</f>
        <v>0</v>
      </c>
      <c r="K280" s="79">
        <f t="shared" ref="K280" si="1329">ABS(SUM(K268:K279))</f>
        <v>0</v>
      </c>
      <c r="L280" s="79">
        <f t="shared" ref="L280" si="1330">ABS(SUM(L268:L279))</f>
        <v>0</v>
      </c>
      <c r="M280" s="79">
        <f t="shared" ref="M280" si="1331">ABS(SUM(M268:M279))</f>
        <v>0</v>
      </c>
      <c r="N280" s="79">
        <f t="shared" ref="N280" si="1332">ABS(SUM(N268:N279))</f>
        <v>0</v>
      </c>
      <c r="O280" s="79">
        <f t="shared" ref="O280" si="1333">ABS(SUM(O268:O279))</f>
        <v>0</v>
      </c>
      <c r="P280" s="79">
        <f t="shared" ref="P280" si="1334">ABS(SUM(P268:P279))</f>
        <v>0</v>
      </c>
      <c r="Q280" s="79">
        <f t="shared" ref="Q280" si="1335">ABS(SUM(Q268:Q279))</f>
        <v>0</v>
      </c>
      <c r="R280" s="79">
        <f t="shared" ref="R280" si="1336">ABS(SUM(R268:R279))</f>
        <v>0</v>
      </c>
      <c r="S280" s="79">
        <f t="shared" ref="S280" si="1337">ABS(SUM(S268:S279))</f>
        <v>0</v>
      </c>
      <c r="T280" s="79">
        <f t="shared" ref="T280" si="1338">ABS(SUM(T268:T279))</f>
        <v>0</v>
      </c>
      <c r="U280" s="79">
        <f t="shared" ref="U280" si="1339">ABS(SUM(U268:U279))</f>
        <v>0</v>
      </c>
      <c r="V280" s="79">
        <f t="shared" ref="V280" si="1340">ABS(SUM(V268:V279))</f>
        <v>0</v>
      </c>
      <c r="W280" s="79">
        <f t="shared" ref="W280" si="1341">ABS(SUM(W268:W279))</f>
        <v>0</v>
      </c>
      <c r="X280" s="79">
        <f t="shared" ref="X280" si="1342">ABS(SUM(X268:X279))</f>
        <v>0</v>
      </c>
      <c r="Y280" s="79">
        <f t="shared" ref="Y280" si="1343">ABS(SUM(Y268:Y279))</f>
        <v>0</v>
      </c>
      <c r="Z280" s="79">
        <f t="shared" ref="Z280" si="1344">ABS(SUM(Z268:Z279))</f>
        <v>0</v>
      </c>
      <c r="AA280" s="79">
        <f t="shared" ref="AA280" si="1345">ABS(SUM(AA268:AA279))</f>
        <v>0</v>
      </c>
      <c r="AB280" s="79">
        <f t="shared" ref="AB280" si="1346">ABS(SUM(AB268:AB279))</f>
        <v>0</v>
      </c>
      <c r="AC280" s="79">
        <f t="shared" ref="AC280" si="1347">ABS(SUM(AC268:AC279))</f>
        <v>0</v>
      </c>
      <c r="AD280" s="79">
        <f t="shared" ref="AD280" si="1348">ABS(SUM(AD268:AD279))</f>
        <v>0</v>
      </c>
      <c r="AE280" s="79">
        <f t="shared" ref="AE280" si="1349">ABS(SUM(AE268:AE279))</f>
        <v>0</v>
      </c>
      <c r="AF280" s="79">
        <f t="shared" ref="AF280" si="1350">ABS(SUM(AF268:AF279))</f>
        <v>0</v>
      </c>
      <c r="AG280" s="79">
        <f t="shared" ref="AG280" si="1351">ABS(SUM(AG268:AG279))</f>
        <v>0</v>
      </c>
      <c r="AH280" s="79">
        <f t="shared" ref="AH280" si="1352">ABS(SUM(AH268:AH279))</f>
        <v>0</v>
      </c>
      <c r="AI280" s="79">
        <f t="shared" ref="AI280" si="1353">ABS(SUM(AI268:AI279))</f>
        <v>0</v>
      </c>
      <c r="AJ280" s="79">
        <f t="shared" ref="AJ280" si="1354">ABS(SUM(AJ268:AJ279))</f>
        <v>0</v>
      </c>
      <c r="AK280" s="79">
        <f t="shared" ref="AK280" si="1355">ABS(SUM(AK268:AK279))</f>
        <v>0</v>
      </c>
      <c r="AL280" s="79">
        <f t="shared" ref="AL280" si="1356">ABS(SUM(AL268:AL279))</f>
        <v>0</v>
      </c>
      <c r="AM280" s="79">
        <f t="shared" ref="AM280" si="1357">ABS(SUM(AM268:AM279))</f>
        <v>0</v>
      </c>
      <c r="AN280" s="79">
        <f t="shared" ref="AN280" si="1358">ABS(SUM(AN268:AN279))</f>
        <v>0</v>
      </c>
      <c r="AO280" s="79">
        <f t="shared" ref="AO280" si="1359">ABS(SUM(AO268:AO279))</f>
        <v>0</v>
      </c>
      <c r="AP280" s="79">
        <f t="shared" ref="AP280" si="1360">ABS(SUM(AP268:AP279))</f>
        <v>0</v>
      </c>
      <c r="AQ280" s="79">
        <f t="shared" ref="AQ280" si="1361">ABS(SUM(AQ268:AQ279))</f>
        <v>0</v>
      </c>
      <c r="AR280" s="79">
        <f t="shared" ref="AR280" si="1362">ABS(SUM(AR268:AR279))</f>
        <v>0</v>
      </c>
      <c r="AS280" s="79">
        <f t="shared" ref="AS280" si="1363">ABS(SUM(AS268:AS279))</f>
        <v>0</v>
      </c>
      <c r="AT280" s="79">
        <f t="shared" ref="AT280" si="1364">ABS(SUM(AT268:AT279))</f>
        <v>0</v>
      </c>
      <c r="AU280" s="79">
        <f t="shared" ref="AU280" si="1365">ABS(SUM(AU268:AU279))</f>
        <v>0</v>
      </c>
      <c r="AV280" s="79">
        <f t="shared" ref="AV280" si="1366">ABS(SUM(AV268:AV279))</f>
        <v>0</v>
      </c>
    </row>
    <row r="281" spans="1:48" hidden="1" outlineLevel="1" x14ac:dyDescent="0.2">
      <c r="A281" s="466">
        <f>AU3</f>
        <v>2041</v>
      </c>
      <c r="B281" s="68">
        <v>253</v>
      </c>
      <c r="K281" s="81"/>
      <c r="W281" s="81"/>
      <c r="Y281" s="257">
        <f>IF(B151&gt;$Z$6,0,PPMT($Z$5/12,B151,$Z$6,$Z$4,0,0))</f>
        <v>0</v>
      </c>
      <c r="Z281" s="257">
        <f>IF(B151&gt;$Z$6,0,IPMT($Z$5/12,B151,$Z$6,$Z$4,0,0))</f>
        <v>0</v>
      </c>
      <c r="AA281" s="75">
        <f>IF(B138&gt;$AB$6,0,PPMT($AB$5/12,B138,$AB$6,$AB$4,0,0))</f>
        <v>0</v>
      </c>
      <c r="AB281" s="75">
        <f>IF(B138&gt;$AB$6,0,IPMT($AB$5/12,B138,$AB$6,$AB$4,0,0))</f>
        <v>0</v>
      </c>
      <c r="AC281" s="262">
        <f>IF(B125&gt;$AD$6,0,PPMT($AD$5/12,B125,$AD$6,$AD$4,0,0))</f>
        <v>0</v>
      </c>
      <c r="AD281" s="262">
        <f>IF(B125&gt;$AD$6,0,IPMT($AD$5/12,B125,$AD$6,$AD$4,0,0))</f>
        <v>0</v>
      </c>
      <c r="AE281" s="80">
        <f>IF(B112&gt;$AF$6,0,PPMT($AF$5/12,B112,$AF$6,$AF$4,0,0))</f>
        <v>0</v>
      </c>
      <c r="AF281" s="80">
        <f>IF(B112&gt;$AF$6,0,IPMT($AF$5/12,B112,$AF$6,$AF$4,0,0))</f>
        <v>0</v>
      </c>
      <c r="AG281" s="257">
        <f>IF(B99&gt;$AH$6,0,PPMT($AH$5/12,B99,$AH$6,$AH$4,0,0))</f>
        <v>0</v>
      </c>
      <c r="AH281" s="257">
        <f>IF(B99&gt;$AH$6,0,IPMT($AH$5/12,B99,$AH$6,$AH$4,0,0))</f>
        <v>0</v>
      </c>
      <c r="AI281" s="80">
        <f>IF(B86&gt;$AJ$6,0,PPMT($AJ$5/12,B86,$AJ$6,$AJ$4,0,0))</f>
        <v>0</v>
      </c>
      <c r="AJ281" s="80">
        <f>IF(B86&gt;$AJ$6,0,IPMT($AJ$5/12,B86,$AJ$6,$AJ$4,0,0))</f>
        <v>0</v>
      </c>
      <c r="AK281" s="257">
        <f>IF(B73&gt;$AL$6,0,PPMT($AL$5/12,B73,$AL$6,$AL$4,0,0))</f>
        <v>0</v>
      </c>
      <c r="AL281" s="257">
        <f>IF(B73&gt;$AL$6,0,IPMT($AL$5/12,B73,$AL$6,$AL$4,0,0))</f>
        <v>0</v>
      </c>
      <c r="AM281" s="80">
        <f>IF(B60&gt;$AN$6,0,PPMT($AN$5/12,B60,$AN$6,$AN$4,0,0))</f>
        <v>0</v>
      </c>
      <c r="AN281" s="80">
        <f>IF(B60&gt;$AN$6,0,IPMT($AN$5/12,B60,$AN$6,$AN$4,0,0))</f>
        <v>0</v>
      </c>
      <c r="AO281" s="257">
        <f>IF(B47&gt;$AP$6,0,PPMT($AP$5/12,B47,$AP$6,$AP$4,0,0))</f>
        <v>0</v>
      </c>
      <c r="AP281" s="257">
        <f>IF(B47&gt;$AP$6,0,IPMT($AP$5/12,B47,$AP$6,$AP$4,0,0))</f>
        <v>0</v>
      </c>
      <c r="AQ281" s="80">
        <f>IF(B34&gt;$AR$6,0,PPMT($AR$5/12,B34,$AR$6,$AR$4,0,0))</f>
        <v>0</v>
      </c>
      <c r="AR281" s="80">
        <f>IF(B34&gt;$AR$6,0,IPMT($AR$5/12,B34,$AR$6,$AR$4,0,0))</f>
        <v>0</v>
      </c>
      <c r="AS281" s="262">
        <f>IF(B21&gt;$AT$6,0,PPMT($AT$5/12,B21,$AT$6,$AT$4,0,0))</f>
        <v>0</v>
      </c>
      <c r="AT281" s="262">
        <f>IF(B21&gt;$AT$6,0,IPMT($AT$5/12,B21,$AT$6,$AT$4,0,0))</f>
        <v>0</v>
      </c>
      <c r="AU281" s="75">
        <f>IF(B8&gt;$AV$6,0,PPMT($AV$5/12,B8,$AV$6,$AV$4,0,0))</f>
        <v>0</v>
      </c>
      <c r="AV281" s="75">
        <f>IF(B8&gt;$AV$6,0,IPMT($AV$5/12,B8,$AV$6,$AV$4,0,0))</f>
        <v>0</v>
      </c>
    </row>
    <row r="282" spans="1:48" hidden="1" outlineLevel="1" x14ac:dyDescent="0.2">
      <c r="A282" s="466"/>
      <c r="B282" s="68">
        <v>254</v>
      </c>
      <c r="K282" s="81"/>
      <c r="W282" s="81"/>
      <c r="Y282" s="257">
        <f t="shared" ref="Y282:Y292" si="1367">IF(B152&gt;$Z$6,0,PPMT($Z$5/12,B152,$Z$6,$Z$4,0,0))</f>
        <v>0</v>
      </c>
      <c r="Z282" s="257">
        <f t="shared" ref="Z282:Z292" si="1368">IF(B152&gt;$Z$6,0,IPMT($Z$5/12,B152,$Z$6,$Z$4,0,0))</f>
        <v>0</v>
      </c>
      <c r="AA282" s="75">
        <f t="shared" ref="AA282:AA292" si="1369">IF(B139&gt;$AB$6,0,PPMT($AB$5/12,B139,$AB$6,$AB$4,0,0))</f>
        <v>0</v>
      </c>
      <c r="AB282" s="75">
        <f t="shared" ref="AB282:AB292" si="1370">IF(B139&gt;$AB$6,0,IPMT($AB$5/12,B139,$AB$6,$AB$4,0,0))</f>
        <v>0</v>
      </c>
      <c r="AC282" s="262">
        <f t="shared" ref="AC282:AC292" si="1371">IF(B126&gt;$AD$6,0,PPMT($AD$5/12,B126,$AD$6,$AD$4,0,0))</f>
        <v>0</v>
      </c>
      <c r="AD282" s="262">
        <f t="shared" ref="AD282:AD292" si="1372">IF(B126&gt;$AD$6,0,IPMT($AD$5/12,B126,$AD$6,$AD$4,0,0))</f>
        <v>0</v>
      </c>
      <c r="AE282" s="80">
        <f t="shared" ref="AE282:AE292" si="1373">IF(B113&gt;$AF$6,0,PPMT($AF$5/12,B113,$AF$6,$AF$4,0,0))</f>
        <v>0</v>
      </c>
      <c r="AF282" s="80">
        <f t="shared" ref="AF282:AF292" si="1374">IF(B113&gt;$AF$6,0,IPMT($AF$5/12,B113,$AF$6,$AF$4,0,0))</f>
        <v>0</v>
      </c>
      <c r="AG282" s="257">
        <f t="shared" ref="AG282:AG292" si="1375">IF(B100&gt;$AH$6,0,PPMT($AH$5/12,B100,$AH$6,$AH$4,0,0))</f>
        <v>0</v>
      </c>
      <c r="AH282" s="257">
        <f t="shared" ref="AH282:AH292" si="1376">IF(B100&gt;$AH$6,0,IPMT($AH$5/12,B100,$AH$6,$AH$4,0,0))</f>
        <v>0</v>
      </c>
      <c r="AI282" s="80">
        <f t="shared" ref="AI282:AI292" si="1377">IF(B87&gt;$AJ$6,0,PPMT($AJ$5/12,B87,$AJ$6,$AJ$4,0,0))</f>
        <v>0</v>
      </c>
      <c r="AJ282" s="80">
        <f t="shared" ref="AJ282:AJ292" si="1378">IF(B87&gt;$AJ$6,0,IPMT($AJ$5/12,B87,$AJ$6,$AJ$4,0,0))</f>
        <v>0</v>
      </c>
      <c r="AK282" s="257">
        <f t="shared" ref="AK282:AK292" si="1379">IF(B74&gt;$AL$6,0,PPMT($AL$5/12,B74,$AL$6,$AL$4,0,0))</f>
        <v>0</v>
      </c>
      <c r="AL282" s="257">
        <f t="shared" ref="AL282:AL292" si="1380">IF(B74&gt;$AL$6,0,IPMT($AL$5/12,B74,$AL$6,$AL$4,0,0))</f>
        <v>0</v>
      </c>
      <c r="AM282" s="80">
        <f t="shared" ref="AM282:AM292" si="1381">IF(B61&gt;$AN$6,0,PPMT($AN$5/12,B61,$AN$6,$AN$4,0,0))</f>
        <v>0</v>
      </c>
      <c r="AN282" s="80">
        <f t="shared" ref="AN282:AN292" si="1382">IF(B61&gt;$AN$6,0,IPMT($AN$5/12,B61,$AN$6,$AN$4,0,0))</f>
        <v>0</v>
      </c>
      <c r="AO282" s="257">
        <f t="shared" ref="AO282:AO292" si="1383">IF(B48&gt;$AP$6,0,PPMT($AP$5/12,B48,$AP$6,$AP$4,0,0))</f>
        <v>0</v>
      </c>
      <c r="AP282" s="257">
        <f t="shared" ref="AP282:AP292" si="1384">IF(B48&gt;$AP$6,0,IPMT($AP$5/12,B48,$AP$6,$AP$4,0,0))</f>
        <v>0</v>
      </c>
      <c r="AQ282" s="80">
        <f t="shared" ref="AQ282:AQ292" si="1385">IF(B35&gt;$AR$6,0,PPMT($AR$5/12,B35,$AR$6,$AR$4,0,0))</f>
        <v>0</v>
      </c>
      <c r="AR282" s="80">
        <f t="shared" ref="AR282:AR292" si="1386">IF(B35&gt;$AR$6,0,IPMT($AR$5/12,B35,$AR$6,$AR$4,0,0))</f>
        <v>0</v>
      </c>
      <c r="AS282" s="262">
        <f t="shared" ref="AS282:AS292" si="1387">IF(B22&gt;$AT$6,0,PPMT($AT$5/12,B22,$AT$6,$AT$4,0,0))</f>
        <v>0</v>
      </c>
      <c r="AT282" s="262">
        <f t="shared" ref="AT282:AT292" si="1388">IF(B22&gt;$AT$6,0,IPMT($AT$5/12,B22,$AT$6,$AT$4,0,0))</f>
        <v>0</v>
      </c>
      <c r="AU282" s="75">
        <f t="shared" ref="AU282:AU292" si="1389">IF(B9&gt;$AV$6,0,PPMT($AV$5/12,B9,$AV$6,$AV$4,0,0))</f>
        <v>0</v>
      </c>
      <c r="AV282" s="75">
        <f t="shared" ref="AV282:AV292" si="1390">IF(B9&gt;$AV$6,0,IPMT($AV$5/12,B9,$AV$6,$AV$4,0,0))</f>
        <v>0</v>
      </c>
    </row>
    <row r="283" spans="1:48" hidden="1" outlineLevel="1" x14ac:dyDescent="0.2">
      <c r="A283" s="466"/>
      <c r="B283" s="68">
        <v>255</v>
      </c>
      <c r="K283" s="81"/>
      <c r="W283" s="81"/>
      <c r="Y283" s="257">
        <f t="shared" si="1367"/>
        <v>0</v>
      </c>
      <c r="Z283" s="257">
        <f t="shared" si="1368"/>
        <v>0</v>
      </c>
      <c r="AA283" s="75">
        <f t="shared" si="1369"/>
        <v>0</v>
      </c>
      <c r="AB283" s="75">
        <f t="shared" si="1370"/>
        <v>0</v>
      </c>
      <c r="AC283" s="262">
        <f t="shared" si="1371"/>
        <v>0</v>
      </c>
      <c r="AD283" s="262">
        <f t="shared" si="1372"/>
        <v>0</v>
      </c>
      <c r="AE283" s="80">
        <f t="shared" si="1373"/>
        <v>0</v>
      </c>
      <c r="AF283" s="80">
        <f t="shared" si="1374"/>
        <v>0</v>
      </c>
      <c r="AG283" s="257">
        <f t="shared" si="1375"/>
        <v>0</v>
      </c>
      <c r="AH283" s="257">
        <f t="shared" si="1376"/>
        <v>0</v>
      </c>
      <c r="AI283" s="80">
        <f t="shared" si="1377"/>
        <v>0</v>
      </c>
      <c r="AJ283" s="80">
        <f t="shared" si="1378"/>
        <v>0</v>
      </c>
      <c r="AK283" s="257">
        <f t="shared" si="1379"/>
        <v>0</v>
      </c>
      <c r="AL283" s="257">
        <f t="shared" si="1380"/>
        <v>0</v>
      </c>
      <c r="AM283" s="80">
        <f t="shared" si="1381"/>
        <v>0</v>
      </c>
      <c r="AN283" s="80">
        <f t="shared" si="1382"/>
        <v>0</v>
      </c>
      <c r="AO283" s="257">
        <f t="shared" si="1383"/>
        <v>0</v>
      </c>
      <c r="AP283" s="257">
        <f t="shared" si="1384"/>
        <v>0</v>
      </c>
      <c r="AQ283" s="80">
        <f t="shared" si="1385"/>
        <v>0</v>
      </c>
      <c r="AR283" s="80">
        <f t="shared" si="1386"/>
        <v>0</v>
      </c>
      <c r="AS283" s="262">
        <f t="shared" si="1387"/>
        <v>0</v>
      </c>
      <c r="AT283" s="262">
        <f t="shared" si="1388"/>
        <v>0</v>
      </c>
      <c r="AU283" s="75">
        <f t="shared" si="1389"/>
        <v>0</v>
      </c>
      <c r="AV283" s="75">
        <f t="shared" si="1390"/>
        <v>0</v>
      </c>
    </row>
    <row r="284" spans="1:48" hidden="1" outlineLevel="1" x14ac:dyDescent="0.2">
      <c r="A284" s="466"/>
      <c r="B284" s="68">
        <v>256</v>
      </c>
      <c r="K284" s="81"/>
      <c r="Y284" s="257">
        <f t="shared" si="1367"/>
        <v>0</v>
      </c>
      <c r="Z284" s="257">
        <f t="shared" si="1368"/>
        <v>0</v>
      </c>
      <c r="AA284" s="75">
        <f t="shared" si="1369"/>
        <v>0</v>
      </c>
      <c r="AB284" s="75">
        <f t="shared" si="1370"/>
        <v>0</v>
      </c>
      <c r="AC284" s="262">
        <f t="shared" si="1371"/>
        <v>0</v>
      </c>
      <c r="AD284" s="262">
        <f t="shared" si="1372"/>
        <v>0</v>
      </c>
      <c r="AE284" s="80">
        <f t="shared" si="1373"/>
        <v>0</v>
      </c>
      <c r="AF284" s="80">
        <f t="shared" si="1374"/>
        <v>0</v>
      </c>
      <c r="AG284" s="257">
        <f t="shared" si="1375"/>
        <v>0</v>
      </c>
      <c r="AH284" s="257">
        <f t="shared" si="1376"/>
        <v>0</v>
      </c>
      <c r="AI284" s="80">
        <f t="shared" si="1377"/>
        <v>0</v>
      </c>
      <c r="AJ284" s="80">
        <f t="shared" si="1378"/>
        <v>0</v>
      </c>
      <c r="AK284" s="257">
        <f t="shared" si="1379"/>
        <v>0</v>
      </c>
      <c r="AL284" s="257">
        <f t="shared" si="1380"/>
        <v>0</v>
      </c>
      <c r="AM284" s="80">
        <f t="shared" si="1381"/>
        <v>0</v>
      </c>
      <c r="AN284" s="80">
        <f t="shared" si="1382"/>
        <v>0</v>
      </c>
      <c r="AO284" s="257">
        <f t="shared" si="1383"/>
        <v>0</v>
      </c>
      <c r="AP284" s="257">
        <f t="shared" si="1384"/>
        <v>0</v>
      </c>
      <c r="AQ284" s="80">
        <f t="shared" si="1385"/>
        <v>0</v>
      </c>
      <c r="AR284" s="80">
        <f t="shared" si="1386"/>
        <v>0</v>
      </c>
      <c r="AS284" s="262">
        <f t="shared" si="1387"/>
        <v>0</v>
      </c>
      <c r="AT284" s="262">
        <f t="shared" si="1388"/>
        <v>0</v>
      </c>
      <c r="AU284" s="75">
        <f t="shared" si="1389"/>
        <v>0</v>
      </c>
      <c r="AV284" s="75">
        <f t="shared" si="1390"/>
        <v>0</v>
      </c>
    </row>
    <row r="285" spans="1:48" hidden="1" outlineLevel="1" x14ac:dyDescent="0.2">
      <c r="A285" s="466"/>
      <c r="B285" s="68">
        <v>257</v>
      </c>
      <c r="K285" s="81"/>
      <c r="Y285" s="257">
        <f t="shared" si="1367"/>
        <v>0</v>
      </c>
      <c r="Z285" s="257">
        <f t="shared" si="1368"/>
        <v>0</v>
      </c>
      <c r="AA285" s="75">
        <f t="shared" si="1369"/>
        <v>0</v>
      </c>
      <c r="AB285" s="75">
        <f t="shared" si="1370"/>
        <v>0</v>
      </c>
      <c r="AC285" s="262">
        <f t="shared" si="1371"/>
        <v>0</v>
      </c>
      <c r="AD285" s="262">
        <f t="shared" si="1372"/>
        <v>0</v>
      </c>
      <c r="AE285" s="80">
        <f t="shared" si="1373"/>
        <v>0</v>
      </c>
      <c r="AF285" s="80">
        <f t="shared" si="1374"/>
        <v>0</v>
      </c>
      <c r="AG285" s="257">
        <f t="shared" si="1375"/>
        <v>0</v>
      </c>
      <c r="AH285" s="257">
        <f t="shared" si="1376"/>
        <v>0</v>
      </c>
      <c r="AI285" s="80">
        <f t="shared" si="1377"/>
        <v>0</v>
      </c>
      <c r="AJ285" s="80">
        <f t="shared" si="1378"/>
        <v>0</v>
      </c>
      <c r="AK285" s="257">
        <f t="shared" si="1379"/>
        <v>0</v>
      </c>
      <c r="AL285" s="257">
        <f t="shared" si="1380"/>
        <v>0</v>
      </c>
      <c r="AM285" s="80">
        <f t="shared" si="1381"/>
        <v>0</v>
      </c>
      <c r="AN285" s="80">
        <f t="shared" si="1382"/>
        <v>0</v>
      </c>
      <c r="AO285" s="257">
        <f t="shared" si="1383"/>
        <v>0</v>
      </c>
      <c r="AP285" s="257">
        <f t="shared" si="1384"/>
        <v>0</v>
      </c>
      <c r="AQ285" s="80">
        <f t="shared" si="1385"/>
        <v>0</v>
      </c>
      <c r="AR285" s="80">
        <f t="shared" si="1386"/>
        <v>0</v>
      </c>
      <c r="AS285" s="262">
        <f t="shared" si="1387"/>
        <v>0</v>
      </c>
      <c r="AT285" s="262">
        <f t="shared" si="1388"/>
        <v>0</v>
      </c>
      <c r="AU285" s="75">
        <f t="shared" si="1389"/>
        <v>0</v>
      </c>
      <c r="AV285" s="75">
        <f t="shared" si="1390"/>
        <v>0</v>
      </c>
    </row>
    <row r="286" spans="1:48" hidden="1" outlineLevel="1" x14ac:dyDescent="0.2">
      <c r="A286" s="466"/>
      <c r="B286" s="68">
        <v>258</v>
      </c>
      <c r="K286" s="81"/>
      <c r="Y286" s="257">
        <f t="shared" si="1367"/>
        <v>0</v>
      </c>
      <c r="Z286" s="257">
        <f t="shared" si="1368"/>
        <v>0</v>
      </c>
      <c r="AA286" s="75">
        <f t="shared" si="1369"/>
        <v>0</v>
      </c>
      <c r="AB286" s="75">
        <f t="shared" si="1370"/>
        <v>0</v>
      </c>
      <c r="AC286" s="262">
        <f t="shared" si="1371"/>
        <v>0</v>
      </c>
      <c r="AD286" s="262">
        <f t="shared" si="1372"/>
        <v>0</v>
      </c>
      <c r="AE286" s="80">
        <f t="shared" si="1373"/>
        <v>0</v>
      </c>
      <c r="AF286" s="80">
        <f t="shared" si="1374"/>
        <v>0</v>
      </c>
      <c r="AG286" s="257">
        <f t="shared" si="1375"/>
        <v>0</v>
      </c>
      <c r="AH286" s="257">
        <f t="shared" si="1376"/>
        <v>0</v>
      </c>
      <c r="AI286" s="80">
        <f t="shared" si="1377"/>
        <v>0</v>
      </c>
      <c r="AJ286" s="80">
        <f t="shared" si="1378"/>
        <v>0</v>
      </c>
      <c r="AK286" s="257">
        <f t="shared" si="1379"/>
        <v>0</v>
      </c>
      <c r="AL286" s="257">
        <f t="shared" si="1380"/>
        <v>0</v>
      </c>
      <c r="AM286" s="80">
        <f t="shared" si="1381"/>
        <v>0</v>
      </c>
      <c r="AN286" s="80">
        <f t="shared" si="1382"/>
        <v>0</v>
      </c>
      <c r="AO286" s="257">
        <f t="shared" si="1383"/>
        <v>0</v>
      </c>
      <c r="AP286" s="257">
        <f t="shared" si="1384"/>
        <v>0</v>
      </c>
      <c r="AQ286" s="80">
        <f t="shared" si="1385"/>
        <v>0</v>
      </c>
      <c r="AR286" s="80">
        <f t="shared" si="1386"/>
        <v>0</v>
      </c>
      <c r="AS286" s="262">
        <f t="shared" si="1387"/>
        <v>0</v>
      </c>
      <c r="AT286" s="262">
        <f t="shared" si="1388"/>
        <v>0</v>
      </c>
      <c r="AU286" s="75">
        <f t="shared" si="1389"/>
        <v>0</v>
      </c>
      <c r="AV286" s="75">
        <f t="shared" si="1390"/>
        <v>0</v>
      </c>
    </row>
    <row r="287" spans="1:48" hidden="1" outlineLevel="1" x14ac:dyDescent="0.2">
      <c r="A287" s="466"/>
      <c r="B287" s="68">
        <v>259</v>
      </c>
      <c r="K287" s="81"/>
      <c r="Y287" s="257">
        <f t="shared" si="1367"/>
        <v>0</v>
      </c>
      <c r="Z287" s="257">
        <f t="shared" si="1368"/>
        <v>0</v>
      </c>
      <c r="AA287" s="75">
        <f t="shared" si="1369"/>
        <v>0</v>
      </c>
      <c r="AB287" s="75">
        <f t="shared" si="1370"/>
        <v>0</v>
      </c>
      <c r="AC287" s="262">
        <f t="shared" si="1371"/>
        <v>0</v>
      </c>
      <c r="AD287" s="262">
        <f t="shared" si="1372"/>
        <v>0</v>
      </c>
      <c r="AE287" s="80">
        <f t="shared" si="1373"/>
        <v>0</v>
      </c>
      <c r="AF287" s="80">
        <f t="shared" si="1374"/>
        <v>0</v>
      </c>
      <c r="AG287" s="257">
        <f t="shared" si="1375"/>
        <v>0</v>
      </c>
      <c r="AH287" s="257">
        <f t="shared" si="1376"/>
        <v>0</v>
      </c>
      <c r="AI287" s="80">
        <f t="shared" si="1377"/>
        <v>0</v>
      </c>
      <c r="AJ287" s="80">
        <f t="shared" si="1378"/>
        <v>0</v>
      </c>
      <c r="AK287" s="257">
        <f t="shared" si="1379"/>
        <v>0</v>
      </c>
      <c r="AL287" s="257">
        <f t="shared" si="1380"/>
        <v>0</v>
      </c>
      <c r="AM287" s="80">
        <f t="shared" si="1381"/>
        <v>0</v>
      </c>
      <c r="AN287" s="80">
        <f t="shared" si="1382"/>
        <v>0</v>
      </c>
      <c r="AO287" s="257">
        <f t="shared" si="1383"/>
        <v>0</v>
      </c>
      <c r="AP287" s="257">
        <f t="shared" si="1384"/>
        <v>0</v>
      </c>
      <c r="AQ287" s="80">
        <f t="shared" si="1385"/>
        <v>0</v>
      </c>
      <c r="AR287" s="80">
        <f t="shared" si="1386"/>
        <v>0</v>
      </c>
      <c r="AS287" s="262">
        <f t="shared" si="1387"/>
        <v>0</v>
      </c>
      <c r="AT287" s="262">
        <f t="shared" si="1388"/>
        <v>0</v>
      </c>
      <c r="AU287" s="75">
        <f t="shared" si="1389"/>
        <v>0</v>
      </c>
      <c r="AV287" s="75">
        <f t="shared" si="1390"/>
        <v>0</v>
      </c>
    </row>
    <row r="288" spans="1:48" hidden="1" outlineLevel="1" x14ac:dyDescent="0.2">
      <c r="A288" s="466"/>
      <c r="B288" s="68">
        <v>260</v>
      </c>
      <c r="K288" s="81"/>
      <c r="Y288" s="257">
        <f t="shared" si="1367"/>
        <v>0</v>
      </c>
      <c r="Z288" s="257">
        <f t="shared" si="1368"/>
        <v>0</v>
      </c>
      <c r="AA288" s="75">
        <f t="shared" si="1369"/>
        <v>0</v>
      </c>
      <c r="AB288" s="75">
        <f t="shared" si="1370"/>
        <v>0</v>
      </c>
      <c r="AC288" s="262">
        <f t="shared" si="1371"/>
        <v>0</v>
      </c>
      <c r="AD288" s="262">
        <f t="shared" si="1372"/>
        <v>0</v>
      </c>
      <c r="AE288" s="80">
        <f t="shared" si="1373"/>
        <v>0</v>
      </c>
      <c r="AF288" s="80">
        <f t="shared" si="1374"/>
        <v>0</v>
      </c>
      <c r="AG288" s="257">
        <f t="shared" si="1375"/>
        <v>0</v>
      </c>
      <c r="AH288" s="257">
        <f t="shared" si="1376"/>
        <v>0</v>
      </c>
      <c r="AI288" s="80">
        <f t="shared" si="1377"/>
        <v>0</v>
      </c>
      <c r="AJ288" s="80">
        <f t="shared" si="1378"/>
        <v>0</v>
      </c>
      <c r="AK288" s="257">
        <f t="shared" si="1379"/>
        <v>0</v>
      </c>
      <c r="AL288" s="257">
        <f t="shared" si="1380"/>
        <v>0</v>
      </c>
      <c r="AM288" s="80">
        <f t="shared" si="1381"/>
        <v>0</v>
      </c>
      <c r="AN288" s="80">
        <f t="shared" si="1382"/>
        <v>0</v>
      </c>
      <c r="AO288" s="257">
        <f t="shared" si="1383"/>
        <v>0</v>
      </c>
      <c r="AP288" s="257">
        <f t="shared" si="1384"/>
        <v>0</v>
      </c>
      <c r="AQ288" s="80">
        <f t="shared" si="1385"/>
        <v>0</v>
      </c>
      <c r="AR288" s="80">
        <f t="shared" si="1386"/>
        <v>0</v>
      </c>
      <c r="AS288" s="262">
        <f t="shared" si="1387"/>
        <v>0</v>
      </c>
      <c r="AT288" s="262">
        <f t="shared" si="1388"/>
        <v>0</v>
      </c>
      <c r="AU288" s="75">
        <f t="shared" si="1389"/>
        <v>0</v>
      </c>
      <c r="AV288" s="75">
        <f t="shared" si="1390"/>
        <v>0</v>
      </c>
    </row>
    <row r="289" spans="1:48" hidden="1" outlineLevel="1" x14ac:dyDescent="0.2">
      <c r="A289" s="466"/>
      <c r="B289" s="68">
        <v>261</v>
      </c>
      <c r="K289" s="81"/>
      <c r="Y289" s="257">
        <f t="shared" si="1367"/>
        <v>0</v>
      </c>
      <c r="Z289" s="257">
        <f t="shared" si="1368"/>
        <v>0</v>
      </c>
      <c r="AA289" s="75">
        <f t="shared" si="1369"/>
        <v>0</v>
      </c>
      <c r="AB289" s="75">
        <f t="shared" si="1370"/>
        <v>0</v>
      </c>
      <c r="AC289" s="262">
        <f t="shared" si="1371"/>
        <v>0</v>
      </c>
      <c r="AD289" s="262">
        <f t="shared" si="1372"/>
        <v>0</v>
      </c>
      <c r="AE289" s="80">
        <f t="shared" si="1373"/>
        <v>0</v>
      </c>
      <c r="AF289" s="80">
        <f t="shared" si="1374"/>
        <v>0</v>
      </c>
      <c r="AG289" s="257">
        <f t="shared" si="1375"/>
        <v>0</v>
      </c>
      <c r="AH289" s="257">
        <f t="shared" si="1376"/>
        <v>0</v>
      </c>
      <c r="AI289" s="80">
        <f t="shared" si="1377"/>
        <v>0</v>
      </c>
      <c r="AJ289" s="80">
        <f t="shared" si="1378"/>
        <v>0</v>
      </c>
      <c r="AK289" s="257">
        <f t="shared" si="1379"/>
        <v>0</v>
      </c>
      <c r="AL289" s="257">
        <f t="shared" si="1380"/>
        <v>0</v>
      </c>
      <c r="AM289" s="80">
        <f t="shared" si="1381"/>
        <v>0</v>
      </c>
      <c r="AN289" s="80">
        <f t="shared" si="1382"/>
        <v>0</v>
      </c>
      <c r="AO289" s="257">
        <f t="shared" si="1383"/>
        <v>0</v>
      </c>
      <c r="AP289" s="257">
        <f t="shared" si="1384"/>
        <v>0</v>
      </c>
      <c r="AQ289" s="80">
        <f t="shared" si="1385"/>
        <v>0</v>
      </c>
      <c r="AR289" s="80">
        <f t="shared" si="1386"/>
        <v>0</v>
      </c>
      <c r="AS289" s="262">
        <f t="shared" si="1387"/>
        <v>0</v>
      </c>
      <c r="AT289" s="262">
        <f t="shared" si="1388"/>
        <v>0</v>
      </c>
      <c r="AU289" s="75">
        <f t="shared" si="1389"/>
        <v>0</v>
      </c>
      <c r="AV289" s="75">
        <f t="shared" si="1390"/>
        <v>0</v>
      </c>
    </row>
    <row r="290" spans="1:48" hidden="1" outlineLevel="1" x14ac:dyDescent="0.2">
      <c r="A290" s="466"/>
      <c r="B290" s="68">
        <v>262</v>
      </c>
      <c r="K290" s="81"/>
      <c r="Y290" s="257">
        <f t="shared" si="1367"/>
        <v>0</v>
      </c>
      <c r="Z290" s="257">
        <f t="shared" si="1368"/>
        <v>0</v>
      </c>
      <c r="AA290" s="75">
        <f t="shared" si="1369"/>
        <v>0</v>
      </c>
      <c r="AB290" s="75">
        <f t="shared" si="1370"/>
        <v>0</v>
      </c>
      <c r="AC290" s="262">
        <f t="shared" si="1371"/>
        <v>0</v>
      </c>
      <c r="AD290" s="262">
        <f t="shared" si="1372"/>
        <v>0</v>
      </c>
      <c r="AE290" s="80">
        <f t="shared" si="1373"/>
        <v>0</v>
      </c>
      <c r="AF290" s="80">
        <f t="shared" si="1374"/>
        <v>0</v>
      </c>
      <c r="AG290" s="257">
        <f t="shared" si="1375"/>
        <v>0</v>
      </c>
      <c r="AH290" s="257">
        <f t="shared" si="1376"/>
        <v>0</v>
      </c>
      <c r="AI290" s="80">
        <f t="shared" si="1377"/>
        <v>0</v>
      </c>
      <c r="AJ290" s="80">
        <f t="shared" si="1378"/>
        <v>0</v>
      </c>
      <c r="AK290" s="257">
        <f t="shared" si="1379"/>
        <v>0</v>
      </c>
      <c r="AL290" s="257">
        <f t="shared" si="1380"/>
        <v>0</v>
      </c>
      <c r="AM290" s="80">
        <f t="shared" si="1381"/>
        <v>0</v>
      </c>
      <c r="AN290" s="80">
        <f t="shared" si="1382"/>
        <v>0</v>
      </c>
      <c r="AO290" s="257">
        <f t="shared" si="1383"/>
        <v>0</v>
      </c>
      <c r="AP290" s="257">
        <f t="shared" si="1384"/>
        <v>0</v>
      </c>
      <c r="AQ290" s="80">
        <f t="shared" si="1385"/>
        <v>0</v>
      </c>
      <c r="AR290" s="80">
        <f t="shared" si="1386"/>
        <v>0</v>
      </c>
      <c r="AS290" s="262">
        <f t="shared" si="1387"/>
        <v>0</v>
      </c>
      <c r="AT290" s="262">
        <f t="shared" si="1388"/>
        <v>0</v>
      </c>
      <c r="AU290" s="75">
        <f t="shared" si="1389"/>
        <v>0</v>
      </c>
      <c r="AV290" s="75">
        <f t="shared" si="1390"/>
        <v>0</v>
      </c>
    </row>
    <row r="291" spans="1:48" hidden="1" outlineLevel="1" x14ac:dyDescent="0.2">
      <c r="A291" s="466"/>
      <c r="B291" s="68">
        <v>263</v>
      </c>
      <c r="K291" s="81"/>
      <c r="Y291" s="257">
        <f t="shared" si="1367"/>
        <v>0</v>
      </c>
      <c r="Z291" s="257">
        <f t="shared" si="1368"/>
        <v>0</v>
      </c>
      <c r="AA291" s="75">
        <f t="shared" si="1369"/>
        <v>0</v>
      </c>
      <c r="AB291" s="75">
        <f t="shared" si="1370"/>
        <v>0</v>
      </c>
      <c r="AC291" s="262">
        <f t="shared" si="1371"/>
        <v>0</v>
      </c>
      <c r="AD291" s="262">
        <f t="shared" si="1372"/>
        <v>0</v>
      </c>
      <c r="AE291" s="80">
        <f t="shared" si="1373"/>
        <v>0</v>
      </c>
      <c r="AF291" s="80">
        <f t="shared" si="1374"/>
        <v>0</v>
      </c>
      <c r="AG291" s="257">
        <f t="shared" si="1375"/>
        <v>0</v>
      </c>
      <c r="AH291" s="257">
        <f t="shared" si="1376"/>
        <v>0</v>
      </c>
      <c r="AI291" s="80">
        <f t="shared" si="1377"/>
        <v>0</v>
      </c>
      <c r="AJ291" s="80">
        <f t="shared" si="1378"/>
        <v>0</v>
      </c>
      <c r="AK291" s="257">
        <f t="shared" si="1379"/>
        <v>0</v>
      </c>
      <c r="AL291" s="257">
        <f t="shared" si="1380"/>
        <v>0</v>
      </c>
      <c r="AM291" s="80">
        <f t="shared" si="1381"/>
        <v>0</v>
      </c>
      <c r="AN291" s="80">
        <f t="shared" si="1382"/>
        <v>0</v>
      </c>
      <c r="AO291" s="257">
        <f t="shared" si="1383"/>
        <v>0</v>
      </c>
      <c r="AP291" s="257">
        <f t="shared" si="1384"/>
        <v>0</v>
      </c>
      <c r="AQ291" s="80">
        <f t="shared" si="1385"/>
        <v>0</v>
      </c>
      <c r="AR291" s="80">
        <f t="shared" si="1386"/>
        <v>0</v>
      </c>
      <c r="AS291" s="262">
        <f t="shared" si="1387"/>
        <v>0</v>
      </c>
      <c r="AT291" s="262">
        <f t="shared" si="1388"/>
        <v>0</v>
      </c>
      <c r="AU291" s="75">
        <f t="shared" si="1389"/>
        <v>0</v>
      </c>
      <c r="AV291" s="75">
        <f t="shared" si="1390"/>
        <v>0</v>
      </c>
    </row>
    <row r="292" spans="1:48" s="70" customFormat="1" hidden="1" outlineLevel="1" x14ac:dyDescent="0.2">
      <c r="A292" s="466"/>
      <c r="B292" s="70">
        <v>264</v>
      </c>
      <c r="E292" s="251"/>
      <c r="F292" s="251"/>
      <c r="I292" s="251"/>
      <c r="J292" s="251"/>
      <c r="K292" s="250"/>
      <c r="M292" s="251"/>
      <c r="N292" s="251"/>
      <c r="Q292" s="251"/>
      <c r="R292" s="251"/>
      <c r="U292" s="251"/>
      <c r="V292" s="251"/>
      <c r="Y292" s="257">
        <f t="shared" si="1367"/>
        <v>0</v>
      </c>
      <c r="Z292" s="257">
        <f t="shared" si="1368"/>
        <v>0</v>
      </c>
      <c r="AA292" s="75">
        <f t="shared" si="1369"/>
        <v>0</v>
      </c>
      <c r="AB292" s="75">
        <f t="shared" si="1370"/>
        <v>0</v>
      </c>
      <c r="AC292" s="262">
        <f t="shared" si="1371"/>
        <v>0</v>
      </c>
      <c r="AD292" s="262">
        <f t="shared" si="1372"/>
        <v>0</v>
      </c>
      <c r="AE292" s="80">
        <f t="shared" si="1373"/>
        <v>0</v>
      </c>
      <c r="AF292" s="80">
        <f t="shared" si="1374"/>
        <v>0</v>
      </c>
      <c r="AG292" s="257">
        <f t="shared" si="1375"/>
        <v>0</v>
      </c>
      <c r="AH292" s="257">
        <f t="shared" si="1376"/>
        <v>0</v>
      </c>
      <c r="AI292" s="80">
        <f t="shared" si="1377"/>
        <v>0</v>
      </c>
      <c r="AJ292" s="80">
        <f t="shared" si="1378"/>
        <v>0</v>
      </c>
      <c r="AK292" s="257">
        <f t="shared" si="1379"/>
        <v>0</v>
      </c>
      <c r="AL292" s="257">
        <f t="shared" si="1380"/>
        <v>0</v>
      </c>
      <c r="AM292" s="80">
        <f t="shared" si="1381"/>
        <v>0</v>
      </c>
      <c r="AN292" s="80">
        <f t="shared" si="1382"/>
        <v>0</v>
      </c>
      <c r="AO292" s="257">
        <f t="shared" si="1383"/>
        <v>0</v>
      </c>
      <c r="AP292" s="257">
        <f t="shared" si="1384"/>
        <v>0</v>
      </c>
      <c r="AQ292" s="80">
        <f t="shared" si="1385"/>
        <v>0</v>
      </c>
      <c r="AR292" s="80">
        <f t="shared" si="1386"/>
        <v>0</v>
      </c>
      <c r="AS292" s="262">
        <f t="shared" si="1387"/>
        <v>0</v>
      </c>
      <c r="AT292" s="262">
        <f t="shared" si="1388"/>
        <v>0</v>
      </c>
      <c r="AU292" s="75">
        <f t="shared" si="1389"/>
        <v>0</v>
      </c>
      <c r="AV292" s="75">
        <f t="shared" si="1390"/>
        <v>0</v>
      </c>
    </row>
    <row r="293" spans="1:48" s="251" customFormat="1" collapsed="1" x14ac:dyDescent="0.2">
      <c r="A293" s="76">
        <f>A281</f>
        <v>2041</v>
      </c>
      <c r="B293" s="77" t="s">
        <v>93</v>
      </c>
      <c r="C293" s="78">
        <f>SUM(E293,G293,I293,K293,M293,O293,Q293,S293,U293,W293,Y293,AA293,AC293,AE293,AG293,AI293,AK293,AM293,AO293,AQ293,AS293,AU293,)</f>
        <v>0</v>
      </c>
      <c r="D293" s="78">
        <f>SUM(F293,H293,J293,L293,N293,P293,R293,T293,V293,X293,Z293,AB293,AD293,AF293,AH293,AJ293,AL293,AN293,AP293,AR293,AT293,AV293)</f>
        <v>0</v>
      </c>
      <c r="E293" s="79">
        <f>ABS(SUM(E281:E292))</f>
        <v>0</v>
      </c>
      <c r="F293" s="79">
        <f>ABS(SUM(F281:F292))</f>
        <v>0</v>
      </c>
      <c r="G293" s="79">
        <f t="shared" ref="G293" si="1391">ABS(SUM(G281:G292))</f>
        <v>0</v>
      </c>
      <c r="H293" s="79">
        <f t="shared" ref="H293" si="1392">ABS(SUM(H281:H292))</f>
        <v>0</v>
      </c>
      <c r="I293" s="79">
        <f t="shared" ref="I293" si="1393">ABS(SUM(I281:I292))</f>
        <v>0</v>
      </c>
      <c r="J293" s="79">
        <f t="shared" ref="J293" si="1394">ABS(SUM(J281:J292))</f>
        <v>0</v>
      </c>
      <c r="K293" s="79">
        <f t="shared" ref="K293" si="1395">ABS(SUM(K281:K292))</f>
        <v>0</v>
      </c>
      <c r="L293" s="79">
        <f t="shared" ref="L293" si="1396">ABS(SUM(L281:L292))</f>
        <v>0</v>
      </c>
      <c r="M293" s="79">
        <f t="shared" ref="M293" si="1397">ABS(SUM(M281:M292))</f>
        <v>0</v>
      </c>
      <c r="N293" s="79">
        <f t="shared" ref="N293" si="1398">ABS(SUM(N281:N292))</f>
        <v>0</v>
      </c>
      <c r="O293" s="79">
        <f t="shared" ref="O293" si="1399">ABS(SUM(O281:O292))</f>
        <v>0</v>
      </c>
      <c r="P293" s="79">
        <f t="shared" ref="P293" si="1400">ABS(SUM(P281:P292))</f>
        <v>0</v>
      </c>
      <c r="Q293" s="79">
        <f t="shared" ref="Q293" si="1401">ABS(SUM(Q281:Q292))</f>
        <v>0</v>
      </c>
      <c r="R293" s="79">
        <f t="shared" ref="R293" si="1402">ABS(SUM(R281:R292))</f>
        <v>0</v>
      </c>
      <c r="S293" s="79">
        <f t="shared" ref="S293" si="1403">ABS(SUM(S281:S292))</f>
        <v>0</v>
      </c>
      <c r="T293" s="79">
        <f t="shared" ref="T293" si="1404">ABS(SUM(T281:T292))</f>
        <v>0</v>
      </c>
      <c r="U293" s="79">
        <f t="shared" ref="U293" si="1405">ABS(SUM(U281:U292))</f>
        <v>0</v>
      </c>
      <c r="V293" s="79">
        <f t="shared" ref="V293" si="1406">ABS(SUM(V281:V292))</f>
        <v>0</v>
      </c>
      <c r="W293" s="79">
        <f t="shared" ref="W293" si="1407">ABS(SUM(W281:W292))</f>
        <v>0</v>
      </c>
      <c r="X293" s="79">
        <f t="shared" ref="X293" si="1408">ABS(SUM(X281:X292))</f>
        <v>0</v>
      </c>
      <c r="Y293" s="79">
        <f t="shared" ref="Y293" si="1409">ABS(SUM(Y281:Y292))</f>
        <v>0</v>
      </c>
      <c r="Z293" s="79">
        <f t="shared" ref="Z293" si="1410">ABS(SUM(Z281:Z292))</f>
        <v>0</v>
      </c>
      <c r="AA293" s="79">
        <f t="shared" ref="AA293" si="1411">ABS(SUM(AA281:AA292))</f>
        <v>0</v>
      </c>
      <c r="AB293" s="79">
        <f t="shared" ref="AB293" si="1412">ABS(SUM(AB281:AB292))</f>
        <v>0</v>
      </c>
      <c r="AC293" s="79">
        <f t="shared" ref="AC293" si="1413">ABS(SUM(AC281:AC292))</f>
        <v>0</v>
      </c>
      <c r="AD293" s="79">
        <f t="shared" ref="AD293" si="1414">ABS(SUM(AD281:AD292))</f>
        <v>0</v>
      </c>
      <c r="AE293" s="79">
        <f t="shared" ref="AE293" si="1415">ABS(SUM(AE281:AE292))</f>
        <v>0</v>
      </c>
      <c r="AF293" s="79">
        <f t="shared" ref="AF293" si="1416">ABS(SUM(AF281:AF292))</f>
        <v>0</v>
      </c>
      <c r="AG293" s="79">
        <f t="shared" ref="AG293" si="1417">ABS(SUM(AG281:AG292))</f>
        <v>0</v>
      </c>
      <c r="AH293" s="79">
        <f t="shared" ref="AH293" si="1418">ABS(SUM(AH281:AH292))</f>
        <v>0</v>
      </c>
      <c r="AI293" s="79">
        <f t="shared" ref="AI293" si="1419">ABS(SUM(AI281:AI292))</f>
        <v>0</v>
      </c>
      <c r="AJ293" s="79">
        <f t="shared" ref="AJ293" si="1420">ABS(SUM(AJ281:AJ292))</f>
        <v>0</v>
      </c>
      <c r="AK293" s="79">
        <f t="shared" ref="AK293" si="1421">ABS(SUM(AK281:AK292))</f>
        <v>0</v>
      </c>
      <c r="AL293" s="79">
        <f t="shared" ref="AL293" si="1422">ABS(SUM(AL281:AL292))</f>
        <v>0</v>
      </c>
      <c r="AM293" s="79">
        <f t="shared" ref="AM293" si="1423">ABS(SUM(AM281:AM292))</f>
        <v>0</v>
      </c>
      <c r="AN293" s="79">
        <f t="shared" ref="AN293" si="1424">ABS(SUM(AN281:AN292))</f>
        <v>0</v>
      </c>
      <c r="AO293" s="79">
        <f t="shared" ref="AO293" si="1425">ABS(SUM(AO281:AO292))</f>
        <v>0</v>
      </c>
      <c r="AP293" s="79">
        <f t="shared" ref="AP293" si="1426">ABS(SUM(AP281:AP292))</f>
        <v>0</v>
      </c>
      <c r="AQ293" s="79">
        <f t="shared" ref="AQ293" si="1427">ABS(SUM(AQ281:AQ292))</f>
        <v>0</v>
      </c>
      <c r="AR293" s="79">
        <f t="shared" ref="AR293" si="1428">ABS(SUM(AR281:AR292))</f>
        <v>0</v>
      </c>
      <c r="AS293" s="79">
        <f t="shared" ref="AS293" si="1429">ABS(SUM(AS281:AS292))</f>
        <v>0</v>
      </c>
      <c r="AT293" s="79">
        <f t="shared" ref="AT293" si="1430">ABS(SUM(AT281:AT292))</f>
        <v>0</v>
      </c>
      <c r="AU293" s="79">
        <f t="shared" ref="AU293" si="1431">ABS(SUM(AU281:AU292))</f>
        <v>0</v>
      </c>
      <c r="AV293" s="79">
        <f t="shared" ref="AV293" si="1432">ABS(SUM(AV281:AV292))</f>
        <v>0</v>
      </c>
    </row>
    <row r="294" spans="1:48" x14ac:dyDescent="0.2">
      <c r="AU294" s="75"/>
    </row>
    <row r="295" spans="1:48" x14ac:dyDescent="0.2">
      <c r="AU295" s="75"/>
    </row>
  </sheetData>
  <mergeCells count="45">
    <mergeCell ref="A281:A292"/>
    <mergeCell ref="A268:A279"/>
    <mergeCell ref="A125:A136"/>
    <mergeCell ref="A138:A149"/>
    <mergeCell ref="A151:A162"/>
    <mergeCell ref="A164:A175"/>
    <mergeCell ref="A177:A188"/>
    <mergeCell ref="A190:A201"/>
    <mergeCell ref="A203:A214"/>
    <mergeCell ref="A216:A227"/>
    <mergeCell ref="A229:A240"/>
    <mergeCell ref="A242:A253"/>
    <mergeCell ref="A255:A266"/>
    <mergeCell ref="A112:A123"/>
    <mergeCell ref="A8:A19"/>
    <mergeCell ref="A21:A32"/>
    <mergeCell ref="A34:A45"/>
    <mergeCell ref="AO3:AP3"/>
    <mergeCell ref="A47:A58"/>
    <mergeCell ref="A60:A71"/>
    <mergeCell ref="A73:A84"/>
    <mergeCell ref="A86:A97"/>
    <mergeCell ref="A99:A110"/>
    <mergeCell ref="AA3:AB3"/>
    <mergeCell ref="E3:F3"/>
    <mergeCell ref="G3:H3"/>
    <mergeCell ref="I3:J3"/>
    <mergeCell ref="K3:L3"/>
    <mergeCell ref="M3:N3"/>
    <mergeCell ref="AU3:AV3"/>
    <mergeCell ref="AC3:AD3"/>
    <mergeCell ref="AE3:AF3"/>
    <mergeCell ref="AG3:AH3"/>
    <mergeCell ref="AI3:AJ3"/>
    <mergeCell ref="AK3:AL3"/>
    <mergeCell ref="AM3:AN3"/>
    <mergeCell ref="AQ3:AR3"/>
    <mergeCell ref="AS3:AT3"/>
    <mergeCell ref="C3:D3"/>
    <mergeCell ref="Y3:Z3"/>
    <mergeCell ref="O3:P3"/>
    <mergeCell ref="Q3:R3"/>
    <mergeCell ref="S3:T3"/>
    <mergeCell ref="U3:V3"/>
    <mergeCell ref="W3:X3"/>
  </mergeCells>
  <hyperlinks>
    <hyperlink ref="B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3"/>
  <sheetViews>
    <sheetView showGridLines="0" zoomScale="80" zoomScaleNormal="8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ColWidth="14" defaultRowHeight="15" outlineLevelRow="1" x14ac:dyDescent="0.25"/>
  <cols>
    <col min="1" max="1" width="17.85546875" style="1" customWidth="1"/>
    <col min="2" max="2" width="10.5703125" style="1" customWidth="1"/>
    <col min="3" max="12" width="16.85546875" style="1" bestFit="1" customWidth="1"/>
    <col min="13" max="17" width="15.140625" style="1" bestFit="1" customWidth="1"/>
    <col min="18" max="35" width="15.140625" style="54" bestFit="1" customWidth="1"/>
    <col min="36" max="52" width="14" style="54"/>
    <col min="53" max="16384" width="14" style="1"/>
  </cols>
  <sheetData>
    <row r="1" spans="1:52" x14ac:dyDescent="0.25">
      <c r="A1" s="69"/>
      <c r="B1" s="69"/>
      <c r="C1" s="411" t="s">
        <v>242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52" x14ac:dyDescent="0.25">
      <c r="A2" s="69"/>
      <c r="B2" s="69"/>
      <c r="C2" s="396" t="s">
        <v>212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52" x14ac:dyDescent="0.25">
      <c r="A3" s="69"/>
      <c r="B3" s="69"/>
      <c r="C3" s="397" t="s">
        <v>216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52" x14ac:dyDescent="0.25">
      <c r="A4" s="82" t="s">
        <v>106</v>
      </c>
      <c r="B4" s="83"/>
      <c r="C4" s="84">
        <v>0</v>
      </c>
      <c r="D4" s="84">
        <f>'Базовые данные'!D21+'Базовые данные'!E21</f>
        <v>540895.34096000006</v>
      </c>
      <c r="E4" s="84">
        <f>'Базовые данные'!F21</f>
        <v>0</v>
      </c>
      <c r="F4" s="84">
        <f>'Базовые данные'!G21</f>
        <v>0</v>
      </c>
      <c r="G4" s="84">
        <f>'Базовые данные'!H21</f>
        <v>0</v>
      </c>
      <c r="H4" s="84">
        <f>'Базовые данные'!I21</f>
        <v>0</v>
      </c>
      <c r="I4" s="84">
        <f>'Базовые данные'!J21</f>
        <v>0</v>
      </c>
      <c r="J4" s="84">
        <f>'Базовые данные'!K21</f>
        <v>0</v>
      </c>
      <c r="K4" s="84">
        <f>'Базовые данные'!L21</f>
        <v>0</v>
      </c>
      <c r="L4" s="84">
        <f>'Базовые данные'!M21</f>
        <v>0</v>
      </c>
      <c r="M4" s="84">
        <f>'Базовые данные'!N21</f>
        <v>0</v>
      </c>
      <c r="N4" s="84">
        <f>'Базовые данные'!O21</f>
        <v>0</v>
      </c>
      <c r="O4" s="84">
        <f>'Базовые данные'!P21</f>
        <v>0</v>
      </c>
      <c r="P4" s="84">
        <f>'Базовые данные'!Q21</f>
        <v>0</v>
      </c>
      <c r="Q4" s="84">
        <f>'Базовые данные'!R21</f>
        <v>0</v>
      </c>
      <c r="R4" s="84">
        <f>'Базовые данные'!S21</f>
        <v>0</v>
      </c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</row>
    <row r="5" spans="1:52" s="87" customFormat="1" ht="14.25" x14ac:dyDescent="0.2">
      <c r="A5" s="85"/>
      <c r="B5" s="86"/>
      <c r="C5" s="247">
        <f>'Вводные данные'!C6</f>
        <v>2020</v>
      </c>
      <c r="D5" s="247">
        <f>'Вводные данные'!D6</f>
        <v>2021</v>
      </c>
      <c r="E5" s="247">
        <f>'Вводные данные'!E6</f>
        <v>2022</v>
      </c>
      <c r="F5" s="247">
        <f>'Вводные данные'!F6</f>
        <v>2023</v>
      </c>
      <c r="G5" s="247">
        <f>'Вводные данные'!G6</f>
        <v>2024</v>
      </c>
      <c r="H5" s="247">
        <f>'Вводные данные'!H6</f>
        <v>2025</v>
      </c>
      <c r="I5" s="247">
        <f>'Вводные данные'!I6</f>
        <v>2026</v>
      </c>
      <c r="J5" s="247">
        <f>'Вводные данные'!J6</f>
        <v>2027</v>
      </c>
      <c r="K5" s="247">
        <f>'Вводные данные'!K6</f>
        <v>2028</v>
      </c>
      <c r="L5" s="247">
        <f>'Вводные данные'!L6</f>
        <v>2029</v>
      </c>
      <c r="M5" s="247">
        <f>'Вводные данные'!M6</f>
        <v>2030</v>
      </c>
      <c r="N5" s="247">
        <f>'Вводные данные'!N6</f>
        <v>2031</v>
      </c>
      <c r="O5" s="247">
        <f>'Вводные данные'!O6</f>
        <v>2032</v>
      </c>
      <c r="P5" s="247">
        <f>'Вводные данные'!P6</f>
        <v>2033</v>
      </c>
      <c r="Q5" s="330">
        <f>'Вводные данные'!Q6</f>
        <v>2034</v>
      </c>
      <c r="R5" s="330">
        <f>Q5+1</f>
        <v>2035</v>
      </c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</row>
    <row r="6" spans="1:52" outlineLevel="1" x14ac:dyDescent="0.25">
      <c r="A6" s="69"/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331"/>
      <c r="R6" s="331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</row>
    <row r="7" spans="1:52" outlineLevel="1" x14ac:dyDescent="0.25">
      <c r="A7" s="69"/>
      <c r="B7" s="248">
        <v>1</v>
      </c>
      <c r="C7" s="89"/>
      <c r="D7" s="89">
        <f>$C$4/('Вводные данные'!$C$4-$B$6)</f>
        <v>0</v>
      </c>
      <c r="E7" s="89">
        <f>$C$4/('Вводные данные'!$C$4-$B$6)</f>
        <v>0</v>
      </c>
      <c r="F7" s="89">
        <f>$C$4/('Вводные данные'!$C$4-$B$6)</f>
        <v>0</v>
      </c>
      <c r="G7" s="89">
        <f>$C$4/('Вводные данные'!$C$4-$B$6)</f>
        <v>0</v>
      </c>
      <c r="H7" s="89">
        <f>$C$4/('Вводные данные'!$C$4-$B$6)</f>
        <v>0</v>
      </c>
      <c r="I7" s="89">
        <f>$C$4/('Вводные данные'!$C$4-$B$6)</f>
        <v>0</v>
      </c>
      <c r="J7" s="89">
        <f>$C$4/('Вводные данные'!$C$4-$B$6)</f>
        <v>0</v>
      </c>
      <c r="K7" s="89">
        <f>$C$4/('Вводные данные'!$C$4-$B$6)</f>
        <v>0</v>
      </c>
      <c r="L7" s="89">
        <f>$C$4/('Вводные данные'!$C$4-$B$6)</f>
        <v>0</v>
      </c>
      <c r="M7" s="89">
        <f>$C$4/('Вводные данные'!$C$4-$B$6)</f>
        <v>0</v>
      </c>
      <c r="N7" s="89">
        <f>$C$4/('Вводные данные'!$C$4-$B$6)</f>
        <v>0</v>
      </c>
      <c r="O7" s="89">
        <f>$C$4/('Вводные данные'!$C$4-$B$6)</f>
        <v>0</v>
      </c>
      <c r="P7" s="89">
        <f>$C$4/('Вводные данные'!$C$4-$B$6)</f>
        <v>0</v>
      </c>
      <c r="Q7" s="89">
        <f>$C$4/('Вводные данные'!$C$4-$B$6)</f>
        <v>0</v>
      </c>
      <c r="R7" s="89">
        <f>$C$4/('Вводные данные'!$C$4-$B$6)</f>
        <v>0</v>
      </c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4"/>
      <c r="AP7" s="304"/>
      <c r="AQ7" s="304"/>
      <c r="AR7" s="304"/>
      <c r="AS7" s="304"/>
      <c r="AT7" s="304"/>
      <c r="AU7" s="304"/>
      <c r="AV7" s="304"/>
      <c r="AW7" s="304"/>
      <c r="AX7" s="304"/>
      <c r="AY7" s="304"/>
      <c r="AZ7" s="304"/>
    </row>
    <row r="8" spans="1:52" outlineLevel="1" x14ac:dyDescent="0.25">
      <c r="A8" s="69"/>
      <c r="B8" s="248">
        <v>2</v>
      </c>
      <c r="C8" s="89"/>
      <c r="D8" s="89"/>
      <c r="E8" s="89">
        <f>$D$4/('Вводные данные'!$C$4-$B$7)</f>
        <v>38635.381497142858</v>
      </c>
      <c r="F8" s="89">
        <f>$D$4/('Вводные данные'!$C$4-$B$7)</f>
        <v>38635.381497142858</v>
      </c>
      <c r="G8" s="89">
        <f>$D$4/('Вводные данные'!$C$4-$B$7)</f>
        <v>38635.381497142858</v>
      </c>
      <c r="H8" s="89">
        <f>$D$4/('Вводные данные'!$C$4-$B$7)</f>
        <v>38635.381497142858</v>
      </c>
      <c r="I8" s="89">
        <f>$D$4/('Вводные данные'!$C$4-$B$7)</f>
        <v>38635.381497142858</v>
      </c>
      <c r="J8" s="89">
        <f>$D$4/('Вводные данные'!$C$4-$B$7)</f>
        <v>38635.381497142858</v>
      </c>
      <c r="K8" s="89">
        <f>$D$4/('Вводные данные'!$C$4-$B$7)</f>
        <v>38635.381497142858</v>
      </c>
      <c r="L8" s="89">
        <f>$D$4/('Вводные данные'!$C$4-$B$7)</f>
        <v>38635.381497142858</v>
      </c>
      <c r="M8" s="89">
        <f>$D$4/('Вводные данные'!$C$4-$B$7)</f>
        <v>38635.381497142858</v>
      </c>
      <c r="N8" s="89">
        <f>$D$4/('Вводные данные'!$C$4-$B$7)</f>
        <v>38635.381497142858</v>
      </c>
      <c r="O8" s="89">
        <f>$D$4/('Вводные данные'!$C$4-$B$7)</f>
        <v>38635.381497142858</v>
      </c>
      <c r="P8" s="89">
        <f>$D$4/('Вводные данные'!$C$4-$B$7)</f>
        <v>38635.381497142858</v>
      </c>
      <c r="Q8" s="89">
        <f>$D$4/('Вводные данные'!$C$4-$B$7)</f>
        <v>38635.381497142858</v>
      </c>
      <c r="R8" s="89">
        <f>$D$4/('Вводные данные'!$C$4-$B$7)</f>
        <v>38635.381497142858</v>
      </c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  <c r="AJ8" s="304"/>
      <c r="AK8" s="304"/>
      <c r="AL8" s="304"/>
      <c r="AM8" s="304"/>
      <c r="AN8" s="304"/>
      <c r="AO8" s="304"/>
      <c r="AP8" s="304"/>
      <c r="AQ8" s="304"/>
      <c r="AR8" s="304"/>
      <c r="AS8" s="304"/>
      <c r="AT8" s="304"/>
      <c r="AU8" s="304"/>
      <c r="AV8" s="304"/>
      <c r="AW8" s="304"/>
      <c r="AX8" s="304"/>
      <c r="AY8" s="304"/>
      <c r="AZ8" s="304"/>
    </row>
    <row r="9" spans="1:52" outlineLevel="1" x14ac:dyDescent="0.25">
      <c r="A9" s="69"/>
      <c r="B9" s="248">
        <v>3</v>
      </c>
      <c r="C9" s="89"/>
      <c r="D9" s="89"/>
      <c r="E9" s="89"/>
      <c r="F9" s="89">
        <f>$E$4/('Вводные данные'!$C$4-$B$8)</f>
        <v>0</v>
      </c>
      <c r="G9" s="89">
        <f>$E$4/('Вводные данные'!$C$4-$B$8)</f>
        <v>0</v>
      </c>
      <c r="H9" s="89">
        <f>$E$4/('Вводные данные'!$C$4-$B$8)</f>
        <v>0</v>
      </c>
      <c r="I9" s="89">
        <f>$E$4/('Вводные данные'!$C$4-$B$8)</f>
        <v>0</v>
      </c>
      <c r="J9" s="89">
        <f>$E$4/('Вводные данные'!$C$4-$B$8)</f>
        <v>0</v>
      </c>
      <c r="K9" s="89">
        <f>$E$4/('Вводные данные'!$C$4-$B$8)</f>
        <v>0</v>
      </c>
      <c r="L9" s="89">
        <f>$E$4/('Вводные данные'!$C$4-$B$8)</f>
        <v>0</v>
      </c>
      <c r="M9" s="89">
        <f>$E$4/('Вводные данные'!$C$4-$B$8)</f>
        <v>0</v>
      </c>
      <c r="N9" s="89">
        <f>$E$4/('Вводные данные'!$C$4-$B$8)</f>
        <v>0</v>
      </c>
      <c r="O9" s="89">
        <f>$E$4/('Вводные данные'!$C$4-$B$8)</f>
        <v>0</v>
      </c>
      <c r="P9" s="89">
        <f>$E$4/('Вводные данные'!$C$4-$B$8)</f>
        <v>0</v>
      </c>
      <c r="Q9" s="89">
        <f>$E$4/('Вводные данные'!$C$4-$B$8)</f>
        <v>0</v>
      </c>
      <c r="R9" s="89">
        <f>$E$4/('Вводные данные'!$C$4-$B$8)</f>
        <v>0</v>
      </c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  <c r="AJ9" s="304"/>
      <c r="AK9" s="304"/>
      <c r="AL9" s="304"/>
      <c r="AM9" s="304"/>
      <c r="AN9" s="304"/>
      <c r="AO9" s="304"/>
      <c r="AP9" s="304"/>
      <c r="AQ9" s="304"/>
      <c r="AR9" s="304"/>
      <c r="AS9" s="304"/>
      <c r="AT9" s="304"/>
      <c r="AU9" s="304"/>
      <c r="AV9" s="304"/>
      <c r="AW9" s="304"/>
      <c r="AX9" s="304"/>
      <c r="AY9" s="304"/>
      <c r="AZ9" s="304"/>
    </row>
    <row r="10" spans="1:52" outlineLevel="1" x14ac:dyDescent="0.25">
      <c r="A10" s="69"/>
      <c r="B10" s="248">
        <v>4</v>
      </c>
      <c r="C10" s="89"/>
      <c r="D10" s="89"/>
      <c r="E10" s="89"/>
      <c r="F10" s="89"/>
      <c r="G10" s="89">
        <f>$F$4/('Вводные данные'!$C$4-$B$9)</f>
        <v>0</v>
      </c>
      <c r="H10" s="89">
        <f>$F$4/('Вводные данные'!$C$4-$B$9)</f>
        <v>0</v>
      </c>
      <c r="I10" s="89">
        <f>$F$4/('Вводные данные'!$C$4-$B$9)</f>
        <v>0</v>
      </c>
      <c r="J10" s="89">
        <f>$F$4/('Вводные данные'!$C$4-$B$9)</f>
        <v>0</v>
      </c>
      <c r="K10" s="89">
        <f>$F$4/('Вводные данные'!$C$4-$B$9)</f>
        <v>0</v>
      </c>
      <c r="L10" s="89">
        <f>$F$4/('Вводные данные'!$C$4-$B$9)</f>
        <v>0</v>
      </c>
      <c r="M10" s="89">
        <f>$F$4/('Вводные данные'!$C$4-$B$9)</f>
        <v>0</v>
      </c>
      <c r="N10" s="89">
        <f>$F$4/('Вводные данные'!$C$4-$B$9)</f>
        <v>0</v>
      </c>
      <c r="O10" s="89">
        <f>$F$4/('Вводные данные'!$C$4-$B$9)</f>
        <v>0</v>
      </c>
      <c r="P10" s="89">
        <f>$F$4/('Вводные данные'!$C$4-$B$9)</f>
        <v>0</v>
      </c>
      <c r="Q10" s="89">
        <f>$F$4/('Вводные данные'!$C$4-$B$9)</f>
        <v>0</v>
      </c>
      <c r="R10" s="89">
        <f>$F$4/('Вводные данные'!$C$4-$B$9)</f>
        <v>0</v>
      </c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4"/>
      <c r="AT10" s="304"/>
      <c r="AU10" s="304"/>
      <c r="AV10" s="304"/>
      <c r="AW10" s="304"/>
      <c r="AX10" s="304"/>
      <c r="AY10" s="304"/>
      <c r="AZ10" s="304"/>
    </row>
    <row r="11" spans="1:52" outlineLevel="1" x14ac:dyDescent="0.25">
      <c r="A11" s="69"/>
      <c r="B11" s="248">
        <v>5</v>
      </c>
      <c r="C11" s="89"/>
      <c r="D11" s="89"/>
      <c r="E11" s="89"/>
      <c r="F11" s="89"/>
      <c r="G11" s="89"/>
      <c r="H11" s="89">
        <f>$G$4/('Вводные данные'!$C$4-$B$10)</f>
        <v>0</v>
      </c>
      <c r="I11" s="89">
        <f>$G$4/('Вводные данные'!$C$4-$B$10)</f>
        <v>0</v>
      </c>
      <c r="J11" s="89">
        <f>$G$4/('Вводные данные'!$C$4-$B$10)</f>
        <v>0</v>
      </c>
      <c r="K11" s="89">
        <f>$G$4/('Вводные данные'!$C$4-$B$10)</f>
        <v>0</v>
      </c>
      <c r="L11" s="89">
        <f>$G$4/('Вводные данные'!$C$4-$B$10)</f>
        <v>0</v>
      </c>
      <c r="M11" s="89">
        <f>$G$4/('Вводные данные'!$C$4-$B$10)</f>
        <v>0</v>
      </c>
      <c r="N11" s="89">
        <f>$G$4/('Вводные данные'!$C$4-$B$10)</f>
        <v>0</v>
      </c>
      <c r="O11" s="89">
        <f>$G$4/('Вводные данные'!$C$4-$B$10)</f>
        <v>0</v>
      </c>
      <c r="P11" s="89">
        <f>$G$4/('Вводные данные'!$C$4-$B$10)</f>
        <v>0</v>
      </c>
      <c r="Q11" s="89">
        <f>$G$4/('Вводные данные'!$C$4-$B$10)</f>
        <v>0</v>
      </c>
      <c r="R11" s="89">
        <f>$G$4/('Вводные данные'!$C$4-$B$10)</f>
        <v>0</v>
      </c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</row>
    <row r="12" spans="1:52" outlineLevel="1" x14ac:dyDescent="0.25">
      <c r="A12" s="69"/>
      <c r="B12" s="248">
        <v>6</v>
      </c>
      <c r="C12" s="89"/>
      <c r="D12" s="89"/>
      <c r="E12" s="89"/>
      <c r="F12" s="89"/>
      <c r="G12" s="89"/>
      <c r="H12" s="89"/>
      <c r="I12" s="89">
        <f>$H$4/('Вводные данные'!$C$4-$B$11)</f>
        <v>0</v>
      </c>
      <c r="J12" s="89">
        <f>$H$4/('Вводные данные'!$C$4-$B$11)</f>
        <v>0</v>
      </c>
      <c r="K12" s="89">
        <f>$H$4/('Вводные данные'!$C$4-$B$11)</f>
        <v>0</v>
      </c>
      <c r="L12" s="89">
        <f>$H$4/('Вводные данные'!$C$4-$B$11)</f>
        <v>0</v>
      </c>
      <c r="M12" s="89">
        <f>$H$4/('Вводные данные'!$C$4-$B$11)</f>
        <v>0</v>
      </c>
      <c r="N12" s="89">
        <f>$H$4/('Вводные данные'!$C$4-$B$11)</f>
        <v>0</v>
      </c>
      <c r="O12" s="89">
        <f>$H$4/('Вводные данные'!$C$4-$B$11)</f>
        <v>0</v>
      </c>
      <c r="P12" s="89">
        <f>$H$4/('Вводные данные'!$C$4-$B$11)</f>
        <v>0</v>
      </c>
      <c r="Q12" s="89">
        <f>$H$4/('Вводные данные'!$C$4-$B$11)</f>
        <v>0</v>
      </c>
      <c r="R12" s="89">
        <f>$H$4/('Вводные данные'!$C$4-$B$11)</f>
        <v>0</v>
      </c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4"/>
      <c r="AK12" s="304"/>
      <c r="AL12" s="304"/>
      <c r="AM12" s="304"/>
      <c r="AN12" s="304"/>
      <c r="AO12" s="304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</row>
    <row r="13" spans="1:52" outlineLevel="1" x14ac:dyDescent="0.25">
      <c r="A13" s="69"/>
      <c r="B13" s="248">
        <v>7</v>
      </c>
      <c r="C13" s="89"/>
      <c r="D13" s="89"/>
      <c r="E13" s="89"/>
      <c r="F13" s="89"/>
      <c r="G13" s="89"/>
      <c r="H13" s="89"/>
      <c r="I13" s="89"/>
      <c r="J13" s="89">
        <f>$I$4/('Вводные данные'!$C$4-$B$12)</f>
        <v>0</v>
      </c>
      <c r="K13" s="89">
        <f>$I$4/('Вводные данные'!$C$4-$B$12)</f>
        <v>0</v>
      </c>
      <c r="L13" s="89">
        <f>$I$4/('Вводные данные'!$C$4-$B$12)</f>
        <v>0</v>
      </c>
      <c r="M13" s="89">
        <f>$I$4/('Вводные данные'!$C$4-$B$12)</f>
        <v>0</v>
      </c>
      <c r="N13" s="89">
        <f>$I$4/('Вводные данные'!$C$4-$B$12)</f>
        <v>0</v>
      </c>
      <c r="O13" s="89">
        <f>$I$4/('Вводные данные'!$C$4-$B$12)</f>
        <v>0</v>
      </c>
      <c r="P13" s="89">
        <f>$I$4/('Вводные данные'!$C$4-$B$12)</f>
        <v>0</v>
      </c>
      <c r="Q13" s="89">
        <f>$I$4/('Вводные данные'!$C$4-$B$12)</f>
        <v>0</v>
      </c>
      <c r="R13" s="89">
        <f>$I$4/('Вводные данные'!$C$4-$B$12)</f>
        <v>0</v>
      </c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4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</row>
    <row r="14" spans="1:52" outlineLevel="1" x14ac:dyDescent="0.25">
      <c r="A14" s="69"/>
      <c r="B14" s="248">
        <v>8</v>
      </c>
      <c r="C14" s="89"/>
      <c r="D14" s="89"/>
      <c r="E14" s="89"/>
      <c r="F14" s="89"/>
      <c r="G14" s="89"/>
      <c r="H14" s="89"/>
      <c r="I14" s="89"/>
      <c r="J14" s="89"/>
      <c r="K14" s="89">
        <f>$J$4/('Вводные данные'!$C$4-$B$13)</f>
        <v>0</v>
      </c>
      <c r="L14" s="89">
        <f>$J$4/('Вводные данные'!$C$4-$B$13)</f>
        <v>0</v>
      </c>
      <c r="M14" s="89">
        <f>$J$4/('Вводные данные'!$C$4-$B$13)</f>
        <v>0</v>
      </c>
      <c r="N14" s="89">
        <f>$J$4/('Вводные данные'!$C$4-$B$13)</f>
        <v>0</v>
      </c>
      <c r="O14" s="89">
        <f>$J$4/('Вводные данные'!$C$4-$B$13)</f>
        <v>0</v>
      </c>
      <c r="P14" s="89">
        <f>$J$4/('Вводные данные'!$C$4-$B$13)</f>
        <v>0</v>
      </c>
      <c r="Q14" s="89">
        <f>$J$4/('Вводные данные'!$C$4-$B$13)</f>
        <v>0</v>
      </c>
      <c r="R14" s="89">
        <f>$J$4/('Вводные данные'!$C$4-$B$13)</f>
        <v>0</v>
      </c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</row>
    <row r="15" spans="1:52" outlineLevel="1" x14ac:dyDescent="0.25">
      <c r="A15" s="69"/>
      <c r="B15" s="248">
        <v>9</v>
      </c>
      <c r="C15" s="89"/>
      <c r="D15" s="89"/>
      <c r="E15" s="89"/>
      <c r="F15" s="89"/>
      <c r="G15" s="89"/>
      <c r="H15" s="89"/>
      <c r="I15" s="89"/>
      <c r="J15" s="89"/>
      <c r="K15" s="89"/>
      <c r="L15" s="89">
        <f>$K$4/('Вводные данные'!$C$4-$B$14)</f>
        <v>0</v>
      </c>
      <c r="M15" s="89">
        <f>$K$4/('Вводные данные'!$C$4-$B$14)</f>
        <v>0</v>
      </c>
      <c r="N15" s="89">
        <f>$K$4/('Вводные данные'!$C$4-$B$14)</f>
        <v>0</v>
      </c>
      <c r="O15" s="89">
        <f>$K$4/('Вводные данные'!$C$4-$B$14)</f>
        <v>0</v>
      </c>
      <c r="P15" s="332">
        <f>$K$4/('Вводные данные'!$C$4-$B$14)</f>
        <v>0</v>
      </c>
      <c r="Q15" s="89">
        <f>$K$4/('Вводные данные'!$C$4-$B$14)</f>
        <v>0</v>
      </c>
      <c r="R15" s="89">
        <f>$K$4/('Вводные данные'!$C$4-$B$14)</f>
        <v>0</v>
      </c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4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</row>
    <row r="16" spans="1:52" outlineLevel="1" x14ac:dyDescent="0.25">
      <c r="A16" s="69"/>
      <c r="B16" s="248">
        <v>10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>
        <f>$L$4/('Вводные данные'!$C$4-$B$15)</f>
        <v>0</v>
      </c>
      <c r="N16" s="89">
        <f>$L$4/('Вводные данные'!$C$4-$B$15)</f>
        <v>0</v>
      </c>
      <c r="O16" s="89">
        <f>$L$4/('Вводные данные'!$C$4-$B$15)</f>
        <v>0</v>
      </c>
      <c r="P16" s="333">
        <f>$L$4/('Вводные данные'!$C$4-$B$15)</f>
        <v>0</v>
      </c>
      <c r="Q16" s="89">
        <f>$L$4/('Вводные данные'!$C$4-$B$15)</f>
        <v>0</v>
      </c>
      <c r="R16" s="89">
        <f>$L$4/('Вводные данные'!$C$4-$B$15)</f>
        <v>0</v>
      </c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4"/>
      <c r="AP16" s="304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</row>
    <row r="17" spans="1:52" outlineLevel="1" x14ac:dyDescent="0.25">
      <c r="A17" s="69"/>
      <c r="B17" s="248">
        <v>11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>
        <f>$M$4/('Вводные данные'!$C$4-$B$16)</f>
        <v>0</v>
      </c>
      <c r="O17" s="89">
        <f>$M$4/('Вводные данные'!$C$4-$B$16)</f>
        <v>0</v>
      </c>
      <c r="P17" s="333">
        <f>$M$4/('Вводные данные'!$C$4-$B$16)</f>
        <v>0</v>
      </c>
      <c r="Q17" s="89">
        <f>$M$4/('Вводные данные'!$C$4-$B$16)</f>
        <v>0</v>
      </c>
      <c r="R17" s="89">
        <f>$M$4/('Вводные данные'!$C$4-$B$16)</f>
        <v>0</v>
      </c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  <c r="AJ17" s="304"/>
      <c r="AK17" s="304"/>
      <c r="AL17" s="304"/>
      <c r="AM17" s="304"/>
      <c r="AN17" s="304"/>
      <c r="AO17" s="304"/>
      <c r="AP17" s="304"/>
      <c r="AQ17" s="304"/>
      <c r="AR17" s="304"/>
      <c r="AS17" s="304"/>
      <c r="AT17" s="304"/>
      <c r="AU17" s="304"/>
      <c r="AV17" s="304"/>
      <c r="AW17" s="304"/>
      <c r="AX17" s="304"/>
      <c r="AY17" s="304"/>
      <c r="AZ17" s="304"/>
    </row>
    <row r="18" spans="1:52" outlineLevel="1" x14ac:dyDescent="0.25">
      <c r="A18" s="69"/>
      <c r="B18" s="248">
        <v>12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>
        <f>$N$4/('Вводные данные'!$C$4-$B$17)</f>
        <v>0</v>
      </c>
      <c r="P18" s="333">
        <f>$N$4/('Вводные данные'!$C$4-$B$17)</f>
        <v>0</v>
      </c>
      <c r="Q18" s="89">
        <f>$N$4/('Вводные данные'!$C$4-$B$17)</f>
        <v>0</v>
      </c>
      <c r="R18" s="89">
        <f>$N$4/('Вводные данные'!$C$4-$B$17)</f>
        <v>0</v>
      </c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4"/>
    </row>
    <row r="19" spans="1:52" outlineLevel="1" x14ac:dyDescent="0.25">
      <c r="A19" s="69"/>
      <c r="B19" s="248">
        <v>13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333">
        <f>$O$4/('Вводные данные'!$C$4-$B$18)</f>
        <v>0</v>
      </c>
      <c r="Q19" s="89">
        <f>$O$4/('Вводные данные'!$C$4-$B$18)</f>
        <v>0</v>
      </c>
      <c r="R19" s="89">
        <f>$O$4/('Вводные данные'!$C$4-$B$18)</f>
        <v>0</v>
      </c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  <c r="AJ19" s="304"/>
      <c r="AK19" s="304"/>
      <c r="AL19" s="304"/>
      <c r="AM19" s="304"/>
      <c r="AN19" s="304"/>
      <c r="AO19" s="304"/>
      <c r="AP19" s="304"/>
      <c r="AQ19" s="304"/>
      <c r="AR19" s="304"/>
      <c r="AS19" s="304"/>
      <c r="AT19" s="304"/>
      <c r="AU19" s="304"/>
      <c r="AV19" s="304"/>
      <c r="AW19" s="304"/>
      <c r="AX19" s="304"/>
      <c r="AY19" s="304"/>
      <c r="AZ19" s="304"/>
    </row>
    <row r="20" spans="1:52" outlineLevel="1" x14ac:dyDescent="0.25">
      <c r="A20" s="69"/>
      <c r="B20" s="248">
        <v>14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333"/>
      <c r="Q20" s="334">
        <f>$P$4/('Вводные данные'!$C$4-$B$19)</f>
        <v>0</v>
      </c>
      <c r="R20" s="335">
        <f>$P$4/('Вводные данные'!$C$4-$B$19)</f>
        <v>0</v>
      </c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4"/>
      <c r="AK20" s="304"/>
      <c r="AL20" s="304"/>
      <c r="AM20" s="304"/>
      <c r="AN20" s="304"/>
      <c r="AO20" s="304"/>
      <c r="AP20" s="304"/>
      <c r="AQ20" s="304"/>
      <c r="AR20" s="304"/>
      <c r="AS20" s="304"/>
      <c r="AT20" s="304"/>
      <c r="AU20" s="304"/>
      <c r="AV20" s="304"/>
      <c r="AW20" s="304"/>
      <c r="AX20" s="304"/>
      <c r="AY20" s="304"/>
      <c r="AZ20" s="304"/>
    </row>
    <row r="21" spans="1:52" outlineLevel="1" x14ac:dyDescent="0.25">
      <c r="A21" s="69"/>
      <c r="B21" s="248">
        <v>15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336"/>
      <c r="Q21" s="337"/>
      <c r="R21" s="335">
        <f>$Q$4/('Вводные данные'!$C$4-$B$20)</f>
        <v>0</v>
      </c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  <c r="AJ21" s="304"/>
      <c r="AK21" s="304"/>
      <c r="AL21" s="304"/>
      <c r="AM21" s="304"/>
      <c r="AN21" s="304"/>
      <c r="AO21" s="304"/>
      <c r="AP21" s="304"/>
      <c r="AQ21" s="304"/>
      <c r="AR21" s="304"/>
      <c r="AS21" s="304"/>
      <c r="AT21" s="304"/>
      <c r="AU21" s="304"/>
      <c r="AV21" s="304"/>
      <c r="AW21" s="304"/>
      <c r="AX21" s="304"/>
      <c r="AY21" s="304"/>
      <c r="AZ21" s="304"/>
    </row>
    <row r="22" spans="1:52" outlineLevel="1" x14ac:dyDescent="0.25">
      <c r="A22" s="69"/>
      <c r="B22" s="248">
        <v>16</v>
      </c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4"/>
      <c r="AO22" s="304"/>
      <c r="AP22" s="304"/>
      <c r="AQ22" s="304"/>
      <c r="AR22" s="304"/>
      <c r="AS22" s="304"/>
      <c r="AT22" s="304"/>
      <c r="AU22" s="304"/>
      <c r="AV22" s="304"/>
      <c r="AW22" s="304"/>
      <c r="AX22" s="304"/>
      <c r="AY22" s="304"/>
      <c r="AZ22" s="304"/>
    </row>
    <row r="23" spans="1:52" s="92" customFormat="1" x14ac:dyDescent="0.25">
      <c r="A23" s="301" t="s">
        <v>107</v>
      </c>
      <c r="B23" s="90"/>
      <c r="C23" s="91">
        <f t="shared" ref="C23:R23" si="0">SUM(C6:C21)</f>
        <v>0</v>
      </c>
      <c r="D23" s="91">
        <f t="shared" si="0"/>
        <v>0</v>
      </c>
      <c r="E23" s="91">
        <f>SUM(E6:E21)</f>
        <v>38635.381497142858</v>
      </c>
      <c r="F23" s="91">
        <f t="shared" si="0"/>
        <v>38635.381497142858</v>
      </c>
      <c r="G23" s="91">
        <f t="shared" si="0"/>
        <v>38635.381497142858</v>
      </c>
      <c r="H23" s="91">
        <f t="shared" si="0"/>
        <v>38635.381497142858</v>
      </c>
      <c r="I23" s="91">
        <f t="shared" si="0"/>
        <v>38635.381497142858</v>
      </c>
      <c r="J23" s="91">
        <f t="shared" si="0"/>
        <v>38635.381497142858</v>
      </c>
      <c r="K23" s="91">
        <f t="shared" si="0"/>
        <v>38635.381497142858</v>
      </c>
      <c r="L23" s="91">
        <f t="shared" si="0"/>
        <v>38635.381497142858</v>
      </c>
      <c r="M23" s="91">
        <f t="shared" si="0"/>
        <v>38635.381497142858</v>
      </c>
      <c r="N23" s="91">
        <f t="shared" si="0"/>
        <v>38635.381497142858</v>
      </c>
      <c r="O23" s="91">
        <f t="shared" si="0"/>
        <v>38635.381497142858</v>
      </c>
      <c r="P23" s="91">
        <f t="shared" si="0"/>
        <v>38635.381497142858</v>
      </c>
      <c r="Q23" s="91">
        <f t="shared" si="0"/>
        <v>38635.381497142858</v>
      </c>
      <c r="R23" s="91">
        <f t="shared" si="0"/>
        <v>38635.381497142858</v>
      </c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5"/>
      <c r="AZ23" s="305"/>
    </row>
    <row r="24" spans="1:52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52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52" x14ac:dyDescent="0.25">
      <c r="A26" s="93" t="s">
        <v>108</v>
      </c>
      <c r="B26" s="94"/>
      <c r="C26" s="95">
        <f>'Вводные данные'!C6</f>
        <v>2020</v>
      </c>
      <c r="D26" s="95">
        <f>'Вводные данные'!D6</f>
        <v>2021</v>
      </c>
      <c r="E26" s="95">
        <f>'Вводные данные'!E6</f>
        <v>2022</v>
      </c>
      <c r="F26" s="95">
        <f>'Вводные данные'!F6</f>
        <v>2023</v>
      </c>
      <c r="G26" s="95">
        <f>'Вводные данные'!G6</f>
        <v>2024</v>
      </c>
      <c r="H26" s="95">
        <f>'Вводные данные'!H6</f>
        <v>2025</v>
      </c>
      <c r="I26" s="95">
        <f>'Вводные данные'!I6</f>
        <v>2026</v>
      </c>
      <c r="J26" s="95">
        <f>'Вводные данные'!J6</f>
        <v>2027</v>
      </c>
      <c r="K26" s="95">
        <f>'Вводные данные'!K6</f>
        <v>2028</v>
      </c>
      <c r="L26" s="95">
        <f>'Вводные данные'!L6</f>
        <v>2029</v>
      </c>
      <c r="M26" s="95">
        <f>'Вводные данные'!M6</f>
        <v>2030</v>
      </c>
      <c r="N26" s="95">
        <f>'Вводные данные'!N6</f>
        <v>2031</v>
      </c>
      <c r="O26" s="95">
        <f>'Вводные данные'!O6</f>
        <v>2032</v>
      </c>
      <c r="P26" s="95">
        <f>'Вводные данные'!P6</f>
        <v>2033</v>
      </c>
      <c r="Q26" s="95">
        <f>'Вводные данные'!Q6</f>
        <v>2034</v>
      </c>
      <c r="R26" s="95">
        <f>'Вводные данные'!R6</f>
        <v>0</v>
      </c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</row>
    <row r="27" spans="1:52" s="54" customFormat="1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</row>
    <row r="28" spans="1:52" x14ac:dyDescent="0.25">
      <c r="A28" s="98" t="s">
        <v>112</v>
      </c>
      <c r="B28" s="99"/>
      <c r="C28" s="100">
        <f t="shared" ref="C28:R28" si="1">B30+B4</f>
        <v>0</v>
      </c>
      <c r="D28" s="101">
        <f t="shared" si="1"/>
        <v>0</v>
      </c>
      <c r="E28" s="101">
        <f t="shared" si="1"/>
        <v>540895.34096000006</v>
      </c>
      <c r="F28" s="101">
        <f t="shared" si="1"/>
        <v>502259.95946285722</v>
      </c>
      <c r="G28" s="101">
        <f t="shared" si="1"/>
        <v>463624.57796571439</v>
      </c>
      <c r="H28" s="101">
        <f t="shared" si="1"/>
        <v>424989.19646857155</v>
      </c>
      <c r="I28" s="101">
        <f t="shared" si="1"/>
        <v>386353.81497142871</v>
      </c>
      <c r="J28" s="101">
        <f t="shared" si="1"/>
        <v>347718.43347428588</v>
      </c>
      <c r="K28" s="101">
        <f t="shared" si="1"/>
        <v>309083.05197714304</v>
      </c>
      <c r="L28" s="101">
        <f t="shared" si="1"/>
        <v>270447.6704800002</v>
      </c>
      <c r="M28" s="101">
        <f t="shared" si="1"/>
        <v>231812.28898285734</v>
      </c>
      <c r="N28" s="101">
        <f t="shared" si="1"/>
        <v>193176.90748571447</v>
      </c>
      <c r="O28" s="101">
        <f t="shared" si="1"/>
        <v>154541.52598857161</v>
      </c>
      <c r="P28" s="101">
        <f t="shared" si="1"/>
        <v>115906.14449142874</v>
      </c>
      <c r="Q28" s="101">
        <f t="shared" si="1"/>
        <v>77270.762994285877</v>
      </c>
      <c r="R28" s="101">
        <f t="shared" si="1"/>
        <v>38635.381497143018</v>
      </c>
      <c r="S28" s="307"/>
      <c r="T28" s="307"/>
      <c r="U28" s="307"/>
      <c r="V28" s="307"/>
      <c r="W28" s="307"/>
      <c r="X28" s="308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</row>
    <row r="29" spans="1:52" x14ac:dyDescent="0.25">
      <c r="A29" s="98" t="s">
        <v>111</v>
      </c>
      <c r="B29" s="99"/>
      <c r="C29" s="101">
        <f t="shared" ref="C29:Q29" si="2">C23</f>
        <v>0</v>
      </c>
      <c r="D29" s="101">
        <f t="shared" si="2"/>
        <v>0</v>
      </c>
      <c r="E29" s="101">
        <f t="shared" si="2"/>
        <v>38635.381497142858</v>
      </c>
      <c r="F29" s="101">
        <f t="shared" si="2"/>
        <v>38635.381497142858</v>
      </c>
      <c r="G29" s="101">
        <f t="shared" si="2"/>
        <v>38635.381497142858</v>
      </c>
      <c r="H29" s="101">
        <f t="shared" si="2"/>
        <v>38635.381497142858</v>
      </c>
      <c r="I29" s="101">
        <f t="shared" si="2"/>
        <v>38635.381497142858</v>
      </c>
      <c r="J29" s="101">
        <f t="shared" si="2"/>
        <v>38635.381497142858</v>
      </c>
      <c r="K29" s="101">
        <f t="shared" si="2"/>
        <v>38635.381497142858</v>
      </c>
      <c r="L29" s="101">
        <f t="shared" si="2"/>
        <v>38635.381497142858</v>
      </c>
      <c r="M29" s="101">
        <f t="shared" si="2"/>
        <v>38635.381497142858</v>
      </c>
      <c r="N29" s="101">
        <f t="shared" si="2"/>
        <v>38635.381497142858</v>
      </c>
      <c r="O29" s="101">
        <f t="shared" si="2"/>
        <v>38635.381497142858</v>
      </c>
      <c r="P29" s="101">
        <f t="shared" si="2"/>
        <v>38635.381497142858</v>
      </c>
      <c r="Q29" s="101">
        <f t="shared" si="2"/>
        <v>38635.381497142858</v>
      </c>
      <c r="R29" s="101">
        <f t="shared" ref="R29" si="3">R23</f>
        <v>38635.381497142858</v>
      </c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</row>
    <row r="30" spans="1:52" x14ac:dyDescent="0.25">
      <c r="A30" s="98" t="s">
        <v>113</v>
      </c>
      <c r="B30" s="99"/>
      <c r="C30" s="101">
        <f>C28-C29</f>
        <v>0</v>
      </c>
      <c r="D30" s="101">
        <f>D28-D29</f>
        <v>0</v>
      </c>
      <c r="E30" s="101">
        <f t="shared" ref="E30:Q30" si="4">E28-E29</f>
        <v>502259.95946285722</v>
      </c>
      <c r="F30" s="101">
        <f t="shared" si="4"/>
        <v>463624.57796571439</v>
      </c>
      <c r="G30" s="101">
        <f t="shared" si="4"/>
        <v>424989.19646857155</v>
      </c>
      <c r="H30" s="101">
        <f t="shared" si="4"/>
        <v>386353.81497142871</v>
      </c>
      <c r="I30" s="101">
        <f t="shared" si="4"/>
        <v>347718.43347428588</v>
      </c>
      <c r="J30" s="101">
        <f t="shared" si="4"/>
        <v>309083.05197714304</v>
      </c>
      <c r="K30" s="101">
        <f t="shared" si="4"/>
        <v>270447.6704800002</v>
      </c>
      <c r="L30" s="101">
        <f t="shared" si="4"/>
        <v>231812.28898285734</v>
      </c>
      <c r="M30" s="101">
        <f t="shared" si="4"/>
        <v>193176.90748571447</v>
      </c>
      <c r="N30" s="101">
        <f t="shared" si="4"/>
        <v>154541.52598857161</v>
      </c>
      <c r="O30" s="101">
        <f t="shared" si="4"/>
        <v>115906.14449142874</v>
      </c>
      <c r="P30" s="101">
        <f t="shared" si="4"/>
        <v>77270.762994285877</v>
      </c>
      <c r="Q30" s="101">
        <f t="shared" si="4"/>
        <v>38635.381497143018</v>
      </c>
      <c r="R30" s="101">
        <f t="shared" ref="R30" si="5">R28-R29</f>
        <v>1.6007106751203537E-10</v>
      </c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</row>
    <row r="31" spans="1:52" ht="15.75" thickBot="1" x14ac:dyDescent="0.3">
      <c r="A31" s="102" t="s">
        <v>109</v>
      </c>
      <c r="B31" s="103"/>
      <c r="C31" s="104">
        <f t="shared" ref="C31:Q31" si="6">(C28+C30)/2</f>
        <v>0</v>
      </c>
      <c r="D31" s="104">
        <f>(D28+D30)/2</f>
        <v>0</v>
      </c>
      <c r="E31" s="104">
        <f t="shared" si="6"/>
        <v>521577.65021142864</v>
      </c>
      <c r="F31" s="104">
        <f t="shared" si="6"/>
        <v>482942.2687142858</v>
      </c>
      <c r="G31" s="104">
        <f t="shared" si="6"/>
        <v>444306.88721714297</v>
      </c>
      <c r="H31" s="104">
        <f t="shared" si="6"/>
        <v>405671.50572000013</v>
      </c>
      <c r="I31" s="104">
        <f t="shared" si="6"/>
        <v>367036.1242228573</v>
      </c>
      <c r="J31" s="104">
        <f t="shared" si="6"/>
        <v>328400.74272571446</v>
      </c>
      <c r="K31" s="104">
        <f t="shared" si="6"/>
        <v>289765.36122857162</v>
      </c>
      <c r="L31" s="104">
        <f t="shared" si="6"/>
        <v>251129.97973142879</v>
      </c>
      <c r="M31" s="104">
        <f t="shared" si="6"/>
        <v>212494.59823428589</v>
      </c>
      <c r="N31" s="104">
        <f t="shared" si="6"/>
        <v>173859.21673714306</v>
      </c>
      <c r="O31" s="104">
        <f t="shared" si="6"/>
        <v>135223.83524000016</v>
      </c>
      <c r="P31" s="104">
        <f t="shared" si="6"/>
        <v>96588.453742857309</v>
      </c>
      <c r="Q31" s="104">
        <f t="shared" si="6"/>
        <v>57953.072245714444</v>
      </c>
      <c r="R31" s="104">
        <f t="shared" ref="R31" si="7">(R28+R30)/2</f>
        <v>19317.690748571589</v>
      </c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</row>
    <row r="32" spans="1:52" ht="15.75" thickBot="1" x14ac:dyDescent="0.3">
      <c r="A32" s="105" t="s">
        <v>110</v>
      </c>
      <c r="B32" s="106"/>
      <c r="C32" s="107">
        <f>C31*2.2%</f>
        <v>0</v>
      </c>
      <c r="D32" s="107">
        <f>D31*'Макро данные общие'!D10</f>
        <v>0</v>
      </c>
      <c r="E32" s="107">
        <f>E31*'Макро данные общие'!E10</f>
        <v>8866.8200535942869</v>
      </c>
      <c r="F32" s="107">
        <f>F31*'Макро данные общие'!F10</f>
        <v>8210.0185681428593</v>
      </c>
      <c r="G32" s="107">
        <f>G31*'Макро данные общие'!G10</f>
        <v>7553.2170826914307</v>
      </c>
      <c r="H32" s="107">
        <f>H31*'Макро данные общие'!H10</f>
        <v>6896.4155972400031</v>
      </c>
      <c r="I32" s="107">
        <f>I31*'Макро данные общие'!I10</f>
        <v>6239.6141117885745</v>
      </c>
      <c r="J32" s="107">
        <f>J31*'Макро данные общие'!J10</f>
        <v>5582.812626337146</v>
      </c>
      <c r="K32" s="107">
        <f>K31*'Макро данные общие'!K10</f>
        <v>4926.0111408857183</v>
      </c>
      <c r="L32" s="107">
        <f>L31*'Макро данные общие'!L10</f>
        <v>4269.2096554342897</v>
      </c>
      <c r="M32" s="107">
        <f>M31*'Макро данные общие'!M10</f>
        <v>3612.4081699828603</v>
      </c>
      <c r="N32" s="107">
        <f>N31*'Макро данные общие'!N10</f>
        <v>2955.6066845314322</v>
      </c>
      <c r="O32" s="107">
        <f>O31*'Макро данные общие'!O10</f>
        <v>2298.8051990800027</v>
      </c>
      <c r="P32" s="107">
        <f>P31*'Макро данные общие'!P10</f>
        <v>1642.0037136285744</v>
      </c>
      <c r="Q32" s="107">
        <f>Q31*'Макро данные общие'!Q10</f>
        <v>985.20222817714557</v>
      </c>
      <c r="R32" s="107">
        <f>R31*'Макро данные общие'!R10</f>
        <v>328.40074272571707</v>
      </c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</row>
    <row r="33" spans="1:1" x14ac:dyDescent="0.25">
      <c r="A33" s="227"/>
    </row>
  </sheetData>
  <hyperlinks>
    <hyperlink ref="C1" location="Содержание!A1" display="Содержание"/>
  </hyperlinks>
  <pageMargins left="0.75" right="0.75" top="1" bottom="1" header="0.5" footer="0.5"/>
  <pageSetup paperSize="9" orientation="landscape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E32" sqref="E32"/>
    </sheetView>
  </sheetViews>
  <sheetFormatPr defaultColWidth="14" defaultRowHeight="15" outlineLevelRow="1" x14ac:dyDescent="0.25"/>
  <cols>
    <col min="1" max="1" width="17.85546875" style="1" customWidth="1"/>
    <col min="2" max="2" width="10.5703125" style="1" customWidth="1"/>
    <col min="3" max="12" width="16.85546875" style="1" bestFit="1" customWidth="1"/>
    <col min="13" max="18" width="15.140625" style="1" bestFit="1" customWidth="1"/>
    <col min="19" max="35" width="15.140625" style="54" bestFit="1" customWidth="1"/>
    <col min="36" max="36" width="14" style="54"/>
    <col min="37" max="16384" width="14" style="1"/>
  </cols>
  <sheetData>
    <row r="1" spans="1:36" x14ac:dyDescent="0.25">
      <c r="A1" s="69"/>
      <c r="B1" s="69"/>
      <c r="C1" s="411" t="s">
        <v>242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36" x14ac:dyDescent="0.25">
      <c r="A2" s="69"/>
      <c r="B2" s="69"/>
      <c r="C2" s="396" t="s">
        <v>212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36" x14ac:dyDescent="0.25">
      <c r="A3" s="69"/>
      <c r="B3" s="69"/>
      <c r="C3" s="397" t="s">
        <v>217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36" x14ac:dyDescent="0.25">
      <c r="A4" s="82" t="s">
        <v>106</v>
      </c>
      <c r="B4" s="83"/>
      <c r="C4" s="84">
        <v>0</v>
      </c>
      <c r="D4" s="84">
        <f>'Базовые данные'!D15+'Базовые данные'!E15</f>
        <v>113588.02149760001</v>
      </c>
      <c r="E4" s="84">
        <f>'Базовые данные'!F15</f>
        <v>0</v>
      </c>
      <c r="F4" s="84">
        <f>'Базовые данные'!G15</f>
        <v>0</v>
      </c>
      <c r="G4" s="84">
        <f>'Базовые данные'!H15</f>
        <v>0</v>
      </c>
      <c r="H4" s="84">
        <f>'Базовые данные'!I15</f>
        <v>0</v>
      </c>
      <c r="I4" s="84">
        <f>'Базовые данные'!J15</f>
        <v>0</v>
      </c>
      <c r="J4" s="84">
        <f>'Базовые данные'!K15</f>
        <v>0</v>
      </c>
      <c r="K4" s="84">
        <f>'Базовые данные'!L15</f>
        <v>0</v>
      </c>
      <c r="L4" s="84">
        <f>'Базовые данные'!M15</f>
        <v>0</v>
      </c>
      <c r="M4" s="84">
        <f>'Базовые данные'!N15</f>
        <v>0</v>
      </c>
      <c r="N4" s="84">
        <f>'Базовые данные'!O15</f>
        <v>0</v>
      </c>
      <c r="O4" s="84">
        <f>'Базовые данные'!P15</f>
        <v>0</v>
      </c>
      <c r="P4" s="84">
        <f>'Базовые данные'!Q15</f>
        <v>0</v>
      </c>
      <c r="Q4" s="84">
        <f>'Базовые данные'!R15</f>
        <v>0</v>
      </c>
      <c r="R4" s="84">
        <f>'Базовые данные'!S15</f>
        <v>0</v>
      </c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</row>
    <row r="5" spans="1:36" s="87" customFormat="1" ht="14.25" x14ac:dyDescent="0.2">
      <c r="A5" s="85"/>
      <c r="B5" s="86"/>
      <c r="C5" s="86">
        <f>'Вводные данные'!C6</f>
        <v>2020</v>
      </c>
      <c r="D5" s="86">
        <f>'Вводные данные'!D6</f>
        <v>2021</v>
      </c>
      <c r="E5" s="86">
        <f>'Вводные данные'!E6</f>
        <v>2022</v>
      </c>
      <c r="F5" s="86">
        <f>'Вводные данные'!F6</f>
        <v>2023</v>
      </c>
      <c r="G5" s="86">
        <f>'Вводные данные'!G6</f>
        <v>2024</v>
      </c>
      <c r="H5" s="86">
        <f>'Вводные данные'!H6</f>
        <v>2025</v>
      </c>
      <c r="I5" s="86">
        <f>'Вводные данные'!I6</f>
        <v>2026</v>
      </c>
      <c r="J5" s="86">
        <f>'Вводные данные'!J6</f>
        <v>2027</v>
      </c>
      <c r="K5" s="86">
        <f>'Вводные данные'!K6</f>
        <v>2028</v>
      </c>
      <c r="L5" s="86">
        <f>'Вводные данные'!L6</f>
        <v>2029</v>
      </c>
      <c r="M5" s="86">
        <f>'Вводные данные'!M6</f>
        <v>2030</v>
      </c>
      <c r="N5" s="86">
        <f>'Вводные данные'!N6</f>
        <v>2031</v>
      </c>
      <c r="O5" s="86">
        <f>'Вводные данные'!O6</f>
        <v>2032</v>
      </c>
      <c r="P5" s="86">
        <f>'Вводные данные'!P6</f>
        <v>2033</v>
      </c>
      <c r="Q5" s="86">
        <f>'Вводные данные'!Q6</f>
        <v>2034</v>
      </c>
      <c r="R5" s="341">
        <f>Q5+1</f>
        <v>2035</v>
      </c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06"/>
    </row>
    <row r="6" spans="1:36" outlineLevel="1" x14ac:dyDescent="0.25">
      <c r="A6" s="69"/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331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</row>
    <row r="7" spans="1:36" outlineLevel="1" x14ac:dyDescent="0.25">
      <c r="A7" s="69"/>
      <c r="B7" s="88">
        <v>1</v>
      </c>
      <c r="C7" s="89"/>
      <c r="D7" s="89">
        <f>$C$4/('Вводные данные'!$C$4-$B$6)</f>
        <v>0</v>
      </c>
      <c r="E7" s="89">
        <f>$C$4/('Вводные данные'!$C$4-$B$6)</f>
        <v>0</v>
      </c>
      <c r="F7" s="89">
        <f>$C$4/('Вводные данные'!$C$4-$B$6)</f>
        <v>0</v>
      </c>
      <c r="G7" s="89">
        <f>$C$4/('Вводные данные'!$C$4-$B$6)</f>
        <v>0</v>
      </c>
      <c r="H7" s="89">
        <f>$C$4/('Вводные данные'!$C$4-$B$6)</f>
        <v>0</v>
      </c>
      <c r="I7" s="89">
        <f>$C$4/('Вводные данные'!$C$4-$B$6)</f>
        <v>0</v>
      </c>
      <c r="J7" s="89">
        <f>$C$4/('Вводные данные'!$C$4-$B$6)</f>
        <v>0</v>
      </c>
      <c r="K7" s="89">
        <f>$C$4/('Вводные данные'!$C$4-$B$6)</f>
        <v>0</v>
      </c>
      <c r="L7" s="89">
        <f>$C$4/('Вводные данные'!$C$4-$B$6)</f>
        <v>0</v>
      </c>
      <c r="M7" s="89">
        <f>$C$4/('Вводные данные'!$C$4-$B$6)</f>
        <v>0</v>
      </c>
      <c r="N7" s="89">
        <f>$C$4/('Вводные данные'!$C$4-$B$6)</f>
        <v>0</v>
      </c>
      <c r="O7" s="89">
        <f>$C$4/('Вводные данные'!$C$4-$B$6)</f>
        <v>0</v>
      </c>
      <c r="P7" s="89">
        <f>$C$4/('Вводные данные'!$C$4-$B$6)</f>
        <v>0</v>
      </c>
      <c r="Q7" s="89">
        <f>$C$4/('Вводные данные'!$C$4-$B$6)</f>
        <v>0</v>
      </c>
      <c r="R7" s="331">
        <f>$C$4/('Вводные данные'!$C$4-$B$6)</f>
        <v>0</v>
      </c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</row>
    <row r="8" spans="1:36" outlineLevel="1" x14ac:dyDescent="0.25">
      <c r="A8" s="69"/>
      <c r="B8" s="88">
        <v>2</v>
      </c>
      <c r="C8" s="89"/>
      <c r="D8" s="89"/>
      <c r="E8" s="89">
        <f>$D$4/('Вводные данные'!$C$4-$B$7)</f>
        <v>8113.4301069714293</v>
      </c>
      <c r="F8" s="89">
        <f>$D$4/('Вводные данные'!$C$4-$B$7)</f>
        <v>8113.4301069714293</v>
      </c>
      <c r="G8" s="89">
        <f>$D$4/('Вводные данные'!$C$4-$B$7)</f>
        <v>8113.4301069714293</v>
      </c>
      <c r="H8" s="89">
        <f>$D$4/('Вводные данные'!$C$4-$B$7)</f>
        <v>8113.4301069714293</v>
      </c>
      <c r="I8" s="89">
        <f>$D$4/('Вводные данные'!$C$4-$B$7)</f>
        <v>8113.4301069714293</v>
      </c>
      <c r="J8" s="89">
        <f>$D$4/('Вводные данные'!$C$4-$B$7)</f>
        <v>8113.4301069714293</v>
      </c>
      <c r="K8" s="89">
        <f>$D$4/('Вводные данные'!$C$4-$B$7)</f>
        <v>8113.4301069714293</v>
      </c>
      <c r="L8" s="89">
        <f>$D$4/('Вводные данные'!$C$4-$B$7)</f>
        <v>8113.4301069714293</v>
      </c>
      <c r="M8" s="89">
        <f>$D$4/('Вводные данные'!$C$4-$B$7)</f>
        <v>8113.4301069714293</v>
      </c>
      <c r="N8" s="89">
        <f>$D$4/('Вводные данные'!$C$4-$B$7)</f>
        <v>8113.4301069714293</v>
      </c>
      <c r="O8" s="89">
        <f>$D$4/('Вводные данные'!$C$4-$B$7)</f>
        <v>8113.4301069714293</v>
      </c>
      <c r="P8" s="89">
        <f>$D$4/('Вводные данные'!$C$4-$B$7)</f>
        <v>8113.4301069714293</v>
      </c>
      <c r="Q8" s="89">
        <f>$D$4/('Вводные данные'!$C$4-$B$7)</f>
        <v>8113.4301069714293</v>
      </c>
      <c r="R8" s="331">
        <f>$D$4/('Вводные данные'!$C$4-$B$7)</f>
        <v>8113.4301069714293</v>
      </c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</row>
    <row r="9" spans="1:36" outlineLevel="1" x14ac:dyDescent="0.25">
      <c r="A9" s="69"/>
      <c r="B9" s="88">
        <v>3</v>
      </c>
      <c r="C9" s="89"/>
      <c r="D9" s="89"/>
      <c r="E9" s="89"/>
      <c r="F9" s="89">
        <f>$E$4/('Вводные данные'!$C$4-$B$8)</f>
        <v>0</v>
      </c>
      <c r="G9" s="89">
        <f>$E$4/('Вводные данные'!$C$4-$B$8)</f>
        <v>0</v>
      </c>
      <c r="H9" s="89">
        <f>$E$4/('Вводные данные'!$C$4-$B$8)</f>
        <v>0</v>
      </c>
      <c r="I9" s="89">
        <f>$E$4/('Вводные данные'!$C$4-$B$8)</f>
        <v>0</v>
      </c>
      <c r="J9" s="89">
        <f>$E$4/('Вводные данные'!$C$4-$B$8)</f>
        <v>0</v>
      </c>
      <c r="K9" s="89">
        <f>$E$4/('Вводные данные'!$C$4-$B$8)</f>
        <v>0</v>
      </c>
      <c r="L9" s="89">
        <f>$E$4/('Вводные данные'!$C$4-$B$8)</f>
        <v>0</v>
      </c>
      <c r="M9" s="89">
        <f>$E$4/('Вводные данные'!$C$4-$B$8)</f>
        <v>0</v>
      </c>
      <c r="N9" s="89">
        <f>$E$4/('Вводные данные'!$C$4-$B$8)</f>
        <v>0</v>
      </c>
      <c r="O9" s="89">
        <f>$E$4/('Вводные данные'!$C$4-$B$8)</f>
        <v>0</v>
      </c>
      <c r="P9" s="89">
        <f>$E$4/('Вводные данные'!$C$4-$B$8)</f>
        <v>0</v>
      </c>
      <c r="Q9" s="89">
        <f>$E$4/('Вводные данные'!$C$4-$B$8)</f>
        <v>0</v>
      </c>
      <c r="R9" s="331">
        <f>$E$4/('Вводные данные'!$C$4-$B$8)</f>
        <v>0</v>
      </c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</row>
    <row r="10" spans="1:36" outlineLevel="1" x14ac:dyDescent="0.25">
      <c r="A10" s="69"/>
      <c r="B10" s="88">
        <v>4</v>
      </c>
      <c r="C10" s="89"/>
      <c r="D10" s="89"/>
      <c r="E10" s="89"/>
      <c r="F10" s="89"/>
      <c r="G10" s="89">
        <f>$F$4/('Вводные данные'!$C$4-$B$9)</f>
        <v>0</v>
      </c>
      <c r="H10" s="89">
        <f>$F$4/('Вводные данные'!$C$4-$B$9)</f>
        <v>0</v>
      </c>
      <c r="I10" s="89">
        <f>$F$4/('Вводные данные'!$C$4-$B$9)</f>
        <v>0</v>
      </c>
      <c r="J10" s="89">
        <f>$F$4/('Вводные данные'!$C$4-$B$9)</f>
        <v>0</v>
      </c>
      <c r="K10" s="89">
        <f>$F$4/('Вводные данные'!$C$4-$B$9)</f>
        <v>0</v>
      </c>
      <c r="L10" s="89">
        <f>$F$4/('Вводные данные'!$C$4-$B$9)</f>
        <v>0</v>
      </c>
      <c r="M10" s="89">
        <f>$F$4/('Вводные данные'!$C$4-$B$9)</f>
        <v>0</v>
      </c>
      <c r="N10" s="89">
        <f>$F$4/('Вводные данные'!$C$4-$B$9)</f>
        <v>0</v>
      </c>
      <c r="O10" s="89">
        <f>$F$4/('Вводные данные'!$C$4-$B$9)</f>
        <v>0</v>
      </c>
      <c r="P10" s="89">
        <f>$F$4/('Вводные данные'!$C$4-$B$9)</f>
        <v>0</v>
      </c>
      <c r="Q10" s="89">
        <f>$F$4/('Вводные данные'!$C$4-$B$9)</f>
        <v>0</v>
      </c>
      <c r="R10" s="331">
        <f>$F$4/('Вводные данные'!$C$4-$B$9)</f>
        <v>0</v>
      </c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</row>
    <row r="11" spans="1:36" outlineLevel="1" x14ac:dyDescent="0.25">
      <c r="A11" s="69"/>
      <c r="B11" s="88">
        <v>5</v>
      </c>
      <c r="C11" s="89"/>
      <c r="D11" s="89"/>
      <c r="E11" s="89"/>
      <c r="F11" s="89"/>
      <c r="G11" s="89"/>
      <c r="H11" s="89">
        <f>$G$4/('Вводные данные'!$C$4-$B$10)</f>
        <v>0</v>
      </c>
      <c r="I11" s="89">
        <f>$G$4/('Вводные данные'!$C$4-$B$10)</f>
        <v>0</v>
      </c>
      <c r="J11" s="89">
        <f>$G$4/('Вводные данные'!$C$4-$B$10)</f>
        <v>0</v>
      </c>
      <c r="K11" s="89">
        <f>$G$4/('Вводные данные'!$C$4-$B$10)</f>
        <v>0</v>
      </c>
      <c r="L11" s="89">
        <f>$G$4/('Вводные данные'!$C$4-$B$10)</f>
        <v>0</v>
      </c>
      <c r="M11" s="89">
        <f>$G$4/('Вводные данные'!$C$4-$B$10)</f>
        <v>0</v>
      </c>
      <c r="N11" s="89">
        <f>$G$4/('Вводные данные'!$C$4-$B$10)</f>
        <v>0</v>
      </c>
      <c r="O11" s="89">
        <f>$G$4/('Вводные данные'!$C$4-$B$10)</f>
        <v>0</v>
      </c>
      <c r="P11" s="89">
        <f>$G$4/('Вводные данные'!$C$4-$B$10)</f>
        <v>0</v>
      </c>
      <c r="Q11" s="89">
        <f>$G$4/('Вводные данные'!$C$4-$B$10)</f>
        <v>0</v>
      </c>
      <c r="R11" s="331">
        <f>$G$4/('Вводные данные'!$C$4-$B$10)</f>
        <v>0</v>
      </c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</row>
    <row r="12" spans="1:36" outlineLevel="1" x14ac:dyDescent="0.25">
      <c r="A12" s="69"/>
      <c r="B12" s="88">
        <v>6</v>
      </c>
      <c r="C12" s="89"/>
      <c r="D12" s="89"/>
      <c r="E12" s="89"/>
      <c r="F12" s="89"/>
      <c r="G12" s="89"/>
      <c r="H12" s="89"/>
      <c r="I12" s="89">
        <f>$H$4/('Вводные данные'!$C$4-$B$11)</f>
        <v>0</v>
      </c>
      <c r="J12" s="89">
        <f>$H$4/('Вводные данные'!$C$4-$B$11)</f>
        <v>0</v>
      </c>
      <c r="K12" s="89">
        <f>$H$4/('Вводные данные'!$C$4-$B$11)</f>
        <v>0</v>
      </c>
      <c r="L12" s="89">
        <f>$H$4/('Вводные данные'!$C$4-$B$11)</f>
        <v>0</v>
      </c>
      <c r="M12" s="89">
        <f>$H$4/('Вводные данные'!$C$4-$B$11)</f>
        <v>0</v>
      </c>
      <c r="N12" s="89">
        <f>$H$4/('Вводные данные'!$C$4-$B$11)</f>
        <v>0</v>
      </c>
      <c r="O12" s="89">
        <f>$H$4/('Вводные данные'!$C$4-$B$11)</f>
        <v>0</v>
      </c>
      <c r="P12" s="89">
        <f>$H$4/('Вводные данные'!$C$4-$B$11)</f>
        <v>0</v>
      </c>
      <c r="Q12" s="89">
        <f>$H$4/('Вводные данные'!$C$4-$B$11)</f>
        <v>0</v>
      </c>
      <c r="R12" s="331">
        <f>$H$4/('Вводные данные'!$C$4-$B$11)</f>
        <v>0</v>
      </c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</row>
    <row r="13" spans="1:36" outlineLevel="1" x14ac:dyDescent="0.25">
      <c r="A13" s="69"/>
      <c r="B13" s="88">
        <v>7</v>
      </c>
      <c r="C13" s="89"/>
      <c r="D13" s="89"/>
      <c r="E13" s="89"/>
      <c r="F13" s="89"/>
      <c r="G13" s="89"/>
      <c r="H13" s="89"/>
      <c r="I13" s="89"/>
      <c r="J13" s="89">
        <f>$I$4/('Вводные данные'!$C$4-$B$12)</f>
        <v>0</v>
      </c>
      <c r="K13" s="89">
        <f>$I$4/('Вводные данные'!$C$4-$B$12)</f>
        <v>0</v>
      </c>
      <c r="L13" s="89">
        <f>$I$4/('Вводные данные'!$C$4-$B$12)</f>
        <v>0</v>
      </c>
      <c r="M13" s="89">
        <f>$I$4/('Вводные данные'!$C$4-$B$12)</f>
        <v>0</v>
      </c>
      <c r="N13" s="89">
        <f>$I$4/('Вводные данные'!$C$4-$B$12)</f>
        <v>0</v>
      </c>
      <c r="O13" s="89">
        <f>$I$4/('Вводные данные'!$C$4-$B$12)</f>
        <v>0</v>
      </c>
      <c r="P13" s="89">
        <f>$I$4/('Вводные данные'!$C$4-$B$12)</f>
        <v>0</v>
      </c>
      <c r="Q13" s="89">
        <f>$I$4/('Вводные данные'!$C$4-$B$12)</f>
        <v>0</v>
      </c>
      <c r="R13" s="331">
        <f>$I$4/('Вводные данные'!$C$4-$B$12)</f>
        <v>0</v>
      </c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</row>
    <row r="14" spans="1:36" outlineLevel="1" x14ac:dyDescent="0.25">
      <c r="A14" s="69"/>
      <c r="B14" s="88">
        <v>8</v>
      </c>
      <c r="C14" s="89"/>
      <c r="D14" s="89"/>
      <c r="E14" s="89"/>
      <c r="F14" s="89"/>
      <c r="G14" s="89"/>
      <c r="H14" s="89"/>
      <c r="I14" s="89"/>
      <c r="J14" s="89"/>
      <c r="K14" s="89">
        <f>$J$4/('Вводные данные'!$C$4-$B$13)</f>
        <v>0</v>
      </c>
      <c r="L14" s="89">
        <f>$J$4/('Вводные данные'!$C$4-$B$13)</f>
        <v>0</v>
      </c>
      <c r="M14" s="89">
        <f>$J$4/('Вводные данные'!$C$4-$B$13)</f>
        <v>0</v>
      </c>
      <c r="N14" s="89">
        <f>$J$4/('Вводные данные'!$C$4-$B$13)</f>
        <v>0</v>
      </c>
      <c r="O14" s="89">
        <f>$J$4/('Вводные данные'!$C$4-$B$13)</f>
        <v>0</v>
      </c>
      <c r="P14" s="89">
        <f>$J$4/('Вводные данные'!$C$4-$B$13)</f>
        <v>0</v>
      </c>
      <c r="Q14" s="89">
        <f>$J$4/('Вводные данные'!$C$4-$B$13)</f>
        <v>0</v>
      </c>
      <c r="R14" s="331">
        <f>$J$4/('Вводные данные'!$C$4-$B$13)</f>
        <v>0</v>
      </c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</row>
    <row r="15" spans="1:36" outlineLevel="1" x14ac:dyDescent="0.25">
      <c r="A15" s="69"/>
      <c r="B15" s="88">
        <v>9</v>
      </c>
      <c r="C15" s="89"/>
      <c r="D15" s="89"/>
      <c r="E15" s="89"/>
      <c r="F15" s="89"/>
      <c r="G15" s="89"/>
      <c r="H15" s="89"/>
      <c r="I15" s="89"/>
      <c r="J15" s="89"/>
      <c r="K15" s="89"/>
      <c r="L15" s="89">
        <f>$K$4/('Вводные данные'!$C$4-$B$14)</f>
        <v>0</v>
      </c>
      <c r="M15" s="89">
        <f>$K$4/('Вводные данные'!$C$4-$B$14)</f>
        <v>0</v>
      </c>
      <c r="N15" s="89">
        <f>$K$4/('Вводные данные'!$C$4-$B$14)</f>
        <v>0</v>
      </c>
      <c r="O15" s="89">
        <f>$K$4/('Вводные данные'!$C$4-$B$14)</f>
        <v>0</v>
      </c>
      <c r="P15" s="89">
        <f>$K$4/('Вводные данные'!$C$4-$B$14)</f>
        <v>0</v>
      </c>
      <c r="Q15" s="89">
        <f>$K$4/('Вводные данные'!$C$4-$B$14)</f>
        <v>0</v>
      </c>
      <c r="R15" s="331">
        <f>$K$4/('Вводные данные'!$C$4-$B$14)</f>
        <v>0</v>
      </c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</row>
    <row r="16" spans="1:36" outlineLevel="1" x14ac:dyDescent="0.25">
      <c r="A16" s="69"/>
      <c r="B16" s="88">
        <v>10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>
        <f>$L$4/('Вводные данные'!$C$4-$B$15)</f>
        <v>0</v>
      </c>
      <c r="N16" s="89">
        <f>$L$4/('Вводные данные'!$C$4-$B$15)</f>
        <v>0</v>
      </c>
      <c r="O16" s="89">
        <f>$L$4/('Вводные данные'!$C$4-$B$15)</f>
        <v>0</v>
      </c>
      <c r="P16" s="89">
        <f>$L$4/('Вводные данные'!$C$4-$B$15)</f>
        <v>0</v>
      </c>
      <c r="Q16" s="89">
        <f>$L$4/('Вводные данные'!$C$4-$B$15)</f>
        <v>0</v>
      </c>
      <c r="R16" s="331">
        <f>$L$4/('Вводные данные'!$C$4-$B$15)</f>
        <v>0</v>
      </c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</row>
    <row r="17" spans="1:36" outlineLevel="1" x14ac:dyDescent="0.25">
      <c r="A17" s="69"/>
      <c r="B17" s="88">
        <v>11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>
        <f>$M$4/('Вводные данные'!$C$4-$B$16)</f>
        <v>0</v>
      </c>
      <c r="O17" s="89">
        <f>$M$4/('Вводные данные'!$C$4-$B$16)</f>
        <v>0</v>
      </c>
      <c r="P17" s="89">
        <f>$M$4/('Вводные данные'!$C$4-$B$16)</f>
        <v>0</v>
      </c>
      <c r="Q17" s="89">
        <f>$M$4/('Вводные данные'!$C$4-$B$16)</f>
        <v>0</v>
      </c>
      <c r="R17" s="331">
        <f>$M$4/('Вводные данные'!$C$4-$B$16)</f>
        <v>0</v>
      </c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</row>
    <row r="18" spans="1:36" outlineLevel="1" x14ac:dyDescent="0.25">
      <c r="A18" s="69"/>
      <c r="B18" s="88">
        <v>12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>
        <f>$N$4/('Вводные данные'!$C$4-$B$17)</f>
        <v>0</v>
      </c>
      <c r="P18" s="89">
        <f>$N$4/('Вводные данные'!$C$4-$B$17)</f>
        <v>0</v>
      </c>
      <c r="Q18" s="89">
        <f>$N$4/('Вводные данные'!$C$4-$B$17)</f>
        <v>0</v>
      </c>
      <c r="R18" s="331">
        <f>$N$4/('Вводные данные'!$C$4-$B$17)</f>
        <v>0</v>
      </c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</row>
    <row r="19" spans="1:36" outlineLevel="1" x14ac:dyDescent="0.25">
      <c r="A19" s="69"/>
      <c r="B19" s="88">
        <v>13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>
        <f>$O$4/('Вводные данные'!$C$4-$B$18)</f>
        <v>0</v>
      </c>
      <c r="Q19" s="89">
        <f>$O$4/('Вводные данные'!$C$4-$B$18)</f>
        <v>0</v>
      </c>
      <c r="R19" s="331">
        <f>$O$4/('Вводные данные'!$C$4-$B$18)</f>
        <v>0</v>
      </c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</row>
    <row r="20" spans="1:36" outlineLevel="1" x14ac:dyDescent="0.25">
      <c r="A20" s="69"/>
      <c r="B20" s="88">
        <v>14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f>$P$4/('Вводные данные'!$C$4-$B$19)</f>
        <v>0</v>
      </c>
      <c r="R20" s="331">
        <f>$P$4/('Вводные данные'!$C$4-$B$19)</f>
        <v>0</v>
      </c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</row>
    <row r="21" spans="1:36" outlineLevel="1" x14ac:dyDescent="0.25">
      <c r="A21" s="69"/>
      <c r="B21" s="88">
        <v>15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331">
        <f>$Q$4/('Вводные данные'!$C$4-$B$20)</f>
        <v>0</v>
      </c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</row>
    <row r="22" spans="1:36" outlineLevel="1" x14ac:dyDescent="0.25">
      <c r="A22" s="69"/>
      <c r="B22" s="88">
        <v>16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331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</row>
    <row r="23" spans="1:36" s="92" customFormat="1" x14ac:dyDescent="0.25">
      <c r="A23" s="82" t="s">
        <v>107</v>
      </c>
      <c r="B23" s="90"/>
      <c r="C23" s="91">
        <f t="shared" ref="C23:R23" si="0">SUM(C6:C22)</f>
        <v>0</v>
      </c>
      <c r="D23" s="91">
        <f t="shared" si="0"/>
        <v>0</v>
      </c>
      <c r="E23" s="91">
        <f t="shared" si="0"/>
        <v>8113.4301069714293</v>
      </c>
      <c r="F23" s="91">
        <f t="shared" si="0"/>
        <v>8113.4301069714293</v>
      </c>
      <c r="G23" s="91">
        <f t="shared" si="0"/>
        <v>8113.4301069714293</v>
      </c>
      <c r="H23" s="91">
        <f t="shared" si="0"/>
        <v>8113.4301069714293</v>
      </c>
      <c r="I23" s="91">
        <f t="shared" si="0"/>
        <v>8113.4301069714293</v>
      </c>
      <c r="J23" s="91">
        <f t="shared" si="0"/>
        <v>8113.4301069714293</v>
      </c>
      <c r="K23" s="91">
        <f t="shared" si="0"/>
        <v>8113.4301069714293</v>
      </c>
      <c r="L23" s="91">
        <f t="shared" si="0"/>
        <v>8113.4301069714293</v>
      </c>
      <c r="M23" s="91">
        <f t="shared" si="0"/>
        <v>8113.4301069714293</v>
      </c>
      <c r="N23" s="91">
        <f t="shared" si="0"/>
        <v>8113.4301069714293</v>
      </c>
      <c r="O23" s="91">
        <f t="shared" si="0"/>
        <v>8113.4301069714293</v>
      </c>
      <c r="P23" s="91">
        <f t="shared" si="0"/>
        <v>8113.4301069714293</v>
      </c>
      <c r="Q23" s="91">
        <f t="shared" si="0"/>
        <v>8113.4301069714293</v>
      </c>
      <c r="R23" s="91">
        <f t="shared" si="0"/>
        <v>8113.4301069714293</v>
      </c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39"/>
    </row>
    <row r="24" spans="1:3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36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36" x14ac:dyDescent="0.25">
      <c r="A26" s="93" t="s">
        <v>108</v>
      </c>
      <c r="B26" s="94"/>
      <c r="C26" s="95">
        <f>C5</f>
        <v>2020</v>
      </c>
      <c r="D26" s="95">
        <f t="shared" ref="D26:R26" si="1">D5</f>
        <v>2021</v>
      </c>
      <c r="E26" s="95">
        <f t="shared" si="1"/>
        <v>2022</v>
      </c>
      <c r="F26" s="95">
        <f t="shared" si="1"/>
        <v>2023</v>
      </c>
      <c r="G26" s="95">
        <f t="shared" si="1"/>
        <v>2024</v>
      </c>
      <c r="H26" s="95">
        <f t="shared" si="1"/>
        <v>2025</v>
      </c>
      <c r="I26" s="95">
        <f t="shared" si="1"/>
        <v>2026</v>
      </c>
      <c r="J26" s="95">
        <f t="shared" si="1"/>
        <v>2027</v>
      </c>
      <c r="K26" s="95">
        <f t="shared" si="1"/>
        <v>2028</v>
      </c>
      <c r="L26" s="95">
        <f t="shared" si="1"/>
        <v>2029</v>
      </c>
      <c r="M26" s="95">
        <f t="shared" si="1"/>
        <v>2030</v>
      </c>
      <c r="N26" s="95">
        <f t="shared" si="1"/>
        <v>2031</v>
      </c>
      <c r="O26" s="95">
        <f t="shared" si="1"/>
        <v>2032</v>
      </c>
      <c r="P26" s="95">
        <f t="shared" si="1"/>
        <v>2033</v>
      </c>
      <c r="Q26" s="95">
        <f t="shared" si="1"/>
        <v>2034</v>
      </c>
      <c r="R26" s="95">
        <f t="shared" si="1"/>
        <v>2035</v>
      </c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</row>
    <row r="27" spans="1:36" s="54" customFormat="1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</row>
    <row r="28" spans="1:36" x14ac:dyDescent="0.25">
      <c r="A28" s="98" t="s">
        <v>112</v>
      </c>
      <c r="B28" s="99"/>
      <c r="C28" s="100">
        <f t="shared" ref="C28:R28" si="2">B30+B4</f>
        <v>0</v>
      </c>
      <c r="D28" s="101">
        <f t="shared" si="2"/>
        <v>0</v>
      </c>
      <c r="E28" s="101">
        <f t="shared" si="2"/>
        <v>113588.02149760001</v>
      </c>
      <c r="F28" s="101">
        <f t="shared" si="2"/>
        <v>105474.59139062859</v>
      </c>
      <c r="G28" s="101">
        <f t="shared" si="2"/>
        <v>97361.161283657158</v>
      </c>
      <c r="H28" s="101">
        <f t="shared" si="2"/>
        <v>89247.731176685731</v>
      </c>
      <c r="I28" s="101">
        <f t="shared" si="2"/>
        <v>81134.301069714304</v>
      </c>
      <c r="J28" s="101">
        <f t="shared" si="2"/>
        <v>73020.870962742876</v>
      </c>
      <c r="K28" s="101">
        <f t="shared" si="2"/>
        <v>64907.440855771449</v>
      </c>
      <c r="L28" s="101">
        <f t="shared" si="2"/>
        <v>56794.010748800021</v>
      </c>
      <c r="M28" s="101">
        <f t="shared" si="2"/>
        <v>48680.580641828594</v>
      </c>
      <c r="N28" s="101">
        <f t="shared" si="2"/>
        <v>40567.150534857166</v>
      </c>
      <c r="O28" s="101">
        <f t="shared" si="2"/>
        <v>32453.720427885739</v>
      </c>
      <c r="P28" s="101">
        <f t="shared" si="2"/>
        <v>24340.290320914311</v>
      </c>
      <c r="Q28" s="101">
        <f t="shared" si="2"/>
        <v>16226.860213942882</v>
      </c>
      <c r="R28" s="101">
        <f t="shared" si="2"/>
        <v>8113.4301069714529</v>
      </c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</row>
    <row r="29" spans="1:36" x14ac:dyDescent="0.25">
      <c r="A29" s="98" t="s">
        <v>111</v>
      </c>
      <c r="B29" s="99"/>
      <c r="C29" s="101">
        <f t="shared" ref="C29:R29" si="3">C23</f>
        <v>0</v>
      </c>
      <c r="D29" s="101">
        <f t="shared" si="3"/>
        <v>0</v>
      </c>
      <c r="E29" s="101">
        <f t="shared" si="3"/>
        <v>8113.4301069714293</v>
      </c>
      <c r="F29" s="101">
        <f t="shared" si="3"/>
        <v>8113.4301069714293</v>
      </c>
      <c r="G29" s="101">
        <f t="shared" si="3"/>
        <v>8113.4301069714293</v>
      </c>
      <c r="H29" s="101">
        <f t="shared" si="3"/>
        <v>8113.4301069714293</v>
      </c>
      <c r="I29" s="101">
        <f t="shared" si="3"/>
        <v>8113.4301069714293</v>
      </c>
      <c r="J29" s="101">
        <f t="shared" si="3"/>
        <v>8113.4301069714293</v>
      </c>
      <c r="K29" s="101">
        <f t="shared" si="3"/>
        <v>8113.4301069714293</v>
      </c>
      <c r="L29" s="101">
        <f t="shared" si="3"/>
        <v>8113.4301069714293</v>
      </c>
      <c r="M29" s="101">
        <f t="shared" si="3"/>
        <v>8113.4301069714293</v>
      </c>
      <c r="N29" s="101">
        <f t="shared" si="3"/>
        <v>8113.4301069714293</v>
      </c>
      <c r="O29" s="101">
        <f t="shared" si="3"/>
        <v>8113.4301069714293</v>
      </c>
      <c r="P29" s="101">
        <f t="shared" si="3"/>
        <v>8113.4301069714293</v>
      </c>
      <c r="Q29" s="101">
        <f t="shared" si="3"/>
        <v>8113.4301069714293</v>
      </c>
      <c r="R29" s="101">
        <f t="shared" si="3"/>
        <v>8113.4301069714293</v>
      </c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</row>
    <row r="30" spans="1:36" x14ac:dyDescent="0.25">
      <c r="A30" s="98" t="s">
        <v>113</v>
      </c>
      <c r="B30" s="99"/>
      <c r="C30" s="101">
        <f>C28-C29</f>
        <v>0</v>
      </c>
      <c r="D30" s="101">
        <f>D28-D29</f>
        <v>0</v>
      </c>
      <c r="E30" s="101">
        <f t="shared" ref="E30:R30" si="4">E28-E29</f>
        <v>105474.59139062859</v>
      </c>
      <c r="F30" s="101">
        <f t="shared" si="4"/>
        <v>97361.161283657158</v>
      </c>
      <c r="G30" s="101">
        <f t="shared" si="4"/>
        <v>89247.731176685731</v>
      </c>
      <c r="H30" s="101">
        <f t="shared" si="4"/>
        <v>81134.301069714304</v>
      </c>
      <c r="I30" s="101">
        <f t="shared" si="4"/>
        <v>73020.870962742876</v>
      </c>
      <c r="J30" s="101">
        <f t="shared" si="4"/>
        <v>64907.440855771449</v>
      </c>
      <c r="K30" s="101">
        <f t="shared" si="4"/>
        <v>56794.010748800021</v>
      </c>
      <c r="L30" s="101">
        <f t="shared" si="4"/>
        <v>48680.580641828594</v>
      </c>
      <c r="M30" s="101">
        <f t="shared" si="4"/>
        <v>40567.150534857166</v>
      </c>
      <c r="N30" s="101">
        <f t="shared" si="4"/>
        <v>32453.720427885739</v>
      </c>
      <c r="O30" s="101">
        <f t="shared" si="4"/>
        <v>24340.290320914311</v>
      </c>
      <c r="P30" s="101">
        <f t="shared" si="4"/>
        <v>16226.860213942882</v>
      </c>
      <c r="Q30" s="101">
        <f t="shared" si="4"/>
        <v>8113.4301069714529</v>
      </c>
      <c r="R30" s="101">
        <f t="shared" si="4"/>
        <v>2.3646862246096134E-11</v>
      </c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</row>
    <row r="31" spans="1:36" ht="15.75" thickBot="1" x14ac:dyDescent="0.3">
      <c r="A31" s="102" t="s">
        <v>109</v>
      </c>
      <c r="B31" s="103"/>
      <c r="C31" s="104">
        <f t="shared" ref="C31:R31" si="5">(C28+C30)/2</f>
        <v>0</v>
      </c>
      <c r="D31" s="104">
        <f>(D28+D30)/2</f>
        <v>0</v>
      </c>
      <c r="E31" s="104">
        <f t="shared" si="5"/>
        <v>109531.30644411431</v>
      </c>
      <c r="F31" s="104">
        <f t="shared" si="5"/>
        <v>101417.87633714286</v>
      </c>
      <c r="G31" s="104">
        <f t="shared" si="5"/>
        <v>93304.446230171452</v>
      </c>
      <c r="H31" s="104">
        <f t="shared" si="5"/>
        <v>85191.01612320001</v>
      </c>
      <c r="I31" s="104">
        <f t="shared" si="5"/>
        <v>77077.586016228597</v>
      </c>
      <c r="J31" s="104">
        <f t="shared" si="5"/>
        <v>68964.155909257155</v>
      </c>
      <c r="K31" s="104">
        <f t="shared" si="5"/>
        <v>60850.725802285735</v>
      </c>
      <c r="L31" s="104">
        <f t="shared" si="5"/>
        <v>52737.295695314308</v>
      </c>
      <c r="M31" s="104">
        <f t="shared" si="5"/>
        <v>44623.86558834288</v>
      </c>
      <c r="N31" s="104">
        <f t="shared" si="5"/>
        <v>36510.435481371453</v>
      </c>
      <c r="O31" s="104">
        <f t="shared" si="5"/>
        <v>28397.005374400025</v>
      </c>
      <c r="P31" s="104">
        <f t="shared" si="5"/>
        <v>20283.575267428598</v>
      </c>
      <c r="Q31" s="104">
        <f t="shared" si="5"/>
        <v>12170.145160457167</v>
      </c>
      <c r="R31" s="104">
        <f t="shared" si="5"/>
        <v>4056.7150534857383</v>
      </c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</row>
    <row r="32" spans="1:36" ht="15.75" thickBot="1" x14ac:dyDescent="0.3">
      <c r="A32" s="105" t="s">
        <v>110</v>
      </c>
      <c r="B32" s="106"/>
      <c r="C32" s="107">
        <f>C31*2.2%</f>
        <v>0</v>
      </c>
      <c r="D32" s="107">
        <f>D31*'Макро данные общие'!D10</f>
        <v>0</v>
      </c>
      <c r="E32" s="107">
        <f>E31*'Макро данные общие'!E10</f>
        <v>1862.0322095499434</v>
      </c>
      <c r="F32" s="107">
        <f>F31*'Макро данные общие'!F10</f>
        <v>1724.1038977314288</v>
      </c>
      <c r="G32" s="107">
        <f>G31*'Макро данные общие'!G10</f>
        <v>1586.1755859129148</v>
      </c>
      <c r="H32" s="107">
        <f>H31*'Макро данные общие'!H10</f>
        <v>1448.2472740944004</v>
      </c>
      <c r="I32" s="107">
        <f>I31*'Макро данные общие'!I10</f>
        <v>1310.3189622758862</v>
      </c>
      <c r="J32" s="107">
        <f>J31*'Макро данные общие'!J10</f>
        <v>1172.3906504573717</v>
      </c>
      <c r="K32" s="107">
        <f>K31*'Макро данные общие'!K10</f>
        <v>1034.4623386388575</v>
      </c>
      <c r="L32" s="107">
        <f>L31*'Макро данные общие'!L10</f>
        <v>896.53402682034334</v>
      </c>
      <c r="M32" s="107">
        <f>M31*'Макро данные общие'!M10</f>
        <v>758.60571500182903</v>
      </c>
      <c r="N32" s="107">
        <f>N31*'Макро данные общие'!N10</f>
        <v>620.67740318331471</v>
      </c>
      <c r="O32" s="107">
        <f>O31*'Макро данные общие'!O10</f>
        <v>482.74909136480045</v>
      </c>
      <c r="P32" s="107">
        <f>P31*'Макро данные общие'!P10</f>
        <v>344.82077954628619</v>
      </c>
      <c r="Q32" s="107">
        <f>Q31*'Макро данные общие'!Q10</f>
        <v>206.89246772777184</v>
      </c>
      <c r="R32" s="107">
        <f>R31*'Макро данные общие'!R10</f>
        <v>68.964155909257556</v>
      </c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</row>
    <row r="33" spans="1:18" x14ac:dyDescent="0.25">
      <c r="A33" s="10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</row>
    <row r="34" spans="1:18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</row>
  </sheetData>
  <hyperlinks>
    <hyperlink ref="C1" location="Содержание!A1" display="Содержание"/>
  </hyperlinks>
  <pageMargins left="0.75" right="0.75" top="1" bottom="1" header="0.5" footer="0.5"/>
  <pageSetup paperSize="9" orientation="portrait" horizontalDpi="4294967292" verticalDpi="429496729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ColWidth="14" defaultRowHeight="15" outlineLevelRow="1" x14ac:dyDescent="0.25"/>
  <cols>
    <col min="1" max="1" width="17.85546875" style="1" customWidth="1"/>
    <col min="2" max="2" width="10.5703125" style="1" customWidth="1"/>
    <col min="3" max="12" width="16.85546875" style="1" bestFit="1" customWidth="1"/>
    <col min="13" max="18" width="15.140625" style="1" bestFit="1" customWidth="1"/>
    <col min="19" max="35" width="15.140625" style="54" bestFit="1" customWidth="1"/>
    <col min="36" max="36" width="14" style="54"/>
    <col min="37" max="16384" width="14" style="1"/>
  </cols>
  <sheetData>
    <row r="1" spans="1:36" x14ac:dyDescent="0.25">
      <c r="A1" s="69"/>
      <c r="B1" s="69"/>
      <c r="C1" s="411" t="s">
        <v>242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36" x14ac:dyDescent="0.25">
      <c r="A2" s="69"/>
      <c r="B2" s="69"/>
      <c r="C2" s="396" t="s">
        <v>212</v>
      </c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36" x14ac:dyDescent="0.25">
      <c r="A3" s="69"/>
      <c r="B3" s="69"/>
      <c r="C3" s="397" t="s">
        <v>218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36" x14ac:dyDescent="0.25">
      <c r="A4" s="82" t="s">
        <v>106</v>
      </c>
      <c r="B4" s="83"/>
      <c r="C4" s="84">
        <f>0</f>
        <v>0</v>
      </c>
      <c r="D4" s="84">
        <f>'Базовые данные'!D15+'Базовые данные'!D18+'Базовые данные'!E15+'Базовые данные'!E18</f>
        <v>433616.28943360003</v>
      </c>
      <c r="E4" s="84">
        <f>'Базовые данные'!F15+'Базовые данные'!F18</f>
        <v>0</v>
      </c>
      <c r="F4" s="84">
        <f>'Базовые данные'!G15+'Базовые данные'!G18</f>
        <v>0</v>
      </c>
      <c r="G4" s="84">
        <f>'Базовые данные'!H15+'Базовые данные'!H18</f>
        <v>0</v>
      </c>
      <c r="H4" s="84">
        <f>'Базовые данные'!I15+'Базовые данные'!I18</f>
        <v>0</v>
      </c>
      <c r="I4" s="84">
        <f>'Базовые данные'!J15+'Базовые данные'!J18</f>
        <v>0</v>
      </c>
      <c r="J4" s="84">
        <f>'Базовые данные'!K15+'Базовые данные'!K18</f>
        <v>0</v>
      </c>
      <c r="K4" s="84">
        <f>'Базовые данные'!L15+'Базовые данные'!L18</f>
        <v>0</v>
      </c>
      <c r="L4" s="84">
        <f>'Базовые данные'!M15+'Базовые данные'!M18</f>
        <v>0</v>
      </c>
      <c r="M4" s="84">
        <f>'Базовые данные'!N15+'Базовые данные'!N18</f>
        <v>0</v>
      </c>
      <c r="N4" s="84">
        <f>'Базовые данные'!O15+'Базовые данные'!O18</f>
        <v>0</v>
      </c>
      <c r="O4" s="84">
        <f>'Базовые данные'!P15+'Базовые данные'!P18</f>
        <v>0</v>
      </c>
      <c r="P4" s="84">
        <f>'Базовые данные'!Q15+'Базовые данные'!Q18</f>
        <v>0</v>
      </c>
      <c r="Q4" s="84">
        <f>'Базовые данные'!R15+'Базовые данные'!R18</f>
        <v>0</v>
      </c>
      <c r="R4" s="84">
        <f>'Базовые данные'!S15+'Базовые данные'!S18</f>
        <v>0</v>
      </c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</row>
    <row r="5" spans="1:36" s="87" customFormat="1" ht="14.25" x14ac:dyDescent="0.2">
      <c r="A5" s="85"/>
      <c r="B5" s="86"/>
      <c r="C5" s="86">
        <f>'Вводные данные'!C6</f>
        <v>2020</v>
      </c>
      <c r="D5" s="86">
        <f>'Вводные данные'!D6</f>
        <v>2021</v>
      </c>
      <c r="E5" s="86">
        <f>'Вводные данные'!E6</f>
        <v>2022</v>
      </c>
      <c r="F5" s="86">
        <f>'Вводные данные'!F6</f>
        <v>2023</v>
      </c>
      <c r="G5" s="86">
        <f>'Вводные данные'!G6</f>
        <v>2024</v>
      </c>
      <c r="H5" s="86">
        <f>'Вводные данные'!H6</f>
        <v>2025</v>
      </c>
      <c r="I5" s="86">
        <f>'Вводные данные'!I6</f>
        <v>2026</v>
      </c>
      <c r="J5" s="86">
        <f>'Вводные данные'!J6</f>
        <v>2027</v>
      </c>
      <c r="K5" s="86">
        <f>'Вводные данные'!K6</f>
        <v>2028</v>
      </c>
      <c r="L5" s="86">
        <f>'Вводные данные'!L6</f>
        <v>2029</v>
      </c>
      <c r="M5" s="86">
        <f>'Вводные данные'!M6</f>
        <v>2030</v>
      </c>
      <c r="N5" s="86">
        <f>'Вводные данные'!N6</f>
        <v>2031</v>
      </c>
      <c r="O5" s="86">
        <f>'Вводные данные'!O6</f>
        <v>2032</v>
      </c>
      <c r="P5" s="86">
        <f>'Вводные данные'!P6</f>
        <v>2033</v>
      </c>
      <c r="Q5" s="86">
        <f>'Вводные данные'!Q6</f>
        <v>2034</v>
      </c>
      <c r="R5" s="341">
        <f>Q5+1</f>
        <v>2035</v>
      </c>
      <c r="S5" s="338"/>
      <c r="T5" s="338"/>
      <c r="U5" s="338"/>
      <c r="V5" s="338"/>
      <c r="W5" s="338"/>
      <c r="X5" s="338"/>
      <c r="Y5" s="338"/>
      <c r="Z5" s="338"/>
      <c r="AA5" s="338"/>
      <c r="AB5" s="338"/>
      <c r="AC5" s="338"/>
      <c r="AD5" s="338"/>
      <c r="AE5" s="338"/>
      <c r="AF5" s="338"/>
      <c r="AG5" s="338"/>
      <c r="AH5" s="338"/>
      <c r="AI5" s="338"/>
      <c r="AJ5" s="306"/>
    </row>
    <row r="6" spans="1:36" outlineLevel="1" x14ac:dyDescent="0.25">
      <c r="A6" s="69"/>
      <c r="B6" s="88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331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</row>
    <row r="7" spans="1:36" outlineLevel="1" x14ac:dyDescent="0.25">
      <c r="A7" s="69"/>
      <c r="B7" s="88">
        <v>1</v>
      </c>
      <c r="C7" s="89"/>
      <c r="D7" s="89">
        <f>$C$4/('Вводные данные'!$C$4-$B$6)</f>
        <v>0</v>
      </c>
      <c r="E7" s="89">
        <f>$C$4/('Вводные данные'!$C$4-$B$6)</f>
        <v>0</v>
      </c>
      <c r="F7" s="89">
        <f>$C$4/('Вводные данные'!$C$4-$B$6)</f>
        <v>0</v>
      </c>
      <c r="G7" s="89">
        <f>$C$4/('Вводные данные'!$C$4-$B$6)</f>
        <v>0</v>
      </c>
      <c r="H7" s="89">
        <f>$C$4/('Вводные данные'!$C$4-$B$6)</f>
        <v>0</v>
      </c>
      <c r="I7" s="89">
        <f>$C$4/('Вводные данные'!$C$4-$B$6)</f>
        <v>0</v>
      </c>
      <c r="J7" s="89">
        <f>$C$4/('Вводные данные'!$C$4-$B$6)</f>
        <v>0</v>
      </c>
      <c r="K7" s="89">
        <f>$C$4/('Вводные данные'!$C$4-$B$6)</f>
        <v>0</v>
      </c>
      <c r="L7" s="89">
        <f>$C$4/('Вводные данные'!$C$4-$B$6)</f>
        <v>0</v>
      </c>
      <c r="M7" s="89">
        <f>$C$4/('Вводные данные'!$C$4-$B$6)</f>
        <v>0</v>
      </c>
      <c r="N7" s="89">
        <f>$C$4/('Вводные данные'!$C$4-$B$6)</f>
        <v>0</v>
      </c>
      <c r="O7" s="89">
        <f>$C$4/('Вводные данные'!$C$4-$B$6)</f>
        <v>0</v>
      </c>
      <c r="P7" s="89">
        <f>$C$4/('Вводные данные'!$C$4-$B$6)</f>
        <v>0</v>
      </c>
      <c r="Q7" s="89">
        <f>$C$4/('Вводные данные'!$C$4-$B$6)</f>
        <v>0</v>
      </c>
      <c r="R7" s="331">
        <f>$C$4/('Вводные данные'!$C$4-$B$6)</f>
        <v>0</v>
      </c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</row>
    <row r="8" spans="1:36" outlineLevel="1" x14ac:dyDescent="0.25">
      <c r="A8" s="69"/>
      <c r="B8" s="88">
        <v>2</v>
      </c>
      <c r="C8" s="89"/>
      <c r="D8" s="89"/>
      <c r="E8" s="89">
        <f>$D$4/('Вводные данные'!$C$4-$B$7)</f>
        <v>30972.592102400002</v>
      </c>
      <c r="F8" s="89">
        <f>$D$4/('Вводные данные'!$C$4-$B$7)</f>
        <v>30972.592102400002</v>
      </c>
      <c r="G8" s="89">
        <f>$D$4/('Вводные данные'!$C$4-$B$7)</f>
        <v>30972.592102400002</v>
      </c>
      <c r="H8" s="89">
        <f>$D$4/('Вводные данные'!$C$4-$B$7)</f>
        <v>30972.592102400002</v>
      </c>
      <c r="I8" s="89">
        <f>$D$4/('Вводные данные'!$C$4-$B$7)</f>
        <v>30972.592102400002</v>
      </c>
      <c r="J8" s="89">
        <f>$D$4/('Вводные данные'!$C$4-$B$7)</f>
        <v>30972.592102400002</v>
      </c>
      <c r="K8" s="89">
        <f>$D$4/('Вводные данные'!$C$4-$B$7)</f>
        <v>30972.592102400002</v>
      </c>
      <c r="L8" s="89">
        <f>$D$4/('Вводные данные'!$C$4-$B$7)</f>
        <v>30972.592102400002</v>
      </c>
      <c r="M8" s="89">
        <f>$D$4/('Вводные данные'!$C$4-$B$7)</f>
        <v>30972.592102400002</v>
      </c>
      <c r="N8" s="89">
        <f>$D$4/('Вводные данные'!$C$4-$B$7)</f>
        <v>30972.592102400002</v>
      </c>
      <c r="O8" s="89">
        <f>$D$4/('Вводные данные'!$C$4-$B$7)</f>
        <v>30972.592102400002</v>
      </c>
      <c r="P8" s="89">
        <f>$D$4/('Вводные данные'!$C$4-$B$7)</f>
        <v>30972.592102400002</v>
      </c>
      <c r="Q8" s="89">
        <f>$D$4/('Вводные данные'!$C$4-$B$7)</f>
        <v>30972.592102400002</v>
      </c>
      <c r="R8" s="331">
        <f>$D$4/('Вводные данные'!$C$4-$B$7)</f>
        <v>30972.592102400002</v>
      </c>
      <c r="S8" s="304"/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</row>
    <row r="9" spans="1:36" outlineLevel="1" x14ac:dyDescent="0.25">
      <c r="A9" s="69"/>
      <c r="B9" s="88">
        <v>3</v>
      </c>
      <c r="C9" s="89"/>
      <c r="D9" s="89"/>
      <c r="E9" s="89"/>
      <c r="F9" s="89">
        <f>$E$4/('Вводные данные'!$C$4-$B$8)</f>
        <v>0</v>
      </c>
      <c r="G9" s="89">
        <f>$E$4/('Вводные данные'!$C$4-$B$8)</f>
        <v>0</v>
      </c>
      <c r="H9" s="89">
        <f>$E$4/('Вводные данные'!$C$4-$B$8)</f>
        <v>0</v>
      </c>
      <c r="I9" s="89">
        <f>$E$4/('Вводные данные'!$C$4-$B$8)</f>
        <v>0</v>
      </c>
      <c r="J9" s="89">
        <f>$E$4/('Вводные данные'!$C$4-$B$8)</f>
        <v>0</v>
      </c>
      <c r="K9" s="89">
        <f>$E$4/('Вводные данные'!$C$4-$B$8)</f>
        <v>0</v>
      </c>
      <c r="L9" s="89">
        <f>$E$4/('Вводные данные'!$C$4-$B$8)</f>
        <v>0</v>
      </c>
      <c r="M9" s="89">
        <f>$E$4/('Вводные данные'!$C$4-$B$8)</f>
        <v>0</v>
      </c>
      <c r="N9" s="89">
        <f>$E$4/('Вводные данные'!$C$4-$B$8)</f>
        <v>0</v>
      </c>
      <c r="O9" s="89">
        <f>$E$4/('Вводные данные'!$C$4-$B$8)</f>
        <v>0</v>
      </c>
      <c r="P9" s="89">
        <f>$E$4/('Вводные данные'!$C$4-$B$8)</f>
        <v>0</v>
      </c>
      <c r="Q9" s="89">
        <f>$E$4/('Вводные данные'!$C$4-$B$8)</f>
        <v>0</v>
      </c>
      <c r="R9" s="331">
        <f>$E$4/('Вводные данные'!$C$4-$B$8)</f>
        <v>0</v>
      </c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</row>
    <row r="10" spans="1:36" outlineLevel="1" x14ac:dyDescent="0.25">
      <c r="A10" s="69"/>
      <c r="B10" s="88">
        <v>4</v>
      </c>
      <c r="C10" s="89"/>
      <c r="D10" s="89"/>
      <c r="E10" s="89"/>
      <c r="F10" s="89"/>
      <c r="G10" s="89">
        <f>$F$4/('Вводные данные'!$C$4-$B$9)</f>
        <v>0</v>
      </c>
      <c r="H10" s="89">
        <f>$F$4/('Вводные данные'!$C$4-$B$9)</f>
        <v>0</v>
      </c>
      <c r="I10" s="89">
        <f>$F$4/('Вводные данные'!$C$4-$B$9)</f>
        <v>0</v>
      </c>
      <c r="J10" s="89">
        <f>$F$4/('Вводные данные'!$C$4-$B$9)</f>
        <v>0</v>
      </c>
      <c r="K10" s="89">
        <f>$F$4/('Вводные данные'!$C$4-$B$9)</f>
        <v>0</v>
      </c>
      <c r="L10" s="89">
        <f>$F$4/('Вводные данные'!$C$4-$B$9)</f>
        <v>0</v>
      </c>
      <c r="M10" s="89">
        <f>$F$4/('Вводные данные'!$C$4-$B$9)</f>
        <v>0</v>
      </c>
      <c r="N10" s="89">
        <f>$F$4/('Вводные данные'!$C$4-$B$9)</f>
        <v>0</v>
      </c>
      <c r="O10" s="89">
        <f>$F$4/('Вводные данные'!$C$4-$B$9)</f>
        <v>0</v>
      </c>
      <c r="P10" s="89">
        <f>$F$4/('Вводные данные'!$C$4-$B$9)</f>
        <v>0</v>
      </c>
      <c r="Q10" s="89">
        <f>$F$4/('Вводные данные'!$C$4-$B$9)</f>
        <v>0</v>
      </c>
      <c r="R10" s="331">
        <f>$F$4/('Вводные данные'!$C$4-$B$9)</f>
        <v>0</v>
      </c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</row>
    <row r="11" spans="1:36" outlineLevel="1" x14ac:dyDescent="0.25">
      <c r="A11" s="69"/>
      <c r="B11" s="88">
        <v>5</v>
      </c>
      <c r="C11" s="89"/>
      <c r="D11" s="89"/>
      <c r="E11" s="89"/>
      <c r="F11" s="89"/>
      <c r="G11" s="89"/>
      <c r="H11" s="89">
        <f>$G$4/('Вводные данные'!$C$4-$B$10)</f>
        <v>0</v>
      </c>
      <c r="I11" s="89">
        <f>$G$4/('Вводные данные'!$C$4-$B$10)</f>
        <v>0</v>
      </c>
      <c r="J11" s="89">
        <f>$G$4/('Вводные данные'!$C$4-$B$10)</f>
        <v>0</v>
      </c>
      <c r="K11" s="89">
        <f>$G$4/('Вводные данные'!$C$4-$B$10)</f>
        <v>0</v>
      </c>
      <c r="L11" s="89">
        <f>$G$4/('Вводные данные'!$C$4-$B$10)</f>
        <v>0</v>
      </c>
      <c r="M11" s="89">
        <f>$G$4/('Вводные данные'!$C$4-$B$10)</f>
        <v>0</v>
      </c>
      <c r="N11" s="89">
        <f>$G$4/('Вводные данные'!$C$4-$B$10)</f>
        <v>0</v>
      </c>
      <c r="O11" s="89">
        <f>$G$4/('Вводные данные'!$C$4-$B$10)</f>
        <v>0</v>
      </c>
      <c r="P11" s="89">
        <f>$G$4/('Вводные данные'!$C$4-$B$10)</f>
        <v>0</v>
      </c>
      <c r="Q11" s="89">
        <f>$G$4/('Вводные данные'!$C$4-$B$10)</f>
        <v>0</v>
      </c>
      <c r="R11" s="331">
        <f>$G$4/('Вводные данные'!$C$4-$B$10)</f>
        <v>0</v>
      </c>
      <c r="S11" s="304"/>
      <c r="T11" s="304"/>
      <c r="U11" s="304"/>
      <c r="V11" s="304"/>
      <c r="W11" s="304"/>
      <c r="X11" s="304"/>
      <c r="Y11" s="304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</row>
    <row r="12" spans="1:36" outlineLevel="1" x14ac:dyDescent="0.25">
      <c r="A12" s="69"/>
      <c r="B12" s="88">
        <v>6</v>
      </c>
      <c r="C12" s="89"/>
      <c r="D12" s="89"/>
      <c r="E12" s="89"/>
      <c r="F12" s="89"/>
      <c r="G12" s="89"/>
      <c r="H12" s="89"/>
      <c r="I12" s="89">
        <f>$H$4/('Вводные данные'!$C$4-$B$11)</f>
        <v>0</v>
      </c>
      <c r="J12" s="89">
        <f>$H$4/('Вводные данные'!$C$4-$B$11)</f>
        <v>0</v>
      </c>
      <c r="K12" s="89">
        <f>$H$4/('Вводные данные'!$C$4-$B$11)</f>
        <v>0</v>
      </c>
      <c r="L12" s="89">
        <f>$H$4/('Вводные данные'!$C$4-$B$11)</f>
        <v>0</v>
      </c>
      <c r="M12" s="89">
        <f>$H$4/('Вводные данные'!$C$4-$B$11)</f>
        <v>0</v>
      </c>
      <c r="N12" s="89">
        <f>$H$4/('Вводные данные'!$C$4-$B$11)</f>
        <v>0</v>
      </c>
      <c r="O12" s="89">
        <f>$H$4/('Вводные данные'!$C$4-$B$11)</f>
        <v>0</v>
      </c>
      <c r="P12" s="89">
        <f>$H$4/('Вводные данные'!$C$4-$B$11)</f>
        <v>0</v>
      </c>
      <c r="Q12" s="89">
        <f>$H$4/('Вводные данные'!$C$4-$B$11)</f>
        <v>0</v>
      </c>
      <c r="R12" s="331">
        <f>$H$4/('Вводные данные'!$C$4-$B$11)</f>
        <v>0</v>
      </c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</row>
    <row r="13" spans="1:36" outlineLevel="1" x14ac:dyDescent="0.25">
      <c r="A13" s="69"/>
      <c r="B13" s="88">
        <v>7</v>
      </c>
      <c r="C13" s="89"/>
      <c r="D13" s="89"/>
      <c r="E13" s="89"/>
      <c r="F13" s="89"/>
      <c r="G13" s="89"/>
      <c r="H13" s="89"/>
      <c r="I13" s="89"/>
      <c r="J13" s="89">
        <f>$I$4/('Вводные данные'!$C$4-$B$12)</f>
        <v>0</v>
      </c>
      <c r="K13" s="89">
        <f>$I$4/('Вводные данные'!$C$4-$B$12)</f>
        <v>0</v>
      </c>
      <c r="L13" s="89">
        <f>$I$4/('Вводные данные'!$C$4-$B$12)</f>
        <v>0</v>
      </c>
      <c r="M13" s="89">
        <f>$I$4/('Вводные данные'!$C$4-$B$12)</f>
        <v>0</v>
      </c>
      <c r="N13" s="89">
        <f>$I$4/('Вводные данные'!$C$4-$B$12)</f>
        <v>0</v>
      </c>
      <c r="O13" s="89">
        <f>$I$4/('Вводные данные'!$C$4-$B$12)</f>
        <v>0</v>
      </c>
      <c r="P13" s="89">
        <f>$I$4/('Вводные данные'!$C$4-$B$12)</f>
        <v>0</v>
      </c>
      <c r="Q13" s="89">
        <f>$I$4/('Вводные данные'!$C$4-$B$12)</f>
        <v>0</v>
      </c>
      <c r="R13" s="331">
        <f>$I$4/('Вводные данные'!$C$4-$B$12)</f>
        <v>0</v>
      </c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</row>
    <row r="14" spans="1:36" outlineLevel="1" x14ac:dyDescent="0.25">
      <c r="A14" s="69"/>
      <c r="B14" s="88">
        <v>8</v>
      </c>
      <c r="C14" s="89"/>
      <c r="D14" s="89"/>
      <c r="E14" s="89"/>
      <c r="F14" s="89"/>
      <c r="G14" s="89"/>
      <c r="H14" s="89"/>
      <c r="I14" s="89"/>
      <c r="J14" s="89"/>
      <c r="K14" s="89">
        <f>$J$4/('Вводные данные'!$C$4-$B$13)</f>
        <v>0</v>
      </c>
      <c r="L14" s="89">
        <f>$J$4/('Вводные данные'!$C$4-$B$13)</f>
        <v>0</v>
      </c>
      <c r="M14" s="89">
        <f>$J$4/('Вводные данные'!$C$4-$B$13)</f>
        <v>0</v>
      </c>
      <c r="N14" s="89">
        <f>$J$4/('Вводные данные'!$C$4-$B$13)</f>
        <v>0</v>
      </c>
      <c r="O14" s="89">
        <f>$J$4/('Вводные данные'!$C$4-$B$13)</f>
        <v>0</v>
      </c>
      <c r="P14" s="89">
        <f>$J$4/('Вводные данные'!$C$4-$B$13)</f>
        <v>0</v>
      </c>
      <c r="Q14" s="89">
        <f>$J$4/('Вводные данные'!$C$4-$B$13)</f>
        <v>0</v>
      </c>
      <c r="R14" s="331">
        <f>$J$4/('Вводные данные'!$C$4-$B$13)</f>
        <v>0</v>
      </c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</row>
    <row r="15" spans="1:36" outlineLevel="1" x14ac:dyDescent="0.25">
      <c r="A15" s="69"/>
      <c r="B15" s="88">
        <v>9</v>
      </c>
      <c r="C15" s="89"/>
      <c r="D15" s="89"/>
      <c r="E15" s="89"/>
      <c r="F15" s="89"/>
      <c r="G15" s="89"/>
      <c r="H15" s="89"/>
      <c r="I15" s="89"/>
      <c r="J15" s="89"/>
      <c r="K15" s="89"/>
      <c r="L15" s="89">
        <f>$K$4/('Вводные данные'!$C$4-$B$14)</f>
        <v>0</v>
      </c>
      <c r="M15" s="89">
        <f>$K$4/('Вводные данные'!$C$4-$B$14)</f>
        <v>0</v>
      </c>
      <c r="N15" s="89">
        <f>$K$4/('Вводные данные'!$C$4-$B$14)</f>
        <v>0</v>
      </c>
      <c r="O15" s="89">
        <f>$K$4/('Вводные данные'!$C$4-$B$14)</f>
        <v>0</v>
      </c>
      <c r="P15" s="89">
        <f>$K$4/('Вводные данные'!$C$4-$B$14)</f>
        <v>0</v>
      </c>
      <c r="Q15" s="89">
        <f>$K$4/('Вводные данные'!$C$4-$B$14)</f>
        <v>0</v>
      </c>
      <c r="R15" s="331">
        <f>$K$4/('Вводные данные'!$C$4-$B$14)</f>
        <v>0</v>
      </c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</row>
    <row r="16" spans="1:36" outlineLevel="1" x14ac:dyDescent="0.25">
      <c r="A16" s="69"/>
      <c r="B16" s="88">
        <v>10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>
        <f>$L$4/('Вводные данные'!$C$4-$B$15)</f>
        <v>0</v>
      </c>
      <c r="N16" s="89">
        <f>$L$4/('Вводные данные'!$C$4-$B$15)</f>
        <v>0</v>
      </c>
      <c r="O16" s="89">
        <f>$L$4/('Вводные данные'!$C$4-$B$15)</f>
        <v>0</v>
      </c>
      <c r="P16" s="89">
        <f>$L$4/('Вводные данные'!$C$4-$B$15)</f>
        <v>0</v>
      </c>
      <c r="Q16" s="89">
        <f>$L$4/('Вводные данные'!$C$4-$B$15)</f>
        <v>0</v>
      </c>
      <c r="R16" s="331">
        <f>$L$4/('Вводные данные'!$C$4-$B$15)</f>
        <v>0</v>
      </c>
      <c r="S16" s="304"/>
      <c r="T16" s="304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</row>
    <row r="17" spans="1:36" outlineLevel="1" x14ac:dyDescent="0.25">
      <c r="A17" s="69"/>
      <c r="B17" s="88">
        <v>11</v>
      </c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>
        <f>$M$4/('Вводные данные'!$C$4-$B$16)</f>
        <v>0</v>
      </c>
      <c r="O17" s="89">
        <f>$M$4/('Вводные данные'!$C$4-$B$16)</f>
        <v>0</v>
      </c>
      <c r="P17" s="89">
        <f>$M$4/('Вводные данные'!$C$4-$B$16)</f>
        <v>0</v>
      </c>
      <c r="Q17" s="89">
        <f>$M$4/('Вводные данные'!$C$4-$B$16)</f>
        <v>0</v>
      </c>
      <c r="R17" s="331">
        <f>$M$4/('Вводные данные'!$C$4-$B$16)</f>
        <v>0</v>
      </c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</row>
    <row r="18" spans="1:36" outlineLevel="1" x14ac:dyDescent="0.25">
      <c r="A18" s="69"/>
      <c r="B18" s="88">
        <v>12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>
        <f>$N$4/('Вводные данные'!$C$4-$B$17)</f>
        <v>0</v>
      </c>
      <c r="P18" s="89">
        <f>$N$4/('Вводные данные'!$C$4-$B$17)</f>
        <v>0</v>
      </c>
      <c r="Q18" s="89">
        <f>$N$4/('Вводные данные'!$C$4-$B$17)</f>
        <v>0</v>
      </c>
      <c r="R18" s="331">
        <f>$N$4/('Вводные данные'!$C$4-$B$17)</f>
        <v>0</v>
      </c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</row>
    <row r="19" spans="1:36" outlineLevel="1" x14ac:dyDescent="0.25">
      <c r="A19" s="69"/>
      <c r="B19" s="88">
        <v>13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>
        <f>$O$4/('Вводные данные'!$C$4-$B$18)</f>
        <v>0</v>
      </c>
      <c r="Q19" s="89">
        <f>$O$4/('Вводные данные'!$C$4-$B$18)</f>
        <v>0</v>
      </c>
      <c r="R19" s="331">
        <f>$O$4/('Вводные данные'!$C$4-$B$18)</f>
        <v>0</v>
      </c>
      <c r="S19" s="304"/>
      <c r="T19" s="304"/>
      <c r="U19" s="304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4"/>
      <c r="AG19" s="304"/>
      <c r="AH19" s="304"/>
      <c r="AI19" s="304"/>
    </row>
    <row r="20" spans="1:36" outlineLevel="1" x14ac:dyDescent="0.25">
      <c r="A20" s="69"/>
      <c r="B20" s="88">
        <v>14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>
        <f>$P$4/('Вводные данные'!$C$4-$B$19)</f>
        <v>0</v>
      </c>
      <c r="R20" s="331">
        <f>$P$4/('Вводные данные'!$C$4-$B$19)</f>
        <v>0</v>
      </c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</row>
    <row r="21" spans="1:36" outlineLevel="1" x14ac:dyDescent="0.25">
      <c r="A21" s="69"/>
      <c r="B21" s="88">
        <v>15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331">
        <f>$Q$4/('Вводные данные'!$C$4-$B$20)</f>
        <v>0</v>
      </c>
      <c r="S21" s="304"/>
      <c r="T21" s="304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</row>
    <row r="22" spans="1:36" outlineLevel="1" x14ac:dyDescent="0.25">
      <c r="A22" s="69"/>
      <c r="B22" s="88">
        <v>16</v>
      </c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331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</row>
    <row r="23" spans="1:36" s="92" customFormat="1" x14ac:dyDescent="0.25">
      <c r="A23" s="82" t="s">
        <v>107</v>
      </c>
      <c r="B23" s="90"/>
      <c r="C23" s="91">
        <f t="shared" ref="C23:R23" si="0">SUM(C6:C22)</f>
        <v>0</v>
      </c>
      <c r="D23" s="91">
        <f t="shared" si="0"/>
        <v>0</v>
      </c>
      <c r="E23" s="91">
        <f t="shared" si="0"/>
        <v>30972.592102400002</v>
      </c>
      <c r="F23" s="91">
        <f t="shared" si="0"/>
        <v>30972.592102400002</v>
      </c>
      <c r="G23" s="91">
        <f t="shared" si="0"/>
        <v>30972.592102400002</v>
      </c>
      <c r="H23" s="91">
        <f t="shared" si="0"/>
        <v>30972.592102400002</v>
      </c>
      <c r="I23" s="91">
        <f t="shared" si="0"/>
        <v>30972.592102400002</v>
      </c>
      <c r="J23" s="91">
        <f t="shared" si="0"/>
        <v>30972.592102400002</v>
      </c>
      <c r="K23" s="91">
        <f t="shared" si="0"/>
        <v>30972.592102400002</v>
      </c>
      <c r="L23" s="91">
        <f t="shared" si="0"/>
        <v>30972.592102400002</v>
      </c>
      <c r="M23" s="91">
        <f t="shared" si="0"/>
        <v>30972.592102400002</v>
      </c>
      <c r="N23" s="91">
        <f t="shared" si="0"/>
        <v>30972.592102400002</v>
      </c>
      <c r="O23" s="91">
        <f t="shared" si="0"/>
        <v>30972.592102400002</v>
      </c>
      <c r="P23" s="91">
        <f t="shared" si="0"/>
        <v>30972.592102400002</v>
      </c>
      <c r="Q23" s="91">
        <f t="shared" si="0"/>
        <v>30972.592102400002</v>
      </c>
      <c r="R23" s="91">
        <f t="shared" si="0"/>
        <v>30972.592102400002</v>
      </c>
      <c r="S23" s="305"/>
      <c r="T23" s="305"/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39"/>
    </row>
    <row r="24" spans="1:36" x14ac:dyDescent="0.25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36" x14ac:dyDescent="0.2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36" x14ac:dyDescent="0.25">
      <c r="A26" s="93" t="s">
        <v>108</v>
      </c>
      <c r="B26" s="94"/>
      <c r="C26" s="95">
        <f>C5</f>
        <v>2020</v>
      </c>
      <c r="D26" s="95">
        <f t="shared" ref="D26:R26" si="1">D5</f>
        <v>2021</v>
      </c>
      <c r="E26" s="95">
        <f t="shared" si="1"/>
        <v>2022</v>
      </c>
      <c r="F26" s="95">
        <f t="shared" si="1"/>
        <v>2023</v>
      </c>
      <c r="G26" s="95">
        <f t="shared" si="1"/>
        <v>2024</v>
      </c>
      <c r="H26" s="95">
        <f t="shared" si="1"/>
        <v>2025</v>
      </c>
      <c r="I26" s="95">
        <f t="shared" si="1"/>
        <v>2026</v>
      </c>
      <c r="J26" s="95">
        <f t="shared" si="1"/>
        <v>2027</v>
      </c>
      <c r="K26" s="95">
        <f t="shared" si="1"/>
        <v>2028</v>
      </c>
      <c r="L26" s="95">
        <f t="shared" si="1"/>
        <v>2029</v>
      </c>
      <c r="M26" s="95">
        <f t="shared" si="1"/>
        <v>2030</v>
      </c>
      <c r="N26" s="95">
        <f t="shared" si="1"/>
        <v>2031</v>
      </c>
      <c r="O26" s="95">
        <f t="shared" si="1"/>
        <v>2032</v>
      </c>
      <c r="P26" s="95">
        <f t="shared" si="1"/>
        <v>2033</v>
      </c>
      <c r="Q26" s="95">
        <f t="shared" si="1"/>
        <v>2034</v>
      </c>
      <c r="R26" s="95">
        <f t="shared" si="1"/>
        <v>2035</v>
      </c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</row>
    <row r="27" spans="1:36" s="54" customFormat="1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</row>
    <row r="28" spans="1:36" x14ac:dyDescent="0.25">
      <c r="A28" s="98" t="s">
        <v>112</v>
      </c>
      <c r="B28" s="99"/>
      <c r="C28" s="100">
        <f t="shared" ref="C28:R28" si="2">B30+B4</f>
        <v>0</v>
      </c>
      <c r="D28" s="101">
        <f>C30+C4</f>
        <v>0</v>
      </c>
      <c r="E28" s="101">
        <f t="shared" si="2"/>
        <v>433616.28943360003</v>
      </c>
      <c r="F28" s="101">
        <f t="shared" si="2"/>
        <v>402643.6973312</v>
      </c>
      <c r="G28" s="101">
        <f t="shared" si="2"/>
        <v>371671.10522879998</v>
      </c>
      <c r="H28" s="101">
        <f t="shared" si="2"/>
        <v>340698.51312639995</v>
      </c>
      <c r="I28" s="101">
        <f t="shared" si="2"/>
        <v>309725.92102399992</v>
      </c>
      <c r="J28" s="101">
        <f t="shared" si="2"/>
        <v>278753.3289215999</v>
      </c>
      <c r="K28" s="101">
        <f t="shared" si="2"/>
        <v>247780.7368191999</v>
      </c>
      <c r="L28" s="101">
        <f t="shared" si="2"/>
        <v>216808.1447167999</v>
      </c>
      <c r="M28" s="101">
        <f t="shared" si="2"/>
        <v>185835.5526143999</v>
      </c>
      <c r="N28" s="101">
        <f t="shared" si="2"/>
        <v>154862.9605119999</v>
      </c>
      <c r="O28" s="101">
        <f t="shared" si="2"/>
        <v>123890.36840959991</v>
      </c>
      <c r="P28" s="101">
        <f t="shared" si="2"/>
        <v>92917.776307199907</v>
      </c>
      <c r="Q28" s="101">
        <f t="shared" si="2"/>
        <v>61945.184204799909</v>
      </c>
      <c r="R28" s="101">
        <f t="shared" si="2"/>
        <v>30972.592102399907</v>
      </c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</row>
    <row r="29" spans="1:36" x14ac:dyDescent="0.25">
      <c r="A29" s="98" t="s">
        <v>111</v>
      </c>
      <c r="B29" s="99"/>
      <c r="C29" s="101">
        <f t="shared" ref="C29:R29" si="3">C23</f>
        <v>0</v>
      </c>
      <c r="D29" s="101">
        <f t="shared" si="3"/>
        <v>0</v>
      </c>
      <c r="E29" s="101">
        <f t="shared" si="3"/>
        <v>30972.592102400002</v>
      </c>
      <c r="F29" s="101">
        <f t="shared" si="3"/>
        <v>30972.592102400002</v>
      </c>
      <c r="G29" s="101">
        <f t="shared" si="3"/>
        <v>30972.592102400002</v>
      </c>
      <c r="H29" s="101">
        <f t="shared" si="3"/>
        <v>30972.592102400002</v>
      </c>
      <c r="I29" s="101">
        <f t="shared" si="3"/>
        <v>30972.592102400002</v>
      </c>
      <c r="J29" s="101">
        <f t="shared" si="3"/>
        <v>30972.592102400002</v>
      </c>
      <c r="K29" s="101">
        <f t="shared" si="3"/>
        <v>30972.592102400002</v>
      </c>
      <c r="L29" s="101">
        <f t="shared" si="3"/>
        <v>30972.592102400002</v>
      </c>
      <c r="M29" s="101">
        <f t="shared" si="3"/>
        <v>30972.592102400002</v>
      </c>
      <c r="N29" s="101">
        <f t="shared" si="3"/>
        <v>30972.592102400002</v>
      </c>
      <c r="O29" s="101">
        <f t="shared" si="3"/>
        <v>30972.592102400002</v>
      </c>
      <c r="P29" s="101">
        <f t="shared" si="3"/>
        <v>30972.592102400002</v>
      </c>
      <c r="Q29" s="101">
        <f t="shared" si="3"/>
        <v>30972.592102400002</v>
      </c>
      <c r="R29" s="101">
        <f t="shared" si="3"/>
        <v>30972.592102400002</v>
      </c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</row>
    <row r="30" spans="1:36" x14ac:dyDescent="0.25">
      <c r="A30" s="98" t="s">
        <v>113</v>
      </c>
      <c r="B30" s="99"/>
      <c r="C30" s="101">
        <f>C28-C29</f>
        <v>0</v>
      </c>
      <c r="D30" s="101">
        <f>D28-D29</f>
        <v>0</v>
      </c>
      <c r="E30" s="101">
        <f t="shared" ref="E30:R30" si="4">E28-E29</f>
        <v>402643.6973312</v>
      </c>
      <c r="F30" s="101">
        <f t="shared" si="4"/>
        <v>371671.10522879998</v>
      </c>
      <c r="G30" s="101">
        <f t="shared" si="4"/>
        <v>340698.51312639995</v>
      </c>
      <c r="H30" s="101">
        <f t="shared" si="4"/>
        <v>309725.92102399992</v>
      </c>
      <c r="I30" s="101">
        <f t="shared" si="4"/>
        <v>278753.3289215999</v>
      </c>
      <c r="J30" s="101">
        <f t="shared" si="4"/>
        <v>247780.7368191999</v>
      </c>
      <c r="K30" s="101">
        <f t="shared" si="4"/>
        <v>216808.1447167999</v>
      </c>
      <c r="L30" s="101">
        <f t="shared" si="4"/>
        <v>185835.5526143999</v>
      </c>
      <c r="M30" s="101">
        <f t="shared" si="4"/>
        <v>154862.9605119999</v>
      </c>
      <c r="N30" s="101">
        <f t="shared" si="4"/>
        <v>123890.36840959991</v>
      </c>
      <c r="O30" s="101">
        <f t="shared" si="4"/>
        <v>92917.776307199907</v>
      </c>
      <c r="P30" s="101">
        <f t="shared" si="4"/>
        <v>61945.184204799909</v>
      </c>
      <c r="Q30" s="101">
        <f t="shared" si="4"/>
        <v>30972.592102399907</v>
      </c>
      <c r="R30" s="101">
        <f t="shared" si="4"/>
        <v>-9.4587448984384537E-11</v>
      </c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</row>
    <row r="31" spans="1:36" ht="15.75" thickBot="1" x14ac:dyDescent="0.3">
      <c r="A31" s="102" t="s">
        <v>109</v>
      </c>
      <c r="B31" s="103"/>
      <c r="C31" s="104">
        <f t="shared" ref="C31:R31" si="5">(C28+C30)/2</f>
        <v>0</v>
      </c>
      <c r="D31" s="104">
        <f>(D28+D30)/2</f>
        <v>0</v>
      </c>
      <c r="E31" s="104">
        <f t="shared" si="5"/>
        <v>418129.99338240002</v>
      </c>
      <c r="F31" s="104">
        <f t="shared" si="5"/>
        <v>387157.40127999999</v>
      </c>
      <c r="G31" s="104">
        <f t="shared" si="5"/>
        <v>356184.80917759996</v>
      </c>
      <c r="H31" s="104">
        <f t="shared" si="5"/>
        <v>325212.21707519994</v>
      </c>
      <c r="I31" s="104">
        <f t="shared" si="5"/>
        <v>294239.62497279991</v>
      </c>
      <c r="J31" s="104">
        <f t="shared" si="5"/>
        <v>263267.03287039988</v>
      </c>
      <c r="K31" s="104">
        <f t="shared" si="5"/>
        <v>232294.44076799991</v>
      </c>
      <c r="L31" s="104">
        <f t="shared" si="5"/>
        <v>201321.84866559989</v>
      </c>
      <c r="M31" s="104">
        <f t="shared" si="5"/>
        <v>170349.25656319992</v>
      </c>
      <c r="N31" s="104">
        <f t="shared" si="5"/>
        <v>139376.66446079989</v>
      </c>
      <c r="O31" s="104">
        <f t="shared" si="5"/>
        <v>108404.07235839991</v>
      </c>
      <c r="P31" s="104">
        <f t="shared" si="5"/>
        <v>77431.480255999908</v>
      </c>
      <c r="Q31" s="104">
        <f t="shared" si="5"/>
        <v>46458.88815359991</v>
      </c>
      <c r="R31" s="104">
        <f t="shared" si="5"/>
        <v>15486.296051199906</v>
      </c>
      <c r="S31" s="307"/>
      <c r="T31" s="307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</row>
    <row r="32" spans="1:36" ht="15.75" thickBot="1" x14ac:dyDescent="0.3">
      <c r="A32" s="105" t="s">
        <v>110</v>
      </c>
      <c r="B32" s="106"/>
      <c r="C32" s="107">
        <f>C31*2.2%</f>
        <v>0</v>
      </c>
      <c r="D32" s="107">
        <f>D31*'Макро данные общие'!D10</f>
        <v>0</v>
      </c>
      <c r="E32" s="107">
        <f>E31*'Макро данные общие'!E10</f>
        <v>7108.2098875008005</v>
      </c>
      <c r="F32" s="107">
        <f>F31*'Макро данные общие'!F10</f>
        <v>6581.67582176</v>
      </c>
      <c r="G32" s="107">
        <f>G31*'Макро данные общие'!G10</f>
        <v>6055.1417560191994</v>
      </c>
      <c r="H32" s="107">
        <f>H31*'Макро данные общие'!H10</f>
        <v>5528.6076902783989</v>
      </c>
      <c r="I32" s="107">
        <f>I31*'Макро данные общие'!I10</f>
        <v>5002.0736245375992</v>
      </c>
      <c r="J32" s="107">
        <f>J31*'Макро данные общие'!J10</f>
        <v>4475.5395587967987</v>
      </c>
      <c r="K32" s="107">
        <f>K31*'Макро данные общие'!K10</f>
        <v>3949.0054930559986</v>
      </c>
      <c r="L32" s="107">
        <f>L31*'Макро данные общие'!L10</f>
        <v>3422.4714273151985</v>
      </c>
      <c r="M32" s="107">
        <f>M31*'Макро данные общие'!M10</f>
        <v>2895.9373615743989</v>
      </c>
      <c r="N32" s="107">
        <f>N31*'Макро данные общие'!N10</f>
        <v>2369.4032958335983</v>
      </c>
      <c r="O32" s="107">
        <f>O31*'Макро данные общие'!O10</f>
        <v>1842.8692300927985</v>
      </c>
      <c r="P32" s="107">
        <f>P31*'Макро данные общие'!P10</f>
        <v>1316.3351643519986</v>
      </c>
      <c r="Q32" s="107">
        <f>Q31*'Макро данные общие'!Q10</f>
        <v>789.80109861119854</v>
      </c>
      <c r="R32" s="107">
        <f>R31*'Макро данные общие'!R10</f>
        <v>263.26703287039845</v>
      </c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</row>
    <row r="33" spans="1:18" x14ac:dyDescent="0.25">
      <c r="A33" s="10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</row>
    <row r="34" spans="1:18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</row>
  </sheetData>
  <hyperlinks>
    <hyperlink ref="C1" location="Содержание!A1" display="Содержание"/>
  </hyperlink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H83"/>
  <sheetViews>
    <sheetView showGridLines="0" tabSelected="1" zoomScaleNormal="100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68.42578125" style="229" customWidth="1"/>
    <col min="2" max="2" width="9.140625" style="229" customWidth="1"/>
    <col min="3" max="3" width="15.140625" style="374" customWidth="1"/>
    <col min="4" max="4" width="11.5703125" style="229" bestFit="1" customWidth="1"/>
    <col min="5" max="5" width="10.140625" style="229" bestFit="1" customWidth="1"/>
    <col min="6" max="6" width="9.140625" style="229"/>
    <col min="7" max="7" width="12" style="229" bestFit="1" customWidth="1"/>
    <col min="8" max="17" width="9.140625" style="229"/>
    <col min="18" max="27" width="9.140625" style="389"/>
    <col min="28" max="16384" width="9.140625" style="229"/>
  </cols>
  <sheetData>
    <row r="1" spans="1:17" x14ac:dyDescent="0.25">
      <c r="A1" s="433" t="s">
        <v>242</v>
      </c>
      <c r="B1" s="229" t="s">
        <v>264</v>
      </c>
    </row>
    <row r="2" spans="1:17" x14ac:dyDescent="0.25">
      <c r="A2" s="269" t="s">
        <v>199</v>
      </c>
      <c r="B2" s="266"/>
      <c r="C2" s="373"/>
      <c r="D2" s="267"/>
      <c r="E2" s="267"/>
      <c r="F2" s="267"/>
      <c r="G2" s="268"/>
    </row>
    <row r="3" spans="1:17" ht="15.75" thickBot="1" x14ac:dyDescent="0.3"/>
    <row r="4" spans="1:17" ht="15.75" thickBot="1" x14ac:dyDescent="0.3">
      <c r="A4" s="233" t="s">
        <v>215</v>
      </c>
      <c r="B4" s="265" t="s">
        <v>114</v>
      </c>
      <c r="C4" s="375">
        <v>15</v>
      </c>
    </row>
    <row r="6" spans="1:17" ht="15.75" thickBot="1" x14ac:dyDescent="0.3">
      <c r="A6" s="234" t="s">
        <v>6</v>
      </c>
      <c r="C6" s="376">
        <v>2020</v>
      </c>
      <c r="D6" s="376">
        <v>2021</v>
      </c>
      <c r="E6" s="376">
        <v>2022</v>
      </c>
      <c r="F6" s="376">
        <v>2023</v>
      </c>
      <c r="G6" s="376">
        <v>2024</v>
      </c>
      <c r="H6" s="376">
        <v>2025</v>
      </c>
      <c r="I6" s="376">
        <v>2026</v>
      </c>
      <c r="J6" s="376">
        <v>2027</v>
      </c>
      <c r="K6" s="376">
        <v>2028</v>
      </c>
      <c r="L6" s="376">
        <v>2029</v>
      </c>
      <c r="M6" s="376">
        <v>2030</v>
      </c>
      <c r="N6" s="376">
        <v>2031</v>
      </c>
      <c r="O6" s="376">
        <v>2032</v>
      </c>
      <c r="P6" s="376">
        <v>2033</v>
      </c>
      <c r="Q6" s="376">
        <v>2034</v>
      </c>
    </row>
    <row r="7" spans="1:17" x14ac:dyDescent="0.25">
      <c r="A7" s="230" t="s">
        <v>187</v>
      </c>
      <c r="B7" s="233" t="s">
        <v>15</v>
      </c>
      <c r="C7" s="273">
        <v>0</v>
      </c>
      <c r="D7" s="429">
        <v>0</v>
      </c>
      <c r="E7" s="272"/>
      <c r="F7" s="272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</row>
    <row r="8" spans="1:17" x14ac:dyDescent="0.25">
      <c r="A8" s="230" t="s">
        <v>200</v>
      </c>
      <c r="B8" s="233" t="s">
        <v>15</v>
      </c>
      <c r="C8" s="431">
        <v>38089.298000000003</v>
      </c>
      <c r="D8" s="273">
        <v>68394.186000000002</v>
      </c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</row>
    <row r="9" spans="1:17" x14ac:dyDescent="0.25">
      <c r="A9" s="231" t="s">
        <v>201</v>
      </c>
      <c r="B9" s="233" t="s">
        <v>15</v>
      </c>
      <c r="C9" s="273">
        <v>107012.79</v>
      </c>
      <c r="D9" s="432">
        <v>192987.21</v>
      </c>
      <c r="E9" s="273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430"/>
    </row>
    <row r="10" spans="1:17" x14ac:dyDescent="0.25">
      <c r="A10" s="232" t="s">
        <v>182</v>
      </c>
      <c r="B10" s="233" t="s">
        <v>15</v>
      </c>
      <c r="C10" s="273"/>
      <c r="D10" s="274"/>
      <c r="E10" s="274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</row>
    <row r="11" spans="1:17" x14ac:dyDescent="0.25">
      <c r="A11" s="232" t="s">
        <v>183</v>
      </c>
      <c r="B11" s="233" t="s">
        <v>15</v>
      </c>
      <c r="C11" s="432">
        <v>36275.521999999997</v>
      </c>
      <c r="D11" s="432">
        <v>64305.203999999998</v>
      </c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430"/>
    </row>
    <row r="13" spans="1:17" x14ac:dyDescent="0.25">
      <c r="A13" s="234" t="s">
        <v>189</v>
      </c>
      <c r="D13" s="239"/>
      <c r="E13" s="239"/>
    </row>
    <row r="14" spans="1:17" x14ac:dyDescent="0.25">
      <c r="A14" s="233" t="s">
        <v>190</v>
      </c>
      <c r="B14" s="241" t="s">
        <v>12</v>
      </c>
      <c r="C14" s="378">
        <v>6.25E-2</v>
      </c>
      <c r="D14" s="398"/>
      <c r="E14" s="239"/>
    </row>
    <row r="15" spans="1:17" x14ac:dyDescent="0.25">
      <c r="A15" s="233" t="s">
        <v>220</v>
      </c>
      <c r="B15" s="241" t="s">
        <v>114</v>
      </c>
      <c r="C15" s="377">
        <v>2</v>
      </c>
      <c r="D15" s="389"/>
      <c r="E15" s="239"/>
    </row>
    <row r="16" spans="1:17" x14ac:dyDescent="0.25">
      <c r="D16" s="239"/>
      <c r="E16" s="239"/>
    </row>
    <row r="17" spans="1:17" x14ac:dyDescent="0.25">
      <c r="A17" s="235" t="s">
        <v>188</v>
      </c>
    </row>
    <row r="18" spans="1:17" x14ac:dyDescent="0.25">
      <c r="A18" s="29" t="s">
        <v>186</v>
      </c>
      <c r="B18" s="233" t="s">
        <v>184</v>
      </c>
      <c r="C18" s="379">
        <v>206.98</v>
      </c>
    </row>
    <row r="19" spans="1:17" x14ac:dyDescent="0.25">
      <c r="A19" s="233" t="s">
        <v>153</v>
      </c>
      <c r="B19" s="233" t="s">
        <v>12</v>
      </c>
      <c r="C19" s="378">
        <v>0</v>
      </c>
      <c r="D19" s="238">
        <v>0</v>
      </c>
      <c r="E19" s="238">
        <v>1.5676000000000001</v>
      </c>
      <c r="F19" s="238">
        <v>0</v>
      </c>
      <c r="G19" s="238">
        <v>0</v>
      </c>
      <c r="H19" s="238">
        <v>0</v>
      </c>
      <c r="I19" s="238">
        <v>0</v>
      </c>
      <c r="J19" s="238">
        <v>0</v>
      </c>
      <c r="K19" s="238">
        <v>0</v>
      </c>
      <c r="L19" s="238">
        <v>0</v>
      </c>
      <c r="M19" s="238">
        <v>0</v>
      </c>
      <c r="N19" s="238">
        <v>0</v>
      </c>
      <c r="O19" s="238">
        <v>0</v>
      </c>
      <c r="P19" s="238">
        <v>0</v>
      </c>
      <c r="Q19" s="238">
        <v>0</v>
      </c>
    </row>
    <row r="20" spans="1:17" ht="7.5" customHeight="1" x14ac:dyDescent="0.25">
      <c r="A20" s="242"/>
      <c r="B20" s="244"/>
    </row>
    <row r="21" spans="1:17" x14ac:dyDescent="0.25">
      <c r="A21" s="243" t="s">
        <v>22</v>
      </c>
      <c r="B21" s="239"/>
    </row>
    <row r="22" spans="1:17" x14ac:dyDescent="0.25">
      <c r="A22" s="29" t="s">
        <v>23</v>
      </c>
      <c r="B22" s="233" t="s">
        <v>15</v>
      </c>
      <c r="C22" s="379">
        <v>0</v>
      </c>
    </row>
    <row r="23" spans="1:17" x14ac:dyDescent="0.25">
      <c r="A23" s="29" t="s">
        <v>24</v>
      </c>
      <c r="B23" s="233" t="s">
        <v>15</v>
      </c>
      <c r="C23" s="379">
        <v>0</v>
      </c>
    </row>
    <row r="24" spans="1:17" x14ac:dyDescent="0.25">
      <c r="A24" s="29" t="s">
        <v>25</v>
      </c>
      <c r="B24" s="233" t="s">
        <v>15</v>
      </c>
      <c r="C24" s="379">
        <v>323.60000000000002</v>
      </c>
    </row>
    <row r="25" spans="1:17" ht="7.5" customHeight="1" x14ac:dyDescent="0.25">
      <c r="C25" s="380"/>
    </row>
    <row r="26" spans="1:17" x14ac:dyDescent="0.25">
      <c r="A26" s="29" t="s">
        <v>185</v>
      </c>
      <c r="B26" s="233" t="s">
        <v>15</v>
      </c>
      <c r="C26" s="379">
        <v>4077.49</v>
      </c>
    </row>
    <row r="27" spans="1:17" ht="7.5" customHeight="1" x14ac:dyDescent="0.25">
      <c r="C27" s="380"/>
    </row>
    <row r="28" spans="1:17" x14ac:dyDescent="0.25">
      <c r="A28" s="21" t="s">
        <v>31</v>
      </c>
      <c r="B28" s="233" t="s">
        <v>15</v>
      </c>
      <c r="C28" s="379">
        <v>59.73</v>
      </c>
    </row>
    <row r="29" spans="1:17" x14ac:dyDescent="0.25">
      <c r="A29" s="21" t="s">
        <v>33</v>
      </c>
      <c r="B29" s="233" t="s">
        <v>15</v>
      </c>
      <c r="C29" s="379">
        <v>253.95</v>
      </c>
    </row>
    <row r="30" spans="1:17" ht="7.5" customHeight="1" x14ac:dyDescent="0.25">
      <c r="C30" s="380"/>
    </row>
    <row r="31" spans="1:17" ht="15" customHeight="1" x14ac:dyDescent="0.25">
      <c r="A31" s="355" t="s">
        <v>208</v>
      </c>
      <c r="C31" s="380"/>
    </row>
    <row r="32" spans="1:17" x14ac:dyDescent="0.25">
      <c r="A32" s="29" t="s">
        <v>36</v>
      </c>
      <c r="B32" s="233" t="s">
        <v>15</v>
      </c>
      <c r="C32" s="379">
        <v>13.55</v>
      </c>
    </row>
    <row r="33" spans="1:3" x14ac:dyDescent="0.25">
      <c r="A33" s="29" t="s">
        <v>37</v>
      </c>
      <c r="B33" s="233" t="s">
        <v>15</v>
      </c>
      <c r="C33" s="379">
        <v>0</v>
      </c>
    </row>
    <row r="34" spans="1:3" x14ac:dyDescent="0.25">
      <c r="A34" s="29" t="s">
        <v>38</v>
      </c>
      <c r="B34" s="233" t="s">
        <v>15</v>
      </c>
      <c r="C34" s="379">
        <v>1507.54</v>
      </c>
    </row>
    <row r="35" spans="1:3" ht="7.5" customHeight="1" x14ac:dyDescent="0.25">
      <c r="C35" s="380"/>
    </row>
    <row r="36" spans="1:3" x14ac:dyDescent="0.25">
      <c r="A36" s="243" t="s">
        <v>40</v>
      </c>
      <c r="B36" s="239"/>
      <c r="C36" s="380"/>
    </row>
    <row r="37" spans="1:3" x14ac:dyDescent="0.25">
      <c r="A37" s="29" t="s">
        <v>41</v>
      </c>
      <c r="B37" s="233" t="s">
        <v>15</v>
      </c>
      <c r="C37" s="379">
        <v>212.37</v>
      </c>
    </row>
    <row r="38" spans="1:3" x14ac:dyDescent="0.25">
      <c r="A38" s="29" t="s">
        <v>121</v>
      </c>
      <c r="B38" s="233" t="s">
        <v>15</v>
      </c>
      <c r="C38" s="379">
        <v>1640.12</v>
      </c>
    </row>
    <row r="39" spans="1:3" x14ac:dyDescent="0.25">
      <c r="A39" s="29" t="s">
        <v>42</v>
      </c>
      <c r="B39" s="233" t="s">
        <v>15</v>
      </c>
      <c r="C39" s="379"/>
    </row>
    <row r="40" spans="1:3" x14ac:dyDescent="0.25">
      <c r="A40" s="29" t="s">
        <v>43</v>
      </c>
      <c r="B40" s="233" t="s">
        <v>15</v>
      </c>
      <c r="C40" s="379"/>
    </row>
    <row r="41" spans="1:3" x14ac:dyDescent="0.25">
      <c r="A41" s="29" t="s">
        <v>44</v>
      </c>
      <c r="B41" s="233" t="s">
        <v>15</v>
      </c>
      <c r="C41" s="379"/>
    </row>
    <row r="42" spans="1:3" x14ac:dyDescent="0.25">
      <c r="A42" s="29" t="s">
        <v>45</v>
      </c>
      <c r="B42" s="233" t="s">
        <v>15</v>
      </c>
      <c r="C42" s="379">
        <v>16.239999999999998</v>
      </c>
    </row>
    <row r="43" spans="1:3" x14ac:dyDescent="0.25">
      <c r="A43" s="29" t="s">
        <v>46</v>
      </c>
      <c r="B43" s="233" t="s">
        <v>15</v>
      </c>
      <c r="C43" s="379"/>
    </row>
    <row r="44" spans="1:3" ht="7.5" customHeight="1" x14ac:dyDescent="0.25">
      <c r="C44" s="380"/>
    </row>
    <row r="45" spans="1:3" ht="15" customHeight="1" x14ac:dyDescent="0.25">
      <c r="A45" s="356" t="s">
        <v>51</v>
      </c>
      <c r="C45" s="380"/>
    </row>
    <row r="46" spans="1:3" ht="15" customHeight="1" x14ac:dyDescent="0.25">
      <c r="A46" s="236" t="s">
        <v>53</v>
      </c>
      <c r="B46" s="237" t="s">
        <v>54</v>
      </c>
      <c r="C46" s="379">
        <v>0.38700000000000001</v>
      </c>
    </row>
    <row r="47" spans="1:3" x14ac:dyDescent="0.25">
      <c r="A47" s="29" t="s">
        <v>52</v>
      </c>
      <c r="B47" s="233" t="s">
        <v>15</v>
      </c>
      <c r="C47" s="381">
        <v>386.19</v>
      </c>
    </row>
    <row r="48" spans="1:3" x14ac:dyDescent="0.25">
      <c r="A48" s="29" t="s">
        <v>55</v>
      </c>
      <c r="B48" s="233" t="s">
        <v>56</v>
      </c>
      <c r="C48" s="381">
        <v>4.8209999999999997</v>
      </c>
    </row>
    <row r="49" spans="1:20" ht="7.5" customHeight="1" x14ac:dyDescent="0.25">
      <c r="C49" s="380"/>
    </row>
    <row r="50" spans="1:20" x14ac:dyDescent="0.25">
      <c r="A50" s="29" t="s">
        <v>122</v>
      </c>
      <c r="B50" s="233" t="s">
        <v>15</v>
      </c>
      <c r="C50" s="382"/>
    </row>
    <row r="51" spans="1:20" x14ac:dyDescent="0.25">
      <c r="A51" s="29" t="s">
        <v>62</v>
      </c>
      <c r="B51" s="233" t="s">
        <v>15</v>
      </c>
      <c r="C51" s="382"/>
    </row>
    <row r="52" spans="1:20" ht="7.5" customHeight="1" x14ac:dyDescent="0.25">
      <c r="C52" s="380"/>
    </row>
    <row r="53" spans="1:20" ht="15" customHeight="1" x14ac:dyDescent="0.25">
      <c r="A53" s="355" t="s">
        <v>64</v>
      </c>
      <c r="C53" s="380"/>
    </row>
    <row r="54" spans="1:20" ht="15" customHeight="1" x14ac:dyDescent="0.25">
      <c r="A54" s="29" t="s">
        <v>69</v>
      </c>
      <c r="B54" s="233" t="s">
        <v>15</v>
      </c>
      <c r="C54" s="383">
        <v>0</v>
      </c>
    </row>
    <row r="55" spans="1:20" ht="15" customHeight="1" x14ac:dyDescent="0.25">
      <c r="A55" s="29" t="s">
        <v>1</v>
      </c>
      <c r="B55" s="233" t="s">
        <v>15</v>
      </c>
      <c r="C55" s="383">
        <v>0</v>
      </c>
    </row>
    <row r="56" spans="1:20" x14ac:dyDescent="0.25">
      <c r="A56" s="29" t="s">
        <v>179</v>
      </c>
      <c r="B56" s="233" t="s">
        <v>15</v>
      </c>
      <c r="C56" s="384">
        <v>0</v>
      </c>
    </row>
    <row r="57" spans="1:20" x14ac:dyDescent="0.25">
      <c r="A57" s="29" t="s">
        <v>178</v>
      </c>
      <c r="B57" s="233" t="s">
        <v>15</v>
      </c>
      <c r="C57" s="384">
        <v>15.23</v>
      </c>
    </row>
    <row r="58" spans="1:20" x14ac:dyDescent="0.25">
      <c r="A58" s="29" t="s">
        <v>202</v>
      </c>
      <c r="B58" s="233" t="s">
        <v>15</v>
      </c>
      <c r="C58" s="384">
        <v>0</v>
      </c>
    </row>
    <row r="59" spans="1:20" ht="7.5" customHeight="1" x14ac:dyDescent="0.25"/>
    <row r="60" spans="1:20" ht="15" customHeight="1" x14ac:dyDescent="0.25">
      <c r="A60" s="233" t="s">
        <v>102</v>
      </c>
      <c r="B60" s="241" t="s">
        <v>12</v>
      </c>
      <c r="C60" s="385">
        <v>0</v>
      </c>
      <c r="D60" s="240">
        <v>0</v>
      </c>
      <c r="E60" s="240">
        <v>0</v>
      </c>
      <c r="F60" s="240">
        <v>0</v>
      </c>
      <c r="G60" s="240">
        <v>0</v>
      </c>
      <c r="H60" s="240">
        <v>0</v>
      </c>
      <c r="I60" s="240">
        <v>0</v>
      </c>
      <c r="J60" s="240">
        <v>0</v>
      </c>
      <c r="K60" s="240">
        <v>0</v>
      </c>
      <c r="L60" s="240">
        <v>0</v>
      </c>
      <c r="M60" s="240">
        <v>0</v>
      </c>
      <c r="N60" s="240">
        <v>0</v>
      </c>
      <c r="O60" s="240">
        <v>0</v>
      </c>
      <c r="P60" s="240">
        <v>0</v>
      </c>
      <c r="Q60" s="240">
        <v>0</v>
      </c>
      <c r="R60" s="390"/>
      <c r="S60" s="390"/>
      <c r="T60" s="390"/>
    </row>
    <row r="61" spans="1:20" ht="15" customHeight="1" x14ac:dyDescent="0.25">
      <c r="A61" s="233" t="s">
        <v>222</v>
      </c>
      <c r="B61" s="241"/>
      <c r="C61" s="385">
        <v>0</v>
      </c>
      <c r="D61" s="385">
        <v>0</v>
      </c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  <c r="P61" s="385"/>
      <c r="Q61" s="385"/>
      <c r="R61" s="390"/>
      <c r="S61" s="390"/>
      <c r="T61" s="390"/>
    </row>
    <row r="62" spans="1:20" x14ac:dyDescent="0.25">
      <c r="A62" s="49" t="s">
        <v>221</v>
      </c>
      <c r="B62" s="13" t="s">
        <v>203</v>
      </c>
      <c r="C62" s="386">
        <v>50.51</v>
      </c>
    </row>
    <row r="63" spans="1:20" x14ac:dyDescent="0.25">
      <c r="A63" s="233" t="s">
        <v>191</v>
      </c>
      <c r="B63" s="233"/>
      <c r="C63" s="387">
        <v>0.02</v>
      </c>
      <c r="D63" s="387">
        <v>0.02</v>
      </c>
      <c r="E63" s="387">
        <v>0.02</v>
      </c>
      <c r="F63" s="387">
        <v>0.02</v>
      </c>
      <c r="G63" s="387">
        <v>0.02</v>
      </c>
      <c r="H63" s="387">
        <v>0.02</v>
      </c>
      <c r="I63" s="387">
        <v>0.02</v>
      </c>
      <c r="J63" s="387">
        <v>0.02</v>
      </c>
      <c r="K63" s="387">
        <v>0.02</v>
      </c>
      <c r="L63" s="387">
        <v>0.02</v>
      </c>
      <c r="M63" s="387">
        <v>0.02</v>
      </c>
      <c r="N63" s="387">
        <v>0.02</v>
      </c>
      <c r="O63" s="387">
        <v>0.02</v>
      </c>
      <c r="P63" s="387">
        <v>0.02</v>
      </c>
      <c r="Q63" s="387">
        <v>0.02</v>
      </c>
      <c r="R63" s="391"/>
      <c r="S63" s="391"/>
      <c r="T63" s="391"/>
    </row>
    <row r="65" spans="1:34" x14ac:dyDescent="0.25">
      <c r="A65" s="67" t="s">
        <v>125</v>
      </c>
      <c r="B65" s="241" t="s">
        <v>12</v>
      </c>
      <c r="C65" s="385">
        <v>0.01</v>
      </c>
      <c r="D65" s="240">
        <v>0.01</v>
      </c>
      <c r="E65" s="240">
        <v>0.01</v>
      </c>
      <c r="F65" s="240">
        <v>0.01</v>
      </c>
      <c r="G65" s="240">
        <v>0.01</v>
      </c>
      <c r="H65" s="240">
        <v>0.01</v>
      </c>
      <c r="I65" s="240">
        <v>0.01</v>
      </c>
      <c r="J65" s="240">
        <v>0.01</v>
      </c>
      <c r="K65" s="240">
        <v>0.01</v>
      </c>
      <c r="L65" s="240">
        <v>0.01</v>
      </c>
      <c r="M65" s="240">
        <v>0.01</v>
      </c>
      <c r="N65" s="240">
        <v>0.01</v>
      </c>
      <c r="O65" s="240">
        <v>0.01</v>
      </c>
      <c r="P65" s="240">
        <v>0.01</v>
      </c>
      <c r="Q65" s="240">
        <v>0.01</v>
      </c>
      <c r="R65" s="392"/>
      <c r="S65" s="392"/>
      <c r="T65" s="392"/>
    </row>
    <row r="67" spans="1:34" x14ac:dyDescent="0.25">
      <c r="A67" s="233" t="s">
        <v>227</v>
      </c>
      <c r="B67" s="241" t="s">
        <v>12</v>
      </c>
      <c r="C67" s="378">
        <v>0.80300000000000005</v>
      </c>
      <c r="D67" s="378">
        <v>0.80300000000000005</v>
      </c>
      <c r="E67" s="378">
        <v>0.80300000000000005</v>
      </c>
      <c r="F67" s="378">
        <v>0.80300000000000005</v>
      </c>
      <c r="G67" s="378">
        <v>0.80300000000000005</v>
      </c>
      <c r="H67" s="378">
        <v>0.80300000000000005</v>
      </c>
      <c r="I67" s="378">
        <v>0.80300000000000005</v>
      </c>
      <c r="J67" s="378">
        <v>0.80300000000000005</v>
      </c>
      <c r="K67" s="378">
        <v>0.80300000000000005</v>
      </c>
      <c r="L67" s="378">
        <v>0.80300000000000005</v>
      </c>
      <c r="M67" s="378">
        <v>0.80300000000000005</v>
      </c>
      <c r="N67" s="378">
        <v>0.80300000000000005</v>
      </c>
      <c r="O67" s="378">
        <v>0.80300000000000005</v>
      </c>
      <c r="P67" s="378">
        <v>0.80300000000000005</v>
      </c>
      <c r="Q67" s="378">
        <v>0.80300000000000005</v>
      </c>
    </row>
    <row r="68" spans="1:34" x14ac:dyDescent="0.25">
      <c r="A68" s="239"/>
      <c r="B68" s="419"/>
      <c r="C68" s="398"/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</row>
    <row r="69" spans="1:34" x14ac:dyDescent="0.25">
      <c r="A69" s="233" t="s">
        <v>178</v>
      </c>
      <c r="B69" s="233" t="s">
        <v>15</v>
      </c>
      <c r="C69" s="431"/>
      <c r="D69" s="431"/>
      <c r="E69" s="431"/>
      <c r="F69" s="431"/>
      <c r="G69" s="431"/>
      <c r="H69" s="431"/>
      <c r="I69" s="431"/>
      <c r="J69" s="431"/>
      <c r="K69" s="431"/>
      <c r="L69" s="431"/>
      <c r="M69" s="431"/>
      <c r="N69" s="431"/>
      <c r="O69" s="431"/>
      <c r="P69" s="431"/>
      <c r="Q69" s="431"/>
    </row>
    <row r="70" spans="1:34" x14ac:dyDescent="0.25">
      <c r="A70" s="233" t="s">
        <v>255</v>
      </c>
      <c r="B70" s="233" t="s">
        <v>15</v>
      </c>
      <c r="C70" s="431"/>
      <c r="D70" s="431">
        <v>14285</v>
      </c>
      <c r="E70" s="431">
        <v>14285</v>
      </c>
      <c r="F70" s="431">
        <v>14285</v>
      </c>
      <c r="G70" s="431">
        <v>14285</v>
      </c>
      <c r="H70" s="431">
        <v>14285</v>
      </c>
      <c r="I70" s="431">
        <v>14285</v>
      </c>
      <c r="J70" s="431">
        <v>14285</v>
      </c>
      <c r="K70" s="431">
        <v>14285</v>
      </c>
      <c r="L70" s="431">
        <v>14285</v>
      </c>
      <c r="M70" s="431">
        <v>14285</v>
      </c>
      <c r="N70" s="431">
        <v>14285</v>
      </c>
      <c r="O70" s="431">
        <v>14285</v>
      </c>
      <c r="P70" s="431">
        <v>14285</v>
      </c>
      <c r="Q70" s="431">
        <v>14285</v>
      </c>
    </row>
    <row r="72" spans="1:34" x14ac:dyDescent="0.25">
      <c r="A72" s="235" t="s">
        <v>193</v>
      </c>
    </row>
    <row r="73" spans="1:34" s="436" customFormat="1" x14ac:dyDescent="0.25">
      <c r="A73" s="29" t="s">
        <v>197</v>
      </c>
      <c r="B73" s="233" t="s">
        <v>15</v>
      </c>
      <c r="C73" s="434">
        <v>0</v>
      </c>
      <c r="D73" s="434">
        <f>C73-C74</f>
        <v>0</v>
      </c>
      <c r="E73" s="434">
        <f>D73-D74</f>
        <v>0</v>
      </c>
      <c r="F73" s="434">
        <f t="shared" ref="F73:Q73" si="0">E73-E74</f>
        <v>0</v>
      </c>
      <c r="G73" s="434">
        <f t="shared" si="0"/>
        <v>0</v>
      </c>
      <c r="H73" s="434">
        <f t="shared" si="0"/>
        <v>0</v>
      </c>
      <c r="I73" s="434">
        <f t="shared" si="0"/>
        <v>0</v>
      </c>
      <c r="J73" s="434">
        <f t="shared" si="0"/>
        <v>0</v>
      </c>
      <c r="K73" s="434">
        <f t="shared" si="0"/>
        <v>0</v>
      </c>
      <c r="L73" s="434">
        <f t="shared" si="0"/>
        <v>0</v>
      </c>
      <c r="M73" s="434">
        <f t="shared" si="0"/>
        <v>0</v>
      </c>
      <c r="N73" s="434">
        <f t="shared" si="0"/>
        <v>0</v>
      </c>
      <c r="O73" s="434">
        <f t="shared" si="0"/>
        <v>0</v>
      </c>
      <c r="P73" s="434">
        <f t="shared" si="0"/>
        <v>0</v>
      </c>
      <c r="Q73" s="434">
        <f t="shared" si="0"/>
        <v>0</v>
      </c>
      <c r="R73" s="435"/>
      <c r="S73" s="435"/>
      <c r="T73" s="435"/>
      <c r="U73" s="435"/>
      <c r="V73" s="435"/>
      <c r="W73" s="435"/>
      <c r="X73" s="435"/>
      <c r="Y73" s="435"/>
      <c r="Z73" s="435"/>
      <c r="AA73" s="435"/>
      <c r="AB73" s="435"/>
      <c r="AC73" s="435"/>
      <c r="AD73" s="435"/>
      <c r="AE73" s="435"/>
      <c r="AF73" s="435"/>
      <c r="AG73" s="435"/>
      <c r="AH73" s="435"/>
    </row>
    <row r="74" spans="1:34" s="436" customFormat="1" x14ac:dyDescent="0.25">
      <c r="A74" s="29" t="s">
        <v>111</v>
      </c>
      <c r="B74" s="233" t="s">
        <v>15</v>
      </c>
      <c r="C74" s="434">
        <v>0</v>
      </c>
      <c r="D74" s="434">
        <v>0</v>
      </c>
      <c r="E74" s="434">
        <v>0</v>
      </c>
      <c r="F74" s="434">
        <v>0</v>
      </c>
      <c r="G74" s="434">
        <v>0</v>
      </c>
      <c r="H74" s="434">
        <v>0</v>
      </c>
      <c r="I74" s="434">
        <v>0</v>
      </c>
      <c r="J74" s="434">
        <v>0</v>
      </c>
      <c r="K74" s="434">
        <v>0</v>
      </c>
      <c r="L74" s="434">
        <v>0</v>
      </c>
      <c r="M74" s="434">
        <v>0</v>
      </c>
      <c r="N74" s="434">
        <v>0</v>
      </c>
      <c r="O74" s="434">
        <v>0</v>
      </c>
      <c r="P74" s="434">
        <v>0</v>
      </c>
      <c r="Q74" s="434">
        <v>0</v>
      </c>
      <c r="R74" s="435"/>
      <c r="S74" s="435"/>
      <c r="T74" s="435"/>
      <c r="U74" s="435"/>
      <c r="V74" s="435"/>
      <c r="W74" s="435"/>
      <c r="X74" s="435"/>
      <c r="Y74" s="435"/>
      <c r="Z74" s="435"/>
      <c r="AA74" s="435"/>
      <c r="AB74" s="435"/>
      <c r="AC74" s="435"/>
      <c r="AD74" s="435"/>
      <c r="AE74" s="435"/>
      <c r="AF74" s="435"/>
      <c r="AG74" s="435"/>
      <c r="AH74" s="435"/>
    </row>
    <row r="76" spans="1:34" x14ac:dyDescent="0.25">
      <c r="A76" s="61" t="s">
        <v>103</v>
      </c>
      <c r="B76" s="59"/>
      <c r="C76" s="87">
        <v>1</v>
      </c>
      <c r="D76" s="61">
        <v>2</v>
      </c>
      <c r="E76" s="61">
        <v>3</v>
      </c>
      <c r="F76" s="61">
        <v>4</v>
      </c>
      <c r="G76" s="61">
        <v>5</v>
      </c>
      <c r="H76" s="61">
        <v>6</v>
      </c>
      <c r="I76" s="61">
        <v>7</v>
      </c>
      <c r="J76" s="61">
        <v>8</v>
      </c>
      <c r="K76" s="61">
        <v>9</v>
      </c>
      <c r="L76" s="61">
        <v>10</v>
      </c>
      <c r="M76" s="61">
        <v>11</v>
      </c>
      <c r="N76" s="61">
        <v>12</v>
      </c>
      <c r="O76" s="61">
        <v>13</v>
      </c>
      <c r="P76" s="61">
        <v>14</v>
      </c>
      <c r="Q76" s="61">
        <v>15</v>
      </c>
      <c r="R76" s="306"/>
      <c r="S76" s="306"/>
      <c r="T76" s="306"/>
      <c r="U76" s="306"/>
    </row>
    <row r="77" spans="1:34" ht="30" x14ac:dyDescent="0.25">
      <c r="A77" s="232" t="s">
        <v>219</v>
      </c>
      <c r="B77" s="449"/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54"/>
      <c r="S77" s="54"/>
      <c r="T77" s="54"/>
      <c r="U77" s="54"/>
    </row>
    <row r="78" spans="1:34" ht="30" x14ac:dyDescent="0.25">
      <c r="A78" s="232" t="s">
        <v>104</v>
      </c>
      <c r="B78" s="450"/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54"/>
      <c r="S78" s="54"/>
      <c r="T78" s="54"/>
      <c r="U78" s="54"/>
    </row>
    <row r="79" spans="1:34" ht="30" x14ac:dyDescent="0.25">
      <c r="A79" s="232" t="s">
        <v>105</v>
      </c>
      <c r="B79" s="451"/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8"/>
      <c r="Q79" s="388"/>
      <c r="R79" s="54"/>
      <c r="S79" s="54"/>
      <c r="T79" s="54"/>
      <c r="U79" s="54"/>
    </row>
    <row r="80" spans="1:34" ht="15.75" thickBot="1" x14ac:dyDescent="0.3"/>
    <row r="81" spans="1:17" x14ac:dyDescent="0.25">
      <c r="A81" s="437" t="s">
        <v>260</v>
      </c>
      <c r="B81" s="438"/>
      <c r="C81" s="439"/>
      <c r="D81" s="438"/>
      <c r="E81" s="438"/>
      <c r="F81" s="438"/>
      <c r="G81" s="438"/>
      <c r="H81" s="438"/>
      <c r="I81" s="438"/>
      <c r="J81" s="438"/>
      <c r="K81" s="438"/>
      <c r="L81" s="438"/>
      <c r="M81" s="438"/>
      <c r="N81" s="438"/>
      <c r="O81" s="438"/>
      <c r="P81" s="438"/>
      <c r="Q81" s="440"/>
    </row>
    <row r="82" spans="1:17" ht="18" x14ac:dyDescent="0.25">
      <c r="A82" s="441" t="s">
        <v>79</v>
      </c>
      <c r="B82" s="233" t="s">
        <v>262</v>
      </c>
      <c r="C82" s="377"/>
      <c r="D82" s="233"/>
      <c r="E82" s="233"/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442"/>
    </row>
    <row r="83" spans="1:17" ht="18.75" thickBot="1" x14ac:dyDescent="0.3">
      <c r="A83" s="443" t="s">
        <v>80</v>
      </c>
      <c r="B83" s="444" t="s">
        <v>263</v>
      </c>
      <c r="C83" s="445"/>
      <c r="D83" s="444"/>
      <c r="E83" s="444"/>
      <c r="F83" s="444"/>
      <c r="G83" s="444"/>
      <c r="H83" s="444"/>
      <c r="I83" s="444"/>
      <c r="J83" s="444"/>
      <c r="K83" s="444"/>
      <c r="L83" s="444"/>
      <c r="M83" s="444"/>
      <c r="N83" s="444"/>
      <c r="O83" s="444"/>
      <c r="P83" s="444"/>
      <c r="Q83" s="446"/>
    </row>
  </sheetData>
  <mergeCells count="1">
    <mergeCell ref="B77:B79"/>
  </mergeCells>
  <conditionalFormatting sqref="C14">
    <cfRule type="cellIs" dxfId="14" priority="2" operator="equal">
      <formula>0</formula>
    </cfRule>
  </conditionalFormatting>
  <conditionalFormatting sqref="C15">
    <cfRule type="cellIs" dxfId="13" priority="1" operator="equal">
      <formula>0</formula>
    </cfRule>
  </conditionalFormatting>
  <dataValidations count="2">
    <dataValidation type="decimal" allowBlank="1" showErrorMessage="1" errorTitle="Ввод числа" error="Вводимое число должно быть  от 1 до 22!" sqref="C15">
      <formula1>1</formula1>
      <formula2>22</formula2>
    </dataValidation>
    <dataValidation type="decimal" operator="greaterThan" allowBlank="1" showErrorMessage="1" sqref="C14">
      <formula1>0</formula1>
    </dataValidation>
  </dataValidations>
  <hyperlinks>
    <hyperlink ref="A1" location="Содержание!A1" display="Содержание"/>
  </hyperlink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16"/>
  <sheetViews>
    <sheetView showGridLines="0" zoomScale="85" zoomScaleNormal="85" zoomScalePage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ColWidth="8.85546875" defaultRowHeight="15" x14ac:dyDescent="0.25"/>
  <cols>
    <col min="1" max="1" width="47.85546875" style="59" customWidth="1"/>
    <col min="2" max="3" width="9.5703125" style="59" bestFit="1" customWidth="1"/>
    <col min="4" max="13" width="9.140625" style="59" bestFit="1" customWidth="1"/>
    <col min="14" max="14" width="8.7109375" style="59" bestFit="1" customWidth="1"/>
    <col min="15" max="20" width="8.7109375" style="59" customWidth="1"/>
    <col min="21" max="16384" width="8.85546875" style="59"/>
  </cols>
  <sheetData>
    <row r="1" spans="1:20" x14ac:dyDescent="0.25">
      <c r="A1" s="409" t="s">
        <v>242</v>
      </c>
    </row>
    <row r="2" spans="1:20" s="141" customFormat="1" ht="20.100000000000001" customHeight="1" x14ac:dyDescent="0.25">
      <c r="A2" s="140"/>
      <c r="B2" s="135">
        <v>2018</v>
      </c>
      <c r="C2" s="135">
        <v>2019</v>
      </c>
      <c r="D2" s="135">
        <v>2020</v>
      </c>
      <c r="E2" s="135">
        <v>2021</v>
      </c>
      <c r="F2" s="135">
        <v>2022</v>
      </c>
      <c r="G2" s="135">
        <v>2023</v>
      </c>
      <c r="H2" s="135">
        <v>2024</v>
      </c>
      <c r="I2" s="135">
        <v>2025</v>
      </c>
      <c r="J2" s="135">
        <v>2026</v>
      </c>
      <c r="K2" s="135">
        <v>2027</v>
      </c>
      <c r="L2" s="135">
        <v>2028</v>
      </c>
      <c r="M2" s="135">
        <v>2029</v>
      </c>
      <c r="N2" s="135">
        <v>2030</v>
      </c>
      <c r="O2" s="135">
        <v>2031</v>
      </c>
      <c r="P2" s="135">
        <v>2032</v>
      </c>
      <c r="Q2" s="135">
        <v>2033</v>
      </c>
      <c r="R2" s="135">
        <v>2034</v>
      </c>
      <c r="S2" s="135">
        <v>2035</v>
      </c>
      <c r="T2" s="135">
        <v>2036</v>
      </c>
    </row>
    <row r="3" spans="1:20" s="133" customFormat="1" ht="19.5" customHeight="1" x14ac:dyDescent="0.25">
      <c r="A3" s="218" t="s">
        <v>5</v>
      </c>
      <c r="B3" s="219">
        <v>3.4000000000000002E-2</v>
      </c>
      <c r="C3" s="220">
        <v>4.2999999999999997E-2</v>
      </c>
      <c r="D3" s="220">
        <v>0.04</v>
      </c>
      <c r="E3" s="220">
        <v>0.04</v>
      </c>
      <c r="F3" s="220">
        <v>0.04</v>
      </c>
      <c r="G3" s="220">
        <v>0.04</v>
      </c>
      <c r="H3" s="220">
        <v>0.04</v>
      </c>
      <c r="I3" s="220">
        <v>0.04</v>
      </c>
      <c r="J3" s="220">
        <v>0.04</v>
      </c>
      <c r="K3" s="220">
        <v>0.04</v>
      </c>
      <c r="L3" s="220">
        <v>0.04</v>
      </c>
      <c r="M3" s="220">
        <v>0.04</v>
      </c>
      <c r="N3" s="220">
        <v>0.04</v>
      </c>
      <c r="O3" s="220">
        <v>0.04</v>
      </c>
      <c r="P3" s="220">
        <v>0.04</v>
      </c>
      <c r="Q3" s="220">
        <v>0.04</v>
      </c>
      <c r="R3" s="220">
        <v>0.04</v>
      </c>
      <c r="S3" s="220">
        <v>0.04</v>
      </c>
      <c r="T3" s="220">
        <v>0.04</v>
      </c>
    </row>
    <row r="4" spans="1:20" s="133" customFormat="1" ht="19.5" customHeight="1" x14ac:dyDescent="0.25">
      <c r="A4" s="209" t="s">
        <v>94</v>
      </c>
      <c r="B4" s="221">
        <v>1</v>
      </c>
      <c r="C4" s="221">
        <v>1</v>
      </c>
      <c r="D4" s="221">
        <f t="shared" ref="D4:T4" si="0">C4*(D3+1)</f>
        <v>1.04</v>
      </c>
      <c r="E4" s="221">
        <f t="shared" si="0"/>
        <v>1.0816000000000001</v>
      </c>
      <c r="F4" s="221">
        <f t="shared" si="0"/>
        <v>1.1248640000000001</v>
      </c>
      <c r="G4" s="221">
        <f t="shared" si="0"/>
        <v>1.1698585600000002</v>
      </c>
      <c r="H4" s="221">
        <f t="shared" si="0"/>
        <v>1.2166529024000003</v>
      </c>
      <c r="I4" s="221">
        <f t="shared" si="0"/>
        <v>1.2653190184960004</v>
      </c>
      <c r="J4" s="221">
        <f t="shared" si="0"/>
        <v>1.3159317792358405</v>
      </c>
      <c r="K4" s="221">
        <f t="shared" si="0"/>
        <v>1.3685690504052741</v>
      </c>
      <c r="L4" s="221">
        <f t="shared" si="0"/>
        <v>1.4233118124214852</v>
      </c>
      <c r="M4" s="221">
        <f t="shared" si="0"/>
        <v>1.4802442849183446</v>
      </c>
      <c r="N4" s="221">
        <f t="shared" si="0"/>
        <v>1.5394540563150785</v>
      </c>
      <c r="O4" s="221">
        <f t="shared" si="0"/>
        <v>1.6010322185676817</v>
      </c>
      <c r="P4" s="221">
        <f t="shared" si="0"/>
        <v>1.6650735073103891</v>
      </c>
      <c r="Q4" s="221">
        <f t="shared" si="0"/>
        <v>1.7316764476028046</v>
      </c>
      <c r="R4" s="221">
        <f t="shared" si="0"/>
        <v>1.8009435055069167</v>
      </c>
      <c r="S4" s="221">
        <f t="shared" si="0"/>
        <v>1.8729812457271935</v>
      </c>
      <c r="T4" s="221">
        <f t="shared" si="0"/>
        <v>1.9479004955562813</v>
      </c>
    </row>
    <row r="5" spans="1:20" s="133" customFormat="1" ht="19.5" customHeight="1" x14ac:dyDescent="0.25">
      <c r="A5" s="209" t="s">
        <v>4</v>
      </c>
      <c r="B5" s="212">
        <v>4.7280000000000003E-2</v>
      </c>
      <c r="C5" s="212">
        <v>6.0999999999999999E-2</v>
      </c>
      <c r="D5" s="212">
        <v>4.2000000000000003E-2</v>
      </c>
      <c r="E5" s="212">
        <v>0.04</v>
      </c>
      <c r="F5" s="212">
        <v>0.04</v>
      </c>
      <c r="G5" s="212">
        <v>3.9E-2</v>
      </c>
      <c r="H5" s="212">
        <v>3.9E-2</v>
      </c>
      <c r="I5" s="212">
        <v>3.9E-2</v>
      </c>
      <c r="J5" s="212">
        <v>3.9E-2</v>
      </c>
      <c r="K5" s="212">
        <v>3.9E-2</v>
      </c>
      <c r="L5" s="212">
        <v>3.9E-2</v>
      </c>
      <c r="M5" s="212">
        <v>3.9E-2</v>
      </c>
      <c r="N5" s="212">
        <v>3.9E-2</v>
      </c>
      <c r="O5" s="212">
        <v>3.9E-2</v>
      </c>
      <c r="P5" s="212">
        <v>3.9E-2</v>
      </c>
      <c r="Q5" s="212">
        <v>3.9E-2</v>
      </c>
      <c r="R5" s="212">
        <v>3.9E-2</v>
      </c>
      <c r="S5" s="212">
        <v>3.9E-2</v>
      </c>
      <c r="T5" s="212">
        <v>3.9E-2</v>
      </c>
    </row>
    <row r="6" spans="1:20" s="214" customFormat="1" ht="19.5" customHeight="1" x14ac:dyDescent="0.25">
      <c r="A6" s="213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3"/>
    </row>
    <row r="7" spans="1:20" s="133" customFormat="1" ht="19.5" customHeight="1" x14ac:dyDescent="0.25">
      <c r="A7" s="132" t="s">
        <v>2</v>
      </c>
      <c r="B7" s="210">
        <v>0.2</v>
      </c>
      <c r="C7" s="210">
        <v>0.2</v>
      </c>
      <c r="D7" s="210">
        <v>0.2</v>
      </c>
      <c r="E7" s="210">
        <v>0.2</v>
      </c>
      <c r="F7" s="210">
        <v>0.2</v>
      </c>
      <c r="G7" s="210">
        <v>0.2</v>
      </c>
      <c r="H7" s="210">
        <v>0.2</v>
      </c>
      <c r="I7" s="210">
        <v>0.2</v>
      </c>
      <c r="J7" s="210">
        <v>0.2</v>
      </c>
      <c r="K7" s="210">
        <v>0.2</v>
      </c>
      <c r="L7" s="210">
        <v>0.2</v>
      </c>
      <c r="M7" s="210">
        <v>0.2</v>
      </c>
      <c r="N7" s="210">
        <v>0.2</v>
      </c>
      <c r="O7" s="210">
        <v>0.2</v>
      </c>
      <c r="P7" s="210">
        <v>0.2</v>
      </c>
      <c r="Q7" s="210">
        <v>0.2</v>
      </c>
      <c r="R7" s="210">
        <v>0.2</v>
      </c>
      <c r="S7" s="210">
        <v>0.2</v>
      </c>
      <c r="T7" s="210">
        <v>0.2</v>
      </c>
    </row>
    <row r="8" spans="1:20" s="133" customFormat="1" ht="19.5" customHeight="1" x14ac:dyDescent="0.25">
      <c r="A8" s="134" t="s">
        <v>1</v>
      </c>
      <c r="B8" s="210">
        <v>0.2</v>
      </c>
      <c r="C8" s="210">
        <v>0.2</v>
      </c>
      <c r="D8" s="210">
        <v>0.2</v>
      </c>
      <c r="E8" s="210">
        <v>0.2</v>
      </c>
      <c r="F8" s="210">
        <v>0.2</v>
      </c>
      <c r="G8" s="210">
        <v>0.2</v>
      </c>
      <c r="H8" s="210">
        <v>0.2</v>
      </c>
      <c r="I8" s="210">
        <v>0.2</v>
      </c>
      <c r="J8" s="210">
        <v>0.2</v>
      </c>
      <c r="K8" s="210">
        <v>0.2</v>
      </c>
      <c r="L8" s="210">
        <v>0.2</v>
      </c>
      <c r="M8" s="210">
        <v>0.2</v>
      </c>
      <c r="N8" s="210">
        <v>0.2</v>
      </c>
      <c r="O8" s="210">
        <v>0.2</v>
      </c>
      <c r="P8" s="210">
        <v>0.2</v>
      </c>
      <c r="Q8" s="210">
        <v>0.2</v>
      </c>
      <c r="R8" s="210">
        <v>0.2</v>
      </c>
      <c r="S8" s="210">
        <v>0.2</v>
      </c>
      <c r="T8" s="210">
        <v>0.2</v>
      </c>
    </row>
    <row r="9" spans="1:20" s="133" customFormat="1" ht="19.5" customHeight="1" x14ac:dyDescent="0.25">
      <c r="A9" s="132" t="s">
        <v>128</v>
      </c>
      <c r="B9" s="209"/>
      <c r="C9" s="211">
        <v>0.30199999999999999</v>
      </c>
      <c r="D9" s="211">
        <v>0.30199999999999999</v>
      </c>
      <c r="E9" s="211">
        <v>0.30199999999999999</v>
      </c>
      <c r="F9" s="211">
        <v>0.30199999999999999</v>
      </c>
      <c r="G9" s="211">
        <v>0.30199999999999999</v>
      </c>
      <c r="H9" s="211">
        <v>0.30199999999999999</v>
      </c>
      <c r="I9" s="211">
        <v>0.30199999999999999</v>
      </c>
      <c r="J9" s="211">
        <v>0.30199999999999999</v>
      </c>
      <c r="K9" s="211">
        <v>0.30199999999999999</v>
      </c>
      <c r="L9" s="211">
        <v>0.30199999999999999</v>
      </c>
      <c r="M9" s="211">
        <v>0.30199999999999999</v>
      </c>
      <c r="N9" s="211">
        <v>0.30199999999999999</v>
      </c>
      <c r="O9" s="211">
        <v>0.30199999999999999</v>
      </c>
      <c r="P9" s="211">
        <v>0.30199999999999999</v>
      </c>
      <c r="Q9" s="211">
        <v>0.30199999999999999</v>
      </c>
      <c r="R9" s="211">
        <v>0.30199999999999999</v>
      </c>
      <c r="S9" s="211">
        <v>0.30199999999999999</v>
      </c>
      <c r="T9" s="211">
        <v>0.30199999999999999</v>
      </c>
    </row>
    <row r="10" spans="1:20" s="133" customFormat="1" ht="19.5" customHeight="1" x14ac:dyDescent="0.25">
      <c r="A10" s="131" t="s">
        <v>3</v>
      </c>
      <c r="B10" s="212">
        <v>1.7000000000000001E-2</v>
      </c>
      <c r="C10" s="212">
        <v>1.7000000000000001E-2</v>
      </c>
      <c r="D10" s="212">
        <v>1.7000000000000001E-2</v>
      </c>
      <c r="E10" s="212">
        <v>1.7000000000000001E-2</v>
      </c>
      <c r="F10" s="212">
        <v>1.7000000000000001E-2</v>
      </c>
      <c r="G10" s="212">
        <v>1.7000000000000001E-2</v>
      </c>
      <c r="H10" s="212">
        <v>1.7000000000000001E-2</v>
      </c>
      <c r="I10" s="212">
        <v>1.7000000000000001E-2</v>
      </c>
      <c r="J10" s="212">
        <v>1.7000000000000001E-2</v>
      </c>
      <c r="K10" s="212">
        <v>1.7000000000000001E-2</v>
      </c>
      <c r="L10" s="212">
        <v>1.7000000000000001E-2</v>
      </c>
      <c r="M10" s="212">
        <v>1.7000000000000001E-2</v>
      </c>
      <c r="N10" s="212">
        <v>1.7000000000000001E-2</v>
      </c>
      <c r="O10" s="212">
        <v>1.7000000000000001E-2</v>
      </c>
      <c r="P10" s="212">
        <v>1.7000000000000001E-2</v>
      </c>
      <c r="Q10" s="212">
        <v>1.7000000000000001E-2</v>
      </c>
      <c r="R10" s="212">
        <v>1.7000000000000001E-2</v>
      </c>
      <c r="S10" s="212">
        <v>1.7000000000000001E-2</v>
      </c>
      <c r="T10" s="212">
        <v>1.7000000000000001E-2</v>
      </c>
    </row>
    <row r="11" spans="1:20" s="133" customFormat="1" ht="19.5" customHeight="1" x14ac:dyDescent="0.25">
      <c r="A11" s="134" t="s">
        <v>0</v>
      </c>
      <c r="B11" s="210">
        <v>0.13</v>
      </c>
      <c r="C11" s="210">
        <v>0.13</v>
      </c>
      <c r="D11" s="210">
        <v>0.13</v>
      </c>
      <c r="E11" s="210">
        <v>0.13</v>
      </c>
      <c r="F11" s="210">
        <v>0.13</v>
      </c>
      <c r="G11" s="210">
        <v>0.13</v>
      </c>
      <c r="H11" s="210">
        <v>0.13</v>
      </c>
      <c r="I11" s="210">
        <v>0.13</v>
      </c>
      <c r="J11" s="210">
        <v>0.13</v>
      </c>
      <c r="K11" s="210">
        <v>0.13</v>
      </c>
      <c r="L11" s="210">
        <v>0.13</v>
      </c>
      <c r="M11" s="210">
        <v>0.13</v>
      </c>
      <c r="N11" s="210">
        <v>0.13</v>
      </c>
      <c r="O11" s="210">
        <v>0.13</v>
      </c>
      <c r="P11" s="210">
        <v>0.13</v>
      </c>
      <c r="Q11" s="210">
        <v>0.13</v>
      </c>
      <c r="R11" s="210">
        <v>0.13</v>
      </c>
      <c r="S11" s="210">
        <v>0.13</v>
      </c>
      <c r="T11" s="210">
        <v>0.13</v>
      </c>
    </row>
    <row r="12" spans="1:20" s="217" customFormat="1" ht="19.5" customHeight="1" x14ac:dyDescent="0.25">
      <c r="A12" s="215"/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</row>
    <row r="13" spans="1:20" s="141" customFormat="1" ht="19.5" customHeight="1" x14ac:dyDescent="0.25">
      <c r="A13" s="209" t="s">
        <v>180</v>
      </c>
      <c r="B13" s="210"/>
      <c r="C13" s="210">
        <v>0.25</v>
      </c>
      <c r="D13" s="210">
        <v>0.25</v>
      </c>
      <c r="E13" s="210">
        <v>0.25</v>
      </c>
      <c r="F13" s="210">
        <v>0.25</v>
      </c>
      <c r="G13" s="210">
        <v>0.25</v>
      </c>
      <c r="H13" s="210">
        <v>0.25</v>
      </c>
      <c r="I13" s="210">
        <v>0.25</v>
      </c>
      <c r="J13" s="210">
        <v>0.25</v>
      </c>
      <c r="K13" s="210">
        <v>0.25</v>
      </c>
      <c r="L13" s="210">
        <v>0.25</v>
      </c>
      <c r="M13" s="210">
        <v>0.25</v>
      </c>
      <c r="N13" s="210">
        <v>0.25</v>
      </c>
      <c r="O13" s="210">
        <v>0.25</v>
      </c>
      <c r="P13" s="210">
        <v>0.25</v>
      </c>
      <c r="Q13" s="210">
        <v>0.25</v>
      </c>
      <c r="R13" s="210">
        <v>0.25</v>
      </c>
      <c r="S13" s="210">
        <v>0.25</v>
      </c>
      <c r="T13" s="210">
        <v>0.25</v>
      </c>
    </row>
    <row r="14" spans="1:20" s="141" customFormat="1" ht="19.5" customHeight="1" x14ac:dyDescent="0.25">
      <c r="A14" s="209" t="s">
        <v>181</v>
      </c>
      <c r="B14" s="210"/>
      <c r="C14" s="210">
        <v>0.15</v>
      </c>
      <c r="D14" s="210">
        <v>0.15</v>
      </c>
      <c r="E14" s="210">
        <v>0.15</v>
      </c>
      <c r="F14" s="210">
        <v>0.15</v>
      </c>
      <c r="G14" s="210">
        <v>0.15</v>
      </c>
      <c r="H14" s="210">
        <v>0.15</v>
      </c>
      <c r="I14" s="210">
        <v>0.15</v>
      </c>
      <c r="J14" s="210">
        <v>0.15</v>
      </c>
      <c r="K14" s="210">
        <v>0.15</v>
      </c>
      <c r="L14" s="210">
        <v>0.15</v>
      </c>
      <c r="M14" s="210">
        <v>0.15</v>
      </c>
      <c r="N14" s="210">
        <v>0.15</v>
      </c>
      <c r="O14" s="210">
        <v>0.15</v>
      </c>
      <c r="P14" s="210">
        <v>0.15</v>
      </c>
      <c r="Q14" s="210">
        <v>0.15</v>
      </c>
      <c r="R14" s="210">
        <v>0.15</v>
      </c>
      <c r="S14" s="210">
        <v>0.15</v>
      </c>
      <c r="T14" s="210">
        <v>0.15</v>
      </c>
    </row>
    <row r="15" spans="1:20" ht="19.5" customHeight="1" x14ac:dyDescent="0.25"/>
    <row r="16" spans="1:20" x14ac:dyDescent="0.25">
      <c r="A16" s="67" t="s">
        <v>141</v>
      </c>
      <c r="C16" s="228">
        <v>6.25E-2</v>
      </c>
    </row>
  </sheetData>
  <hyperlinks>
    <hyperlink ref="A1" location="Содержание!A1" display="Содержание"/>
  </hyperlink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H3" sqref="H3"/>
    </sheetView>
  </sheetViews>
  <sheetFormatPr defaultRowHeight="15" outlineLevelRow="1" x14ac:dyDescent="0.25"/>
  <cols>
    <col min="1" max="1" width="6" style="59" customWidth="1"/>
    <col min="2" max="2" width="57.42578125" style="59" customWidth="1"/>
    <col min="3" max="3" width="18.5703125" style="59" customWidth="1"/>
    <col min="4" max="4" width="14.42578125" style="59" customWidth="1"/>
    <col min="5" max="5" width="15.28515625" style="59" customWidth="1"/>
    <col min="6" max="6" width="15.140625" style="59" customWidth="1"/>
    <col min="7" max="7" width="14.5703125" style="59" customWidth="1"/>
    <col min="8" max="8" width="16.85546875" style="59" customWidth="1"/>
    <col min="9" max="9" width="14" style="59" customWidth="1"/>
    <col min="10" max="10" width="14.140625" style="59" customWidth="1"/>
    <col min="11" max="11" width="14" style="59" customWidth="1"/>
    <col min="12" max="12" width="14.140625" style="59" customWidth="1"/>
    <col min="13" max="18" width="15.140625" style="59" bestFit="1" customWidth="1"/>
    <col min="19" max="16384" width="9.140625" style="59"/>
  </cols>
  <sheetData>
    <row r="1" spans="1:18" x14ac:dyDescent="0.25">
      <c r="B1" s="409" t="s">
        <v>242</v>
      </c>
    </row>
    <row r="2" spans="1:18" x14ac:dyDescent="0.25">
      <c r="B2" s="393" t="s">
        <v>212</v>
      </c>
    </row>
    <row r="3" spans="1:18" ht="15.75" x14ac:dyDescent="0.25">
      <c r="B3" s="226"/>
      <c r="C3" s="60" t="s">
        <v>84</v>
      </c>
      <c r="D3" s="60">
        <f>'Вводные данные'!C6</f>
        <v>2020</v>
      </c>
      <c r="E3" s="60">
        <f>'Вводные данные'!D6</f>
        <v>2021</v>
      </c>
      <c r="F3" s="60">
        <f>'Вводные данные'!E6</f>
        <v>2022</v>
      </c>
      <c r="G3" s="60">
        <f>'Вводные данные'!F6</f>
        <v>2023</v>
      </c>
      <c r="H3" s="60">
        <f>'Вводные данные'!G6</f>
        <v>2024</v>
      </c>
      <c r="I3" s="60">
        <f>'Вводные данные'!H6</f>
        <v>2025</v>
      </c>
      <c r="J3" s="60">
        <f>'Вводные данные'!I6</f>
        <v>2026</v>
      </c>
      <c r="K3" s="60">
        <f>'Вводные данные'!J6</f>
        <v>2027</v>
      </c>
      <c r="L3" s="60">
        <f>'Вводные данные'!K6</f>
        <v>2028</v>
      </c>
      <c r="M3" s="60">
        <f>'Вводные данные'!L6</f>
        <v>2029</v>
      </c>
      <c r="N3" s="60">
        <f>'Вводные данные'!M6</f>
        <v>2030</v>
      </c>
      <c r="O3" s="60">
        <f>'Вводные данные'!N6</f>
        <v>2031</v>
      </c>
      <c r="P3" s="60">
        <f>'Вводные данные'!O6</f>
        <v>2032</v>
      </c>
      <c r="Q3" s="60">
        <f>'Вводные данные'!P6</f>
        <v>2033</v>
      </c>
      <c r="R3" s="60">
        <f>'Вводные данные'!Q6</f>
        <v>2034</v>
      </c>
    </row>
    <row r="4" spans="1:18" x14ac:dyDescent="0.25">
      <c r="B4" s="61" t="s">
        <v>6</v>
      </c>
    </row>
    <row r="5" spans="1:18" s="63" customFormat="1" ht="15.75" x14ac:dyDescent="0.2">
      <c r="A5" s="224">
        <v>1</v>
      </c>
      <c r="B5" s="62" t="s">
        <v>85</v>
      </c>
      <c r="C5" s="280">
        <f t="shared" ref="C5:C12" si="0">SUM(D5:N5)</f>
        <v>106483.484</v>
      </c>
      <c r="D5" s="281">
        <f t="shared" ref="D5:N5" si="1">D6+D7</f>
        <v>38089.298000000003</v>
      </c>
      <c r="E5" s="281">
        <f t="shared" si="1"/>
        <v>68394.186000000002</v>
      </c>
      <c r="F5" s="281">
        <f t="shared" si="1"/>
        <v>0</v>
      </c>
      <c r="G5" s="281">
        <f t="shared" si="1"/>
        <v>0</v>
      </c>
      <c r="H5" s="281">
        <f t="shared" si="1"/>
        <v>0</v>
      </c>
      <c r="I5" s="281">
        <f t="shared" si="1"/>
        <v>0</v>
      </c>
      <c r="J5" s="281">
        <f t="shared" si="1"/>
        <v>0</v>
      </c>
      <c r="K5" s="281">
        <f t="shared" si="1"/>
        <v>0</v>
      </c>
      <c r="L5" s="281">
        <f t="shared" si="1"/>
        <v>0</v>
      </c>
      <c r="M5" s="281">
        <f t="shared" si="1"/>
        <v>0</v>
      </c>
      <c r="N5" s="281">
        <f t="shared" si="1"/>
        <v>0</v>
      </c>
      <c r="O5" s="281">
        <f t="shared" ref="O5:R5" si="2">O6+O7</f>
        <v>0</v>
      </c>
      <c r="P5" s="281">
        <f t="shared" si="2"/>
        <v>0</v>
      </c>
      <c r="Q5" s="281">
        <f t="shared" si="2"/>
        <v>0</v>
      </c>
      <c r="R5" s="281">
        <f t="shared" si="2"/>
        <v>0</v>
      </c>
    </row>
    <row r="6" spans="1:18" ht="15.75" x14ac:dyDescent="0.25">
      <c r="A6" s="225" t="s">
        <v>91</v>
      </c>
      <c r="B6" s="64" t="s">
        <v>86</v>
      </c>
      <c r="C6" s="282">
        <f t="shared" si="0"/>
        <v>0</v>
      </c>
      <c r="D6" s="271">
        <f>'Вводные данные'!C7</f>
        <v>0</v>
      </c>
      <c r="E6" s="271">
        <f>'Вводные данные'!D7</f>
        <v>0</v>
      </c>
      <c r="F6" s="271">
        <f>'Вводные данные'!E7</f>
        <v>0</v>
      </c>
      <c r="G6" s="271">
        <f>'Вводные данные'!F7</f>
        <v>0</v>
      </c>
      <c r="H6" s="271">
        <f>'Вводные данные'!G7</f>
        <v>0</v>
      </c>
      <c r="I6" s="271">
        <f>'Вводные данные'!H7</f>
        <v>0</v>
      </c>
      <c r="J6" s="271">
        <f>'Вводные данные'!I7</f>
        <v>0</v>
      </c>
      <c r="K6" s="271">
        <f>'Вводные данные'!J7</f>
        <v>0</v>
      </c>
      <c r="L6" s="271">
        <f>'Вводные данные'!K7</f>
        <v>0</v>
      </c>
      <c r="M6" s="271">
        <f>'Вводные данные'!L7</f>
        <v>0</v>
      </c>
      <c r="N6" s="271">
        <f>'Вводные данные'!M7</f>
        <v>0</v>
      </c>
      <c r="O6" s="271">
        <f>'Вводные данные'!N7</f>
        <v>0</v>
      </c>
      <c r="P6" s="271">
        <f>'Вводные данные'!O7</f>
        <v>0</v>
      </c>
      <c r="Q6" s="271">
        <f>'Вводные данные'!P7</f>
        <v>0</v>
      </c>
      <c r="R6" s="271">
        <f>'Вводные данные'!Q7</f>
        <v>0</v>
      </c>
    </row>
    <row r="7" spans="1:18" ht="15.75" x14ac:dyDescent="0.25">
      <c r="A7" s="225" t="s">
        <v>92</v>
      </c>
      <c r="B7" s="64" t="s">
        <v>87</v>
      </c>
      <c r="C7" s="282">
        <f t="shared" si="0"/>
        <v>106483.484</v>
      </c>
      <c r="D7" s="271">
        <f>'Вводные данные'!C8</f>
        <v>38089.298000000003</v>
      </c>
      <c r="E7" s="271">
        <f>'Вводные данные'!D8</f>
        <v>68394.186000000002</v>
      </c>
      <c r="F7" s="271">
        <f>'Вводные данные'!E8</f>
        <v>0</v>
      </c>
      <c r="G7" s="271">
        <f>'Вводные данные'!F8</f>
        <v>0</v>
      </c>
      <c r="H7" s="271">
        <f>'Вводные данные'!G8</f>
        <v>0</v>
      </c>
      <c r="I7" s="271">
        <f>'Вводные данные'!H8</f>
        <v>0</v>
      </c>
      <c r="J7" s="271">
        <f>'Вводные данные'!I8</f>
        <v>0</v>
      </c>
      <c r="K7" s="271">
        <f>'Вводные данные'!J8</f>
        <v>0</v>
      </c>
      <c r="L7" s="271">
        <f>'Вводные данные'!K8</f>
        <v>0</v>
      </c>
      <c r="M7" s="271">
        <f>'Вводные данные'!L8</f>
        <v>0</v>
      </c>
      <c r="N7" s="271">
        <f>'Вводные данные'!M8</f>
        <v>0</v>
      </c>
      <c r="O7" s="271">
        <f>'Вводные данные'!N8</f>
        <v>0</v>
      </c>
      <c r="P7" s="271">
        <f>'Вводные данные'!O8</f>
        <v>0</v>
      </c>
      <c r="Q7" s="271">
        <f>'Вводные данные'!P8</f>
        <v>0</v>
      </c>
      <c r="R7" s="271">
        <f>'Вводные данные'!Q8</f>
        <v>0</v>
      </c>
    </row>
    <row r="8" spans="1:18" s="63" customFormat="1" ht="15.75" x14ac:dyDescent="0.2">
      <c r="A8" s="224">
        <v>2</v>
      </c>
      <c r="B8" s="65" t="s">
        <v>88</v>
      </c>
      <c r="C8" s="282">
        <f t="shared" si="0"/>
        <v>300000</v>
      </c>
      <c r="D8" s="271">
        <f>'Вводные данные'!C9</f>
        <v>107012.79</v>
      </c>
      <c r="E8" s="271">
        <f>'Вводные данные'!D9</f>
        <v>192987.21</v>
      </c>
      <c r="F8" s="271">
        <f>'Вводные данные'!E9</f>
        <v>0</v>
      </c>
      <c r="G8" s="271">
        <f>'Вводные данные'!F9</f>
        <v>0</v>
      </c>
      <c r="H8" s="271">
        <f>'Вводные данные'!G9</f>
        <v>0</v>
      </c>
      <c r="I8" s="271">
        <f>'Вводные данные'!H9</f>
        <v>0</v>
      </c>
      <c r="J8" s="271">
        <f>'Вводные данные'!I9</f>
        <v>0</v>
      </c>
      <c r="K8" s="271">
        <f>'Вводные данные'!J9</f>
        <v>0</v>
      </c>
      <c r="L8" s="271">
        <f>'Вводные данные'!K9</f>
        <v>0</v>
      </c>
      <c r="M8" s="271">
        <f>'Вводные данные'!L9</f>
        <v>0</v>
      </c>
      <c r="N8" s="271">
        <f>'Вводные данные'!M9</f>
        <v>0</v>
      </c>
      <c r="O8" s="271">
        <f>'Вводные данные'!N9</f>
        <v>0</v>
      </c>
      <c r="P8" s="271">
        <f>'Вводные данные'!O9</f>
        <v>0</v>
      </c>
      <c r="Q8" s="271">
        <f>'Вводные данные'!P9</f>
        <v>0</v>
      </c>
      <c r="R8" s="271">
        <f>'Вводные данные'!Q9</f>
        <v>0</v>
      </c>
    </row>
    <row r="9" spans="1:18" s="63" customFormat="1" ht="14.25" x14ac:dyDescent="0.2">
      <c r="A9" s="224" t="s">
        <v>126</v>
      </c>
      <c r="B9" s="65" t="s">
        <v>140</v>
      </c>
      <c r="C9" s="282">
        <f t="shared" si="0"/>
        <v>100580.726</v>
      </c>
      <c r="D9" s="283">
        <f t="shared" ref="D9:N9" si="3">D10+D11</f>
        <v>36275.521999999997</v>
      </c>
      <c r="E9" s="283">
        <f t="shared" si="3"/>
        <v>64305.203999999998</v>
      </c>
      <c r="F9" s="283">
        <f t="shared" si="3"/>
        <v>0</v>
      </c>
      <c r="G9" s="283">
        <f t="shared" si="3"/>
        <v>0</v>
      </c>
      <c r="H9" s="283">
        <f t="shared" si="3"/>
        <v>0</v>
      </c>
      <c r="I9" s="283">
        <f t="shared" si="3"/>
        <v>0</v>
      </c>
      <c r="J9" s="283">
        <f t="shared" si="3"/>
        <v>0</v>
      </c>
      <c r="K9" s="283">
        <f t="shared" si="3"/>
        <v>0</v>
      </c>
      <c r="L9" s="283">
        <f t="shared" si="3"/>
        <v>0</v>
      </c>
      <c r="M9" s="283">
        <f t="shared" si="3"/>
        <v>0</v>
      </c>
      <c r="N9" s="283">
        <f t="shared" si="3"/>
        <v>0</v>
      </c>
      <c r="O9" s="283">
        <f t="shared" ref="O9:R9" si="4">O10+O11</f>
        <v>0</v>
      </c>
      <c r="P9" s="283">
        <f t="shared" si="4"/>
        <v>0</v>
      </c>
      <c r="Q9" s="283">
        <f t="shared" si="4"/>
        <v>0</v>
      </c>
      <c r="R9" s="283">
        <f t="shared" si="4"/>
        <v>0</v>
      </c>
    </row>
    <row r="10" spans="1:18" ht="15.75" x14ac:dyDescent="0.25">
      <c r="A10" s="225" t="s">
        <v>138</v>
      </c>
      <c r="B10" s="66" t="s">
        <v>89</v>
      </c>
      <c r="C10" s="282">
        <f t="shared" si="0"/>
        <v>0</v>
      </c>
      <c r="D10" s="271">
        <f>'Вводные данные'!C10</f>
        <v>0</v>
      </c>
      <c r="E10" s="271">
        <f>'Вводные данные'!D10</f>
        <v>0</v>
      </c>
      <c r="F10" s="271">
        <f>'Вводные данные'!E10</f>
        <v>0</v>
      </c>
      <c r="G10" s="271">
        <f>'Вводные данные'!F10</f>
        <v>0</v>
      </c>
      <c r="H10" s="271">
        <f>'Вводные данные'!G10</f>
        <v>0</v>
      </c>
      <c r="I10" s="271">
        <f>'Вводные данные'!H10</f>
        <v>0</v>
      </c>
      <c r="J10" s="271">
        <f>'Вводные данные'!I10</f>
        <v>0</v>
      </c>
      <c r="K10" s="271">
        <f>'Вводные данные'!J10</f>
        <v>0</v>
      </c>
      <c r="L10" s="271">
        <f>'Вводные данные'!K10</f>
        <v>0</v>
      </c>
      <c r="M10" s="271">
        <f>'Вводные данные'!L10</f>
        <v>0</v>
      </c>
      <c r="N10" s="271">
        <f>'Вводные данные'!M10</f>
        <v>0</v>
      </c>
      <c r="O10" s="271">
        <f>'Вводные данные'!N10</f>
        <v>0</v>
      </c>
      <c r="P10" s="271">
        <f>'Вводные данные'!O10</f>
        <v>0</v>
      </c>
      <c r="Q10" s="271">
        <f>'Вводные данные'!P10</f>
        <v>0</v>
      </c>
      <c r="R10" s="271">
        <f>'Вводные данные'!Q10</f>
        <v>0</v>
      </c>
    </row>
    <row r="11" spans="1:18" ht="15.75" x14ac:dyDescent="0.25">
      <c r="A11" s="275" t="s">
        <v>139</v>
      </c>
      <c r="B11" s="276" t="s">
        <v>90</v>
      </c>
      <c r="C11" s="282">
        <f t="shared" si="0"/>
        <v>100580.726</v>
      </c>
      <c r="D11" s="271">
        <f>'Вводные данные'!C11</f>
        <v>36275.521999999997</v>
      </c>
      <c r="E11" s="271">
        <f>'Вводные данные'!D11</f>
        <v>64305.203999999998</v>
      </c>
      <c r="F11" s="271">
        <f>'Вводные данные'!E11</f>
        <v>0</v>
      </c>
      <c r="G11" s="271">
        <f>'Вводные данные'!F11</f>
        <v>0</v>
      </c>
      <c r="H11" s="271">
        <f>'Вводные данные'!G11</f>
        <v>0</v>
      </c>
      <c r="I11" s="271">
        <f>'Вводные данные'!H11</f>
        <v>0</v>
      </c>
      <c r="J11" s="271">
        <f>'Вводные данные'!I11</f>
        <v>0</v>
      </c>
      <c r="K11" s="271">
        <f>'Вводные данные'!J11</f>
        <v>0</v>
      </c>
      <c r="L11" s="271">
        <f>'Вводные данные'!K11</f>
        <v>0</v>
      </c>
      <c r="M11" s="271">
        <f>'Вводные данные'!L11</f>
        <v>0</v>
      </c>
      <c r="N11" s="271">
        <f>'Вводные данные'!M11</f>
        <v>0</v>
      </c>
      <c r="O11" s="271">
        <f>'Вводные данные'!N11</f>
        <v>0</v>
      </c>
      <c r="P11" s="271">
        <f>'Вводные данные'!O11</f>
        <v>0</v>
      </c>
      <c r="Q11" s="271">
        <f>'Вводные данные'!P11</f>
        <v>0</v>
      </c>
      <c r="R11" s="271">
        <f>'Вводные данные'!Q11</f>
        <v>0</v>
      </c>
    </row>
    <row r="12" spans="1:18" x14ac:dyDescent="0.25">
      <c r="A12" s="277"/>
      <c r="B12" s="278" t="s">
        <v>93</v>
      </c>
      <c r="C12" s="284">
        <f t="shared" si="0"/>
        <v>507064.20999999996</v>
      </c>
      <c r="D12" s="283">
        <f t="shared" ref="D12:N12" si="5">D5+D8+D9</f>
        <v>181377.61</v>
      </c>
      <c r="E12" s="283">
        <f t="shared" si="5"/>
        <v>325686.59999999998</v>
      </c>
      <c r="F12" s="283">
        <f t="shared" si="5"/>
        <v>0</v>
      </c>
      <c r="G12" s="283">
        <f t="shared" si="5"/>
        <v>0</v>
      </c>
      <c r="H12" s="283">
        <f t="shared" si="5"/>
        <v>0</v>
      </c>
      <c r="I12" s="283">
        <f t="shared" si="5"/>
        <v>0</v>
      </c>
      <c r="J12" s="283">
        <f t="shared" si="5"/>
        <v>0</v>
      </c>
      <c r="K12" s="283">
        <f t="shared" si="5"/>
        <v>0</v>
      </c>
      <c r="L12" s="283">
        <f t="shared" si="5"/>
        <v>0</v>
      </c>
      <c r="M12" s="283">
        <f t="shared" si="5"/>
        <v>0</v>
      </c>
      <c r="N12" s="283">
        <f t="shared" si="5"/>
        <v>0</v>
      </c>
      <c r="O12" s="283">
        <f t="shared" ref="O12:R12" si="6">O5+O8+O9</f>
        <v>0</v>
      </c>
      <c r="P12" s="283">
        <f t="shared" si="6"/>
        <v>0</v>
      </c>
      <c r="Q12" s="283">
        <f t="shared" si="6"/>
        <v>0</v>
      </c>
      <c r="R12" s="283">
        <f t="shared" si="6"/>
        <v>0</v>
      </c>
    </row>
    <row r="13" spans="1:18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outlineLevel="1" x14ac:dyDescent="0.25">
      <c r="B14" s="279" t="s">
        <v>101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s="63" customFormat="1" ht="15.75" outlineLevel="1" x14ac:dyDescent="0.2">
      <c r="A15" s="224">
        <v>1</v>
      </c>
      <c r="B15" s="62" t="s">
        <v>85</v>
      </c>
      <c r="C15" s="280">
        <f t="shared" ref="C15:C21" si="7">SUM(D15:N15)</f>
        <v>113588.02149760001</v>
      </c>
      <c r="D15" s="285">
        <f t="shared" ref="D15:M15" si="8">D16+D17</f>
        <v>39612.869920000005</v>
      </c>
      <c r="E15" s="285">
        <f t="shared" si="8"/>
        <v>73975.151577600016</v>
      </c>
      <c r="F15" s="285">
        <f t="shared" si="8"/>
        <v>0</v>
      </c>
      <c r="G15" s="285">
        <f t="shared" si="8"/>
        <v>0</v>
      </c>
      <c r="H15" s="285">
        <f t="shared" si="8"/>
        <v>0</v>
      </c>
      <c r="I15" s="285">
        <f t="shared" si="8"/>
        <v>0</v>
      </c>
      <c r="J15" s="285">
        <f t="shared" si="8"/>
        <v>0</v>
      </c>
      <c r="K15" s="285">
        <f t="shared" si="8"/>
        <v>0</v>
      </c>
      <c r="L15" s="285">
        <f t="shared" si="8"/>
        <v>0</v>
      </c>
      <c r="M15" s="285">
        <f t="shared" si="8"/>
        <v>0</v>
      </c>
      <c r="N15" s="285">
        <f t="shared" ref="N15:R15" si="9">N16+N17</f>
        <v>0</v>
      </c>
      <c r="O15" s="285">
        <f t="shared" si="9"/>
        <v>0</v>
      </c>
      <c r="P15" s="285">
        <f t="shared" si="9"/>
        <v>0</v>
      </c>
      <c r="Q15" s="285">
        <f t="shared" si="9"/>
        <v>0</v>
      </c>
      <c r="R15" s="285">
        <f t="shared" si="9"/>
        <v>0</v>
      </c>
    </row>
    <row r="16" spans="1:18" ht="15.75" outlineLevel="1" x14ac:dyDescent="0.25">
      <c r="A16" s="225" t="s">
        <v>91</v>
      </c>
      <c r="B16" s="64" t="s">
        <v>86</v>
      </c>
      <c r="C16" s="282">
        <f t="shared" si="7"/>
        <v>0</v>
      </c>
      <c r="D16" s="271">
        <f>D6*'Макро данные общие'!D$4</f>
        <v>0</v>
      </c>
      <c r="E16" s="271">
        <f>E6*'Макро данные общие'!E$4</f>
        <v>0</v>
      </c>
      <c r="F16" s="271">
        <f>F6*'Макро данные общие'!E$4</f>
        <v>0</v>
      </c>
      <c r="G16" s="271">
        <f>G6*'Макро данные общие'!F$4</f>
        <v>0</v>
      </c>
      <c r="H16" s="271">
        <f>H6*'Макро данные общие'!G$4</f>
        <v>0</v>
      </c>
      <c r="I16" s="271">
        <f>I6*'Макро данные общие'!H$4</f>
        <v>0</v>
      </c>
      <c r="J16" s="271">
        <f>J6*'Макро данные общие'!I$4</f>
        <v>0</v>
      </c>
      <c r="K16" s="271">
        <f>K6*'Макро данные общие'!J$4</f>
        <v>0</v>
      </c>
      <c r="L16" s="271">
        <f>L6*'Макро данные общие'!K$4</f>
        <v>0</v>
      </c>
      <c r="M16" s="271">
        <f>M6*'Макро данные общие'!L$4</f>
        <v>0</v>
      </c>
      <c r="N16" s="271">
        <f>N6*'Макро данные общие'!M$4</f>
        <v>0</v>
      </c>
      <c r="O16" s="271">
        <f>O6*'Макро данные общие'!N$4</f>
        <v>0</v>
      </c>
      <c r="P16" s="271">
        <f>P6*'Макро данные общие'!O$4</f>
        <v>0</v>
      </c>
      <c r="Q16" s="271">
        <f>Q6*'Макро данные общие'!P$4</f>
        <v>0</v>
      </c>
      <c r="R16" s="271">
        <f>R6*'Макро данные общие'!Q$4</f>
        <v>0</v>
      </c>
    </row>
    <row r="17" spans="1:18" ht="15.75" outlineLevel="1" x14ac:dyDescent="0.25">
      <c r="A17" s="225" t="s">
        <v>92</v>
      </c>
      <c r="B17" s="64" t="s">
        <v>87</v>
      </c>
      <c r="C17" s="282">
        <f t="shared" si="7"/>
        <v>113588.02149760001</v>
      </c>
      <c r="D17" s="271">
        <f>D7*'Макро данные общие'!D$4</f>
        <v>39612.869920000005</v>
      </c>
      <c r="E17" s="271">
        <f>E7*'Макро данные общие'!E$4</f>
        <v>73975.151577600016</v>
      </c>
      <c r="F17" s="271">
        <f>F7*'Макро данные общие'!E$4</f>
        <v>0</v>
      </c>
      <c r="G17" s="271">
        <f>G7*'Макро данные общие'!F$4</f>
        <v>0</v>
      </c>
      <c r="H17" s="271">
        <f>H7*'Макро данные общие'!G$4</f>
        <v>0</v>
      </c>
      <c r="I17" s="271">
        <f>I7*'Макро данные общие'!H$4</f>
        <v>0</v>
      </c>
      <c r="J17" s="271">
        <f>J7*'Макро данные общие'!I$4</f>
        <v>0</v>
      </c>
      <c r="K17" s="271">
        <f>K7*'Макро данные общие'!J$4</f>
        <v>0</v>
      </c>
      <c r="L17" s="271">
        <f>L7*'Макро данные общие'!K$4</f>
        <v>0</v>
      </c>
      <c r="M17" s="271">
        <f>M7*'Макро данные общие'!L$4</f>
        <v>0</v>
      </c>
      <c r="N17" s="271">
        <f>N7*'Макро данные общие'!M$4</f>
        <v>0</v>
      </c>
      <c r="O17" s="271">
        <f>O7*'Макро данные общие'!N$4</f>
        <v>0</v>
      </c>
      <c r="P17" s="271">
        <f>P7*'Макро данные общие'!O$4</f>
        <v>0</v>
      </c>
      <c r="Q17" s="271">
        <f>Q7*'Макро данные общие'!P$4</f>
        <v>0</v>
      </c>
      <c r="R17" s="271">
        <f>R7*'Макро данные общие'!Q$4</f>
        <v>0</v>
      </c>
    </row>
    <row r="18" spans="1:18" s="63" customFormat="1" ht="15.75" outlineLevel="1" x14ac:dyDescent="0.2">
      <c r="A18" s="224">
        <v>2</v>
      </c>
      <c r="B18" s="65" t="s">
        <v>88</v>
      </c>
      <c r="C18" s="282">
        <f t="shared" si="7"/>
        <v>320028.26793600002</v>
      </c>
      <c r="D18" s="285">
        <f>D8*'Макро данные общие'!D$4</f>
        <v>111293.30159999999</v>
      </c>
      <c r="E18" s="285">
        <f>E8*'Макро данные общие'!E$4</f>
        <v>208734.96633600001</v>
      </c>
      <c r="F18" s="285">
        <f>F8*'Макро данные общие'!E$4</f>
        <v>0</v>
      </c>
      <c r="G18" s="285">
        <f>G8*'Макро данные общие'!F$4</f>
        <v>0</v>
      </c>
      <c r="H18" s="285">
        <f>H8*'Макро данные общие'!G$4</f>
        <v>0</v>
      </c>
      <c r="I18" s="285">
        <f>I8*'Макро данные общие'!H$4</f>
        <v>0</v>
      </c>
      <c r="J18" s="285">
        <f>J8*'Макро данные общие'!I$4</f>
        <v>0</v>
      </c>
      <c r="K18" s="285">
        <f>K8*'Макро данные общие'!J$4</f>
        <v>0</v>
      </c>
      <c r="L18" s="285">
        <f>L8*'Макро данные общие'!K$4</f>
        <v>0</v>
      </c>
      <c r="M18" s="285">
        <f>M8*'Макро данные общие'!L$4</f>
        <v>0</v>
      </c>
      <c r="N18" s="285">
        <f>N8*'Макро данные общие'!M$4</f>
        <v>0</v>
      </c>
      <c r="O18" s="285">
        <f>O8*'Макро данные общие'!N$4</f>
        <v>0</v>
      </c>
      <c r="P18" s="285">
        <f>P8*'Макро данные общие'!O$4</f>
        <v>0</v>
      </c>
      <c r="Q18" s="285">
        <f>Q8*'Макро данные общие'!P$4</f>
        <v>0</v>
      </c>
      <c r="R18" s="285">
        <f>R8*'Макро данные общие'!Q$4</f>
        <v>0</v>
      </c>
    </row>
    <row r="19" spans="1:18" ht="15.75" outlineLevel="1" x14ac:dyDescent="0.25">
      <c r="A19" s="225" t="s">
        <v>138</v>
      </c>
      <c r="B19" s="66" t="s">
        <v>89</v>
      </c>
      <c r="C19" s="282">
        <f t="shared" si="7"/>
        <v>0</v>
      </c>
      <c r="D19" s="271">
        <f>D10*'Макро данные общие'!D$4</f>
        <v>0</v>
      </c>
      <c r="E19" s="271">
        <f>E10*'Макро данные общие'!E$4</f>
        <v>0</v>
      </c>
      <c r="F19" s="271">
        <f>F10*'Макро данные общие'!E$4</f>
        <v>0</v>
      </c>
      <c r="G19" s="271">
        <f>G10*'Макро данные общие'!F$4</f>
        <v>0</v>
      </c>
      <c r="H19" s="271">
        <f>H10*'Макро данные общие'!G$4</f>
        <v>0</v>
      </c>
      <c r="I19" s="271">
        <f>I10*'Макро данные общие'!H$4</f>
        <v>0</v>
      </c>
      <c r="J19" s="271">
        <f>J10*'Макро данные общие'!I$4</f>
        <v>0</v>
      </c>
      <c r="K19" s="271">
        <f>K10*'Макро данные общие'!J$4</f>
        <v>0</v>
      </c>
      <c r="L19" s="271">
        <f>L10*'Макро данные общие'!K$4</f>
        <v>0</v>
      </c>
      <c r="M19" s="271">
        <f>M10*'Макро данные общие'!L$4</f>
        <v>0</v>
      </c>
      <c r="N19" s="271">
        <f>N10*'Макро данные общие'!M$4</f>
        <v>0</v>
      </c>
      <c r="O19" s="271">
        <f>O10*'Макро данные общие'!N$4</f>
        <v>0</v>
      </c>
      <c r="P19" s="271">
        <f>P10*'Макро данные общие'!O$4</f>
        <v>0</v>
      </c>
      <c r="Q19" s="271">
        <f>Q10*'Макро данные общие'!P$4</f>
        <v>0</v>
      </c>
      <c r="R19" s="271">
        <f>R10*'Макро данные общие'!Q$4</f>
        <v>0</v>
      </c>
    </row>
    <row r="20" spans="1:18" ht="15.75" outlineLevel="1" x14ac:dyDescent="0.25">
      <c r="A20" s="275" t="s">
        <v>139</v>
      </c>
      <c r="B20" s="276" t="s">
        <v>90</v>
      </c>
      <c r="C20" s="282">
        <f t="shared" si="7"/>
        <v>107279.0515264</v>
      </c>
      <c r="D20" s="271">
        <f>D11*'Макро данные общие'!D$4</f>
        <v>37726.542880000001</v>
      </c>
      <c r="E20" s="271">
        <f>E11*'Макро данные общие'!E$4</f>
        <v>69552.508646400005</v>
      </c>
      <c r="F20" s="271">
        <f>F11*'Макро данные общие'!E$4</f>
        <v>0</v>
      </c>
      <c r="G20" s="271">
        <f>G11*'Макро данные общие'!F$4</f>
        <v>0</v>
      </c>
      <c r="H20" s="271">
        <f>H11*'Макро данные общие'!G$4</f>
        <v>0</v>
      </c>
      <c r="I20" s="271">
        <f>I11*'Макро данные общие'!H$4</f>
        <v>0</v>
      </c>
      <c r="J20" s="271">
        <f>J11*'Макро данные общие'!I$4</f>
        <v>0</v>
      </c>
      <c r="K20" s="271">
        <f>K11*'Макро данные общие'!J$4</f>
        <v>0</v>
      </c>
      <c r="L20" s="271">
        <f>L11*'Макро данные общие'!K$4</f>
        <v>0</v>
      </c>
      <c r="M20" s="271">
        <f>M11*'Макро данные общие'!L$4</f>
        <v>0</v>
      </c>
      <c r="N20" s="271">
        <f>N11*'Макро данные общие'!M$4</f>
        <v>0</v>
      </c>
      <c r="O20" s="271">
        <f>O11*'Макро данные общие'!N$4</f>
        <v>0</v>
      </c>
      <c r="P20" s="271">
        <f>P11*'Макро данные общие'!O$4</f>
        <v>0</v>
      </c>
      <c r="Q20" s="271">
        <f>Q11*'Макро данные общие'!P$4</f>
        <v>0</v>
      </c>
      <c r="R20" s="271">
        <f>R11*'Макро данные общие'!Q$4</f>
        <v>0</v>
      </c>
    </row>
    <row r="21" spans="1:18" outlineLevel="1" x14ac:dyDescent="0.25">
      <c r="A21" s="277"/>
      <c r="B21" s="278" t="s">
        <v>93</v>
      </c>
      <c r="C21" s="284">
        <f t="shared" si="7"/>
        <v>540895.34096000006</v>
      </c>
      <c r="D21" s="286">
        <f>D15+D18+D19+D20</f>
        <v>188632.7144</v>
      </c>
      <c r="E21" s="286">
        <f t="shared" ref="E21:M21" si="10">E15+E18+E19+E20</f>
        <v>352262.62656000006</v>
      </c>
      <c r="F21" s="286">
        <f t="shared" si="10"/>
        <v>0</v>
      </c>
      <c r="G21" s="286">
        <f t="shared" si="10"/>
        <v>0</v>
      </c>
      <c r="H21" s="286">
        <f t="shared" si="10"/>
        <v>0</v>
      </c>
      <c r="I21" s="286">
        <f t="shared" si="10"/>
        <v>0</v>
      </c>
      <c r="J21" s="286">
        <f t="shared" si="10"/>
        <v>0</v>
      </c>
      <c r="K21" s="286">
        <f t="shared" si="10"/>
        <v>0</v>
      </c>
      <c r="L21" s="286">
        <f t="shared" si="10"/>
        <v>0</v>
      </c>
      <c r="M21" s="286">
        <f t="shared" si="10"/>
        <v>0</v>
      </c>
      <c r="N21" s="286">
        <f t="shared" ref="N21:R21" si="11">N15+N18+N19+N20</f>
        <v>0</v>
      </c>
      <c r="O21" s="286">
        <f t="shared" si="11"/>
        <v>0</v>
      </c>
      <c r="P21" s="286">
        <f t="shared" si="11"/>
        <v>0</v>
      </c>
      <c r="Q21" s="286">
        <f t="shared" si="11"/>
        <v>0</v>
      </c>
      <c r="R21" s="286">
        <f t="shared" si="11"/>
        <v>0</v>
      </c>
    </row>
    <row r="22" spans="1:18" x14ac:dyDescent="0.25">
      <c r="B22" s="61"/>
    </row>
    <row r="24" spans="1:18" x14ac:dyDescent="0.25">
      <c r="B24" s="109"/>
      <c r="C24" s="452"/>
      <c r="D24" s="291" t="s">
        <v>132</v>
      </c>
      <c r="G24" s="123" t="s">
        <v>133</v>
      </c>
      <c r="H24" s="110"/>
      <c r="I24" s="110"/>
      <c r="J24"/>
      <c r="K24"/>
      <c r="L24"/>
    </row>
    <row r="25" spans="1:18" ht="18.75" x14ac:dyDescent="0.3">
      <c r="B25" s="292" t="s">
        <v>129</v>
      </c>
      <c r="C25" s="452"/>
      <c r="D25" s="293">
        <f>D27/2</f>
        <v>3.125E-2</v>
      </c>
      <c r="G25" s="424">
        <f>C8/C12</f>
        <v>0.59164104680154816</v>
      </c>
      <c r="H25" s="422" t="s">
        <v>256</v>
      </c>
      <c r="I25" s="423" t="s">
        <v>257</v>
      </c>
      <c r="J25"/>
      <c r="K25"/>
      <c r="L25"/>
    </row>
    <row r="26" spans="1:18" x14ac:dyDescent="0.25">
      <c r="B26" s="109" t="s">
        <v>130</v>
      </c>
      <c r="C26" s="452"/>
      <c r="D26" s="287">
        <f>D27/2</f>
        <v>3.125E-2</v>
      </c>
      <c r="G26" s="425">
        <f>C9/C12</f>
        <v>0.19835895339566562</v>
      </c>
      <c r="H26" s="205"/>
      <c r="I26" s="110"/>
      <c r="J26"/>
      <c r="K26"/>
      <c r="L26"/>
    </row>
    <row r="27" spans="1:18" x14ac:dyDescent="0.25">
      <c r="B27" s="109" t="s">
        <v>141</v>
      </c>
      <c r="C27" s="452"/>
      <c r="D27" s="288">
        <f>'Макро данные общие'!C16</f>
        <v>6.25E-2</v>
      </c>
      <c r="G27" s="425"/>
      <c r="H27" s="205"/>
      <c r="I27" s="110"/>
      <c r="J27"/>
      <c r="K27"/>
      <c r="L27"/>
    </row>
    <row r="28" spans="1:18" x14ac:dyDescent="0.25">
      <c r="B28" s="109" t="s">
        <v>142</v>
      </c>
      <c r="C28" s="452"/>
      <c r="D28" s="129">
        <v>0.06</v>
      </c>
      <c r="G28" s="425"/>
      <c r="H28" s="205"/>
      <c r="I28" s="110"/>
      <c r="J28"/>
      <c r="K28"/>
      <c r="L28"/>
    </row>
    <row r="29" spans="1:18" x14ac:dyDescent="0.25">
      <c r="B29" s="109" t="s">
        <v>259</v>
      </c>
      <c r="C29" s="452"/>
      <c r="D29" s="287">
        <f>D27+D28</f>
        <v>0.1225</v>
      </c>
      <c r="G29" s="425">
        <f>C6/C12</f>
        <v>0</v>
      </c>
      <c r="H29" s="264"/>
      <c r="I29" s="110"/>
      <c r="J29"/>
      <c r="K29"/>
      <c r="L29"/>
    </row>
    <row r="30" spans="1:18" ht="15.75" thickBot="1" x14ac:dyDescent="0.3">
      <c r="B30" s="109" t="s">
        <v>95</v>
      </c>
      <c r="C30" s="452"/>
      <c r="D30" s="289">
        <f>'Вводные данные'!C14</f>
        <v>6.25E-2</v>
      </c>
      <c r="G30" s="290">
        <f>C7/C12</f>
        <v>0.20999999980278633</v>
      </c>
      <c r="H30" s="264"/>
      <c r="I30" s="110"/>
      <c r="J30"/>
      <c r="K30"/>
      <c r="L30"/>
    </row>
    <row r="31" spans="1:18" ht="15.75" thickBot="1" x14ac:dyDescent="0.3">
      <c r="B31" s="170" t="s">
        <v>154</v>
      </c>
      <c r="C31" s="452"/>
      <c r="D31" s="421">
        <f>'Вводные данные'!C15</f>
        <v>2</v>
      </c>
      <c r="G31" s="416">
        <f>IF(SUM(G25:G30)=100%,SUM(G25:G30),"error")</f>
        <v>1.0000000000000002</v>
      </c>
      <c r="H31" s="136"/>
      <c r="I31" s="136"/>
      <c r="J31" s="136"/>
      <c r="K31" s="136"/>
      <c r="L31" s="136"/>
      <c r="M31" s="128"/>
      <c r="N31" s="128"/>
      <c r="O31" s="128"/>
      <c r="P31" s="128"/>
      <c r="Q31" s="128"/>
      <c r="R31" s="128"/>
    </row>
    <row r="32" spans="1:18" s="128" customFormat="1" x14ac:dyDescent="0.25"/>
    <row r="33" s="128" customFormat="1" x14ac:dyDescent="0.25"/>
  </sheetData>
  <mergeCells count="1">
    <mergeCell ref="C24:C31"/>
  </mergeCells>
  <conditionalFormatting sqref="G25">
    <cfRule type="cellIs" dxfId="12" priority="1" operator="greaterThan">
      <formula>0.6</formula>
    </cfRule>
  </conditionalFormatting>
  <hyperlinks>
    <hyperlink ref="B1" location="Содержание!A1" display="Содержание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>
      <selection activeCell="E5" sqref="E5"/>
    </sheetView>
  </sheetViews>
  <sheetFormatPr defaultRowHeight="15" x14ac:dyDescent="0.25"/>
  <cols>
    <col min="1" max="1" width="6.140625" customWidth="1"/>
    <col min="2" max="2" width="40" bestFit="1" customWidth="1"/>
    <col min="3" max="8" width="11.7109375" customWidth="1"/>
  </cols>
  <sheetData>
    <row r="1" spans="1:8" x14ac:dyDescent="0.25">
      <c r="B1" s="409" t="s">
        <v>242</v>
      </c>
    </row>
    <row r="2" spans="1:8" x14ac:dyDescent="0.25">
      <c r="B2" s="394" t="s">
        <v>212</v>
      </c>
    </row>
    <row r="3" spans="1:8" ht="15.75" thickBot="1" x14ac:dyDescent="0.3"/>
    <row r="4" spans="1:8" ht="31.5" customHeight="1" x14ac:dyDescent="0.25">
      <c r="A4" s="183" t="s">
        <v>124</v>
      </c>
      <c r="B4" s="184" t="s">
        <v>162</v>
      </c>
      <c r="C4" s="453" t="s">
        <v>163</v>
      </c>
      <c r="D4" s="454"/>
      <c r="E4" s="455"/>
      <c r="F4" s="453" t="s">
        <v>164</v>
      </c>
      <c r="G4" s="454"/>
      <c r="H4" s="455"/>
    </row>
    <row r="5" spans="1:8" ht="15.75" x14ac:dyDescent="0.25">
      <c r="A5" s="179">
        <v>1</v>
      </c>
      <c r="B5" s="180" t="s">
        <v>204</v>
      </c>
      <c r="C5" s="191">
        <f>'Потоки, WACC (-)'!D30</f>
        <v>-305851.89192550571</v>
      </c>
      <c r="D5" s="426">
        <f>'Потоки, WACC (-)'!E30</f>
        <v>-264428.98965885729</v>
      </c>
      <c r="E5" s="192">
        <f>'Потоки, WACC (-)'!F30</f>
        <v>-148456.86475397969</v>
      </c>
      <c r="F5" s="426">
        <f>'Потоки, WACC (Ф)'!D32</f>
        <v>-70512.145608720428</v>
      </c>
      <c r="G5" s="193">
        <f>'Потоки, WACC (Ф)'!E32</f>
        <v>-44022.101985474197</v>
      </c>
      <c r="H5" s="426">
        <f>'Потоки, WACC (Ф)'!F32</f>
        <v>72354.073844697879</v>
      </c>
    </row>
    <row r="6" spans="1:8" ht="15.75" x14ac:dyDescent="0.25">
      <c r="A6" s="179">
        <v>2</v>
      </c>
      <c r="B6" s="180" t="s">
        <v>205</v>
      </c>
      <c r="C6" s="194">
        <f>'Потоки, WACC (-)'!C52</f>
        <v>7.8220751486353032E-2</v>
      </c>
      <c r="D6" s="195">
        <f>'Потоки, WACC (-)'!C53</f>
        <v>7.7975541283955688E-2</v>
      </c>
      <c r="E6" s="195">
        <f>'Потоки, WACC (-)'!C54</f>
        <v>7.7681309012104835E-2</v>
      </c>
      <c r="F6" s="195">
        <f>'Потоки, WACC (Ф)'!C54</f>
        <v>3.518749999575721E-2</v>
      </c>
      <c r="G6" s="198">
        <f>'Потоки, WACC (Ф)'!C55</f>
        <v>3.518749999592867E-2</v>
      </c>
      <c r="H6" s="427">
        <f>'Потоки, WACC (Ф)'!C56</f>
        <v>3.5187499996136823E-2</v>
      </c>
    </row>
    <row r="7" spans="1:8" ht="15.75" x14ac:dyDescent="0.25">
      <c r="A7" s="179">
        <v>3</v>
      </c>
      <c r="B7" s="180" t="s">
        <v>206</v>
      </c>
      <c r="C7" s="194">
        <f>'Потоки, WACC (-)'!D31</f>
        <v>-0.47739953040140592</v>
      </c>
      <c r="D7" s="194">
        <f>'Потоки, WACC (-)'!E31</f>
        <v>-0.28323101377698656</v>
      </c>
      <c r="E7" s="194">
        <f>'Потоки, WACC (-)'!F31</f>
        <v>-6.9315211335044036E-2</v>
      </c>
      <c r="F7" s="196">
        <f>'Потоки, WACC (Ф)'!D33</f>
        <v>-0.32939588041693668</v>
      </c>
      <c r="G7" s="197">
        <f>'Потоки, WACC (Ф)'!E33</f>
        <v>-0.13119047735871003</v>
      </c>
      <c r="H7" s="428">
        <f>'Потоки, WACC (Ф)'!F33</f>
        <v>7.2323016579506127E-2</v>
      </c>
    </row>
    <row r="8" spans="1:8" ht="16.5" thickBot="1" x14ac:dyDescent="0.3">
      <c r="A8" s="181">
        <v>4</v>
      </c>
      <c r="B8" s="182" t="s">
        <v>207</v>
      </c>
      <c r="C8" s="182">
        <v>5</v>
      </c>
      <c r="D8" s="189">
        <v>7</v>
      </c>
      <c r="E8" s="189">
        <v>15</v>
      </c>
      <c r="F8" s="190">
        <v>5</v>
      </c>
      <c r="G8" s="182">
        <v>7</v>
      </c>
      <c r="H8" s="182">
        <v>15</v>
      </c>
    </row>
    <row r="10" spans="1:8" ht="15.75" x14ac:dyDescent="0.25">
      <c r="A10" s="110" t="s">
        <v>115</v>
      </c>
      <c r="B10" s="354" t="s">
        <v>224</v>
      </c>
      <c r="C10" t="str">
        <f>IF(D5&lt;0,"positive","negative")</f>
        <v>positive</v>
      </c>
    </row>
    <row r="11" spans="1:8" ht="15.75" x14ac:dyDescent="0.25">
      <c r="A11" s="110" t="s">
        <v>116</v>
      </c>
      <c r="B11" s="354" t="s">
        <v>225</v>
      </c>
      <c r="C11" t="str">
        <f>IF(H5&gt;0,"positive","negative")</f>
        <v>positive</v>
      </c>
    </row>
    <row r="12" spans="1:8" ht="15.75" x14ac:dyDescent="0.25">
      <c r="A12" s="110" t="s">
        <v>126</v>
      </c>
      <c r="B12" s="354" t="s">
        <v>226</v>
      </c>
      <c r="C12" t="str">
        <f>IF(F5&lt;0,"positive","negative")</f>
        <v>positive</v>
      </c>
    </row>
    <row r="13" spans="1:8" ht="15.75" x14ac:dyDescent="0.25">
      <c r="A13" s="110" t="s">
        <v>127</v>
      </c>
      <c r="B13" s="354" t="s">
        <v>170</v>
      </c>
      <c r="C13" t="str">
        <f>IF(H7&gt;H6,"positive","negative")</f>
        <v>positive</v>
      </c>
    </row>
  </sheetData>
  <mergeCells count="2">
    <mergeCell ref="C4:E4"/>
    <mergeCell ref="F4:H4"/>
  </mergeCells>
  <conditionalFormatting sqref="F5">
    <cfRule type="expression" dxfId="11" priority="6" stopIfTrue="1">
      <formula>IF($F$5&lt;0,"positive","negative")</formula>
    </cfRule>
  </conditionalFormatting>
  <conditionalFormatting sqref="C10">
    <cfRule type="containsText" dxfId="10" priority="5" operator="containsText" text="negative">
      <formula>NOT(ISERROR(SEARCH("negative",C10)))</formula>
    </cfRule>
  </conditionalFormatting>
  <conditionalFormatting sqref="C11">
    <cfRule type="containsText" dxfId="9" priority="4" operator="containsText" text="negative">
      <formula>NOT(ISERROR(SEARCH("negative",C11)))</formula>
    </cfRule>
  </conditionalFormatting>
  <conditionalFormatting sqref="C12">
    <cfRule type="containsText" dxfId="8" priority="3" operator="containsText" text="negative">
      <formula>NOT(ISERROR(SEARCH("negative",C12)))</formula>
    </cfRule>
  </conditionalFormatting>
  <conditionalFormatting sqref="C13">
    <cfRule type="containsText" dxfId="7" priority="1" operator="containsText" text="negative">
      <formula>NOT(ISERROR(SEARCH("negative",C13)))</formula>
    </cfRule>
    <cfRule type="beginsWith" dxfId="6" priority="2" operator="beginsWith" text="neg">
      <formula>LEFT(C13,LEN("neg"))="neg"</formula>
    </cfRule>
  </conditionalFormatting>
  <hyperlinks>
    <hyperlink ref="B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showGridLines="0" workbookViewId="0">
      <pane ySplit="4" topLeftCell="A5" activePane="bottomLeft" state="frozen"/>
      <selection pane="bottomLeft" activeCell="B6" sqref="B6:Q6"/>
    </sheetView>
  </sheetViews>
  <sheetFormatPr defaultRowHeight="15" x14ac:dyDescent="0.25"/>
  <cols>
    <col min="1" max="1" width="2.42578125" customWidth="1"/>
    <col min="2" max="2" width="42.140625" style="153" customWidth="1"/>
    <col min="3" max="3" width="10.85546875" bestFit="1" customWidth="1"/>
    <col min="4" max="17" width="10.5703125" bestFit="1" customWidth="1"/>
  </cols>
  <sheetData>
    <row r="1" spans="2:17" x14ac:dyDescent="0.25">
      <c r="B1" s="412" t="s">
        <v>242</v>
      </c>
    </row>
    <row r="2" spans="2:17" x14ac:dyDescent="0.25">
      <c r="B2" s="394" t="s">
        <v>212</v>
      </c>
    </row>
    <row r="3" spans="2:17" ht="30" customHeight="1" x14ac:dyDescent="0.25">
      <c r="C3" s="165" t="s">
        <v>151</v>
      </c>
    </row>
    <row r="4" spans="2:17" x14ac:dyDescent="0.25">
      <c r="B4" s="164" t="s">
        <v>152</v>
      </c>
      <c r="C4" s="111">
        <f>'Базовые данные'!D3</f>
        <v>2020</v>
      </c>
      <c r="D4" s="111">
        <f>'Базовые данные'!E3</f>
        <v>2021</v>
      </c>
      <c r="E4" s="111">
        <f>'Базовые данные'!F3</f>
        <v>2022</v>
      </c>
      <c r="F4" s="111">
        <f>'Базовые данные'!G3</f>
        <v>2023</v>
      </c>
      <c r="G4" s="185">
        <f>'Базовые данные'!H3</f>
        <v>2024</v>
      </c>
      <c r="H4" s="111">
        <f>'Базовые данные'!I3</f>
        <v>2025</v>
      </c>
      <c r="I4" s="185">
        <f>'Базовые данные'!J3</f>
        <v>2026</v>
      </c>
      <c r="J4" s="111">
        <f>'Базовые данные'!K3</f>
        <v>2027</v>
      </c>
      <c r="K4" s="111">
        <f>'Базовые данные'!L3</f>
        <v>2028</v>
      </c>
      <c r="L4" s="111">
        <f>'Базовые данные'!M3</f>
        <v>2029</v>
      </c>
      <c r="M4" s="111">
        <f>'Базовые данные'!N3</f>
        <v>2030</v>
      </c>
      <c r="N4" s="111">
        <f>'Базовые данные'!O3</f>
        <v>2031</v>
      </c>
      <c r="O4" s="111">
        <f>'Базовые данные'!P3</f>
        <v>2032</v>
      </c>
      <c r="P4" s="111">
        <f>'Базовые данные'!Q3</f>
        <v>2033</v>
      </c>
      <c r="Q4" s="185">
        <f>'Базовые данные'!R3</f>
        <v>2034</v>
      </c>
    </row>
    <row r="5" spans="2:17" x14ac:dyDescent="0.25">
      <c r="B5" s="163" t="s">
        <v>171</v>
      </c>
      <c r="C5" s="157">
        <f>IF(C6=0,('Расчет тарифа (-)'!D64*('Расчет тарифа (-)'!D5/2)+'Расчет тарифа (-)'!D65*('Расчет тарифа (-)'!D5/2))*'Вводные данные'!C67,0)</f>
        <v>8582.4682558999993</v>
      </c>
      <c r="D5" s="157">
        <f>IF(D6=0,('Расчет тарифа (-)'!E64*('Расчет тарифа (-)'!E5/2)+'Расчет тарифа (-)'!E65*('Расчет тарифа (-)'!E5/2))*'Вводные данные'!D67,0)</f>
        <v>8864.9961942696809</v>
      </c>
      <c r="E5" s="157">
        <f>IF(E6=0,('Расчет тарифа (-)'!F64*('Расчет тарифа (-)'!F5/2)+'Расчет тарифа (-)'!F65*('Расчет тарифа (-)'!F5/2))*'Вводные данные'!E67,0)</f>
        <v>43452.39343399927</v>
      </c>
      <c r="F5" s="157">
        <f>IF(F6=0,('Расчет тарифа (-)'!G64*('Расчет тарифа (-)'!G5/2)+'Расчет тарифа (-)'!G65*('Расчет тарифа (-)'!G5/2))*'Вводные данные'!F67,0)</f>
        <v>43292.106775571374</v>
      </c>
      <c r="G5" s="157">
        <f>IF(G6=0,('Расчет тарифа (-)'!H64*('Расчет тарифа (-)'!H5/2)+'Расчет тарифа (-)'!H65*('Расчет тарифа (-)'!H5/2))*'Вводные данные'!G67,0)</f>
        <v>43141.028625435625</v>
      </c>
      <c r="H5" s="157">
        <f>IF(H6=0,('Расчет тарифа (-)'!I64*('Расчет тарифа (-)'!I5/2)+'Расчет тарифа (-)'!I65*('Расчет тарифа (-)'!I5/2))*'Вводные данные'!H67,0)</f>
        <v>43002.11230629994</v>
      </c>
      <c r="I5" s="157">
        <f>IF(I6=0,('Расчет тарифа (-)'!J64*('Расчет тарифа (-)'!J5/2)+'Расчет тарифа (-)'!J65*('Расчет тарифа (-)'!J5/2))*'Вводные данные'!I67,0)</f>
        <v>42875.757686167482</v>
      </c>
      <c r="J5" s="157">
        <f>IF(J6=0,('Расчет тарифа (-)'!K64*('Расчет тарифа (-)'!K5/2)+'Расчет тарифа (-)'!K65*('Расчет тарифа (-)'!K5/2))*'Вводные данные'!J67,0)</f>
        <v>42762.37802459766</v>
      </c>
      <c r="K5" s="157">
        <f>IF(K6=0,('Расчет тарифа (-)'!L64*('Расчет тарифа (-)'!L5/2)+'Расчет тарифа (-)'!L65*('Расчет тарифа (-)'!L5/2))*'Вводные данные'!K67,0)</f>
        <v>42662.400429768379</v>
      </c>
      <c r="L5" s="157">
        <f>IF(L6=0,('Расчет тарифа (-)'!M64*('Расчет тарифа (-)'!M5/2)+'Расчет тарифа (-)'!M65*('Расчет тарифа (-)'!M5/2))*'Вводные данные'!L67,0)</f>
        <v>42576.266331433973</v>
      </c>
      <c r="M5" s="157">
        <f>IF(M6=0,('Расчет тарифа (-)'!N64*('Расчет тарифа (-)'!N5/2)+'Расчет тарифа (-)'!N65*('Расчет тарифа (-)'!N5/2))*'Вводные данные'!M67,0)</f>
        <v>42504.431970341611</v>
      </c>
      <c r="N5" s="157">
        <f>IF(N6=0,('Расчет тарифа (-)'!O64*('Расчет тарифа (-)'!O5/2)+'Расчет тарифа (-)'!O65*('Расчет тарифа (-)'!O5/2))*'Вводные данные'!N67,0)</f>
        <v>42447.368904689116</v>
      </c>
      <c r="O5" s="157">
        <f>IF(O6=0,('Расчет тарифа (-)'!P64*('Расчет тарифа (-)'!P5/2)+'Расчет тарифа (-)'!P65*('Расчет тарифа (-)'!P5/2))*'Вводные данные'!O67,0)</f>
        <v>42405.564534228528</v>
      </c>
      <c r="P5" s="157">
        <f>IF(P6=0,('Расчет тарифа (-)'!Q64*('Расчет тарифа (-)'!Q5/2)+'Расчет тарифа (-)'!Q65*('Расчет тарифа (-)'!Q5/2))*'Вводные данные'!P67,0)</f>
        <v>42379.522642641074</v>
      </c>
      <c r="Q5" s="157">
        <f>IF(Q6=0,('Расчет тарифа (-)'!R64*('Расчет тарифа (-)'!R5/2)+'Расчет тарифа (-)'!R65*('Расчет тарифа (-)'!R5/2))*'Вводные данные'!Q67,0)</f>
        <v>42369.763958832009</v>
      </c>
    </row>
    <row r="6" spans="2:17" x14ac:dyDescent="0.25">
      <c r="B6" s="447" t="s">
        <v>261</v>
      </c>
      <c r="C6" s="448">
        <f>('Вводные данные'!C82*('Расчет тарифа (Ф)'!D5/2)+'Вводные данные'!C83*('Расчет тарифа (Ф)'!D5/2))*'Вводные данные'!C67</f>
        <v>0</v>
      </c>
      <c r="D6" s="448">
        <f>('Вводные данные'!D82*('Расчет тарифа (Ф)'!E5/2)+'Вводные данные'!D83*('Расчет тарифа (Ф)'!E5/2))*'Вводные данные'!D67</f>
        <v>0</v>
      </c>
      <c r="E6" s="448">
        <f>('Вводные данные'!E82*('Расчет тарифа (Ф)'!F5/2)+'Вводные данные'!E83*('Расчет тарифа (Ф)'!F5/2))*'Вводные данные'!E67</f>
        <v>0</v>
      </c>
      <c r="F6" s="448">
        <f>('Вводные данные'!F82*('Расчет тарифа (Ф)'!G5/2)+'Вводные данные'!F83*('Расчет тарифа (Ф)'!G5/2))*'Вводные данные'!F67</f>
        <v>0</v>
      </c>
      <c r="G6" s="448">
        <f>('Вводные данные'!G82*('Расчет тарифа (Ф)'!H5/2)+'Вводные данные'!G83*('Расчет тарифа (Ф)'!H5/2))*'Вводные данные'!G67</f>
        <v>0</v>
      </c>
      <c r="H6" s="448">
        <f>('Вводные данные'!H82*('Расчет тарифа (Ф)'!I5/2)+'Вводные данные'!H83*('Расчет тарифа (Ф)'!I5/2))*'Вводные данные'!H67</f>
        <v>0</v>
      </c>
      <c r="I6" s="448">
        <f>('Вводные данные'!I82*('Расчет тарифа (Ф)'!J5/2)+'Вводные данные'!I83*('Расчет тарифа (Ф)'!J5/2))*'Вводные данные'!I67</f>
        <v>0</v>
      </c>
      <c r="J6" s="448">
        <f>('Вводные данные'!J82*('Расчет тарифа (Ф)'!K5/2)+'Вводные данные'!J83*('Расчет тарифа (Ф)'!K5/2))*'Вводные данные'!J67</f>
        <v>0</v>
      </c>
      <c r="K6" s="448">
        <f>('Вводные данные'!K82*('Расчет тарифа (Ф)'!L5/2)+'Вводные данные'!K83*('Расчет тарифа (Ф)'!L5/2))*'Вводные данные'!K67</f>
        <v>0</v>
      </c>
      <c r="L6" s="448">
        <f>('Вводные данные'!L82*('Расчет тарифа (Ф)'!M5/2)+'Вводные данные'!L83*('Расчет тарифа (Ф)'!M5/2))*'Вводные данные'!L67</f>
        <v>0</v>
      </c>
      <c r="M6" s="448">
        <f>('Вводные данные'!M82*('Расчет тарифа (Ф)'!N5/2)+'Вводные данные'!M83*('Расчет тарифа (Ф)'!N5/2))*'Вводные данные'!M67</f>
        <v>0</v>
      </c>
      <c r="N6" s="448">
        <f>('Вводные данные'!N82*('Расчет тарифа (Ф)'!O5/2)+'Вводные данные'!N83*('Расчет тарифа (Ф)'!O5/2))*'Вводные данные'!N67</f>
        <v>0</v>
      </c>
      <c r="O6" s="448">
        <f>('Вводные данные'!O82*('Расчет тарифа (Ф)'!P5/2)+'Вводные данные'!O83*('Расчет тарифа (Ф)'!P5/2))*'Вводные данные'!O67</f>
        <v>0</v>
      </c>
      <c r="P6" s="448">
        <f>('Вводные данные'!P82*('Расчет тарифа (Ф)'!Q5/2)+'Вводные данные'!P83*('Расчет тарифа (Ф)'!Q5/2))*'Вводные данные'!P67</f>
        <v>0</v>
      </c>
      <c r="Q6" s="448">
        <f>('Вводные данные'!Q82*('Расчет тарифа (Ф)'!R5/2)+'Вводные данные'!Q83*('Расчет тарифа (Ф)'!R5/2))*'Вводные данные'!Q67</f>
        <v>0</v>
      </c>
    </row>
    <row r="7" spans="2:17" x14ac:dyDescent="0.25">
      <c r="B7" s="163" t="str">
        <f>'Вводные данные'!A69</f>
        <v>Плата за НВОС</v>
      </c>
      <c r="C7" s="420">
        <f>'Вводные данные'!C69</f>
        <v>0</v>
      </c>
      <c r="D7" s="420">
        <f>'Вводные данные'!D69</f>
        <v>0</v>
      </c>
      <c r="E7" s="420">
        <f>'Вводные данные'!E69</f>
        <v>0</v>
      </c>
      <c r="F7" s="420">
        <f>'Вводные данные'!F69</f>
        <v>0</v>
      </c>
      <c r="G7" s="420">
        <f>'Вводные данные'!G69</f>
        <v>0</v>
      </c>
      <c r="H7" s="420">
        <f>'Вводные данные'!H69</f>
        <v>0</v>
      </c>
      <c r="I7" s="420">
        <f>'Вводные данные'!I69</f>
        <v>0</v>
      </c>
      <c r="J7" s="420">
        <f>'Вводные данные'!J69</f>
        <v>0</v>
      </c>
      <c r="K7" s="420">
        <f>'Вводные данные'!K69</f>
        <v>0</v>
      </c>
      <c r="L7" s="420">
        <f>'Вводные данные'!L69</f>
        <v>0</v>
      </c>
      <c r="M7" s="420">
        <f>'Вводные данные'!M69</f>
        <v>0</v>
      </c>
      <c r="N7" s="420">
        <f>'Вводные данные'!N69</f>
        <v>0</v>
      </c>
      <c r="O7" s="420">
        <f>'Вводные данные'!O69</f>
        <v>0</v>
      </c>
      <c r="P7" s="420">
        <f>'Вводные данные'!P69</f>
        <v>0</v>
      </c>
      <c r="Q7" s="420">
        <f>'Вводные данные'!Q69</f>
        <v>0</v>
      </c>
    </row>
    <row r="8" spans="2:17" x14ac:dyDescent="0.25">
      <c r="B8" s="154" t="s">
        <v>172</v>
      </c>
      <c r="C8" s="155">
        <f>'Расчет тарифа (-)'!D7-'Расчет тарифа (-)'!D57-'Расчет тарифа (-)'!D56-'Расчет тарифа (-)'!D60-'Расчет тарифа (-)'!D61</f>
        <v>10688.005299999999</v>
      </c>
      <c r="D8" s="155">
        <f>'Расчет тарифа (-)'!E7-'Расчет тарифа (-)'!E57-'Расчет тарифа (-)'!E56-'Расчет тарифа (-)'!E60-'Расчет тарифа (-)'!E61</f>
        <v>11039.845821008319</v>
      </c>
      <c r="E8" s="155">
        <f>'Расчет тарифа (-)'!F7-'Расчет тарифа (-)'!F57-'Расчет тарифа (-)'!F56-'Расчет тарифа (-)'!F60-'Расчет тарифа (-)'!F61</f>
        <v>23139.977553888002</v>
      </c>
      <c r="F8" s="155">
        <f>'Расчет тарифа (-)'!G7-'Расчет тарифа (-)'!G57-'Расчет тарифа (-)'!G56-'Расчет тарифа (-)'!G60-'Расчет тарифа (-)'!G61</f>
        <v>22940.367767551896</v>
      </c>
      <c r="G8" s="155">
        <f>'Расчет тарифа (-)'!H7-'Расчет тарифа (-)'!H57-'Расчет тарифа (-)'!H56-'Расчет тарифа (-)'!H60-'Расчет тарифа (-)'!H61</f>
        <v>22752.225612961916</v>
      </c>
      <c r="H8" s="155">
        <f>'Расчет тарифа (-)'!I7-'Расчет тарифа (-)'!I57-'Расчет тарифа (-)'!I56-'Расчет тарифа (-)'!I60-'Расчет тарифа (-)'!I61</f>
        <v>22579.228951522713</v>
      </c>
      <c r="I8" s="155">
        <f>'Расчет тарифа (-)'!J7-'Расчет тарифа (-)'!J57-'Расчет тарифа (-)'!J56-'Расчет тарифа (-)'!J60-'Расчет тарифа (-)'!J61</f>
        <v>22421.875750859628</v>
      </c>
      <c r="J8" s="155">
        <f>'Расчет тарифа (-)'!K7-'Расчет тарифа (-)'!K57-'Расчет тарифа (-)'!K56-'Расчет тарифа (-)'!K60-'Расчет тарифа (-)'!K61</f>
        <v>22280.680655504922</v>
      </c>
      <c r="K8" s="155">
        <f>'Расчет тарифа (-)'!L7-'Расчет тарифа (-)'!L57-'Расчет тарифа (-)'!L56-'Расчет тарифа (-)'!L60-'Расчет тарифа (-)'!L61</f>
        <v>22156.175556091122</v>
      </c>
      <c r="L8" s="155">
        <f>'Расчет тарифа (-)'!M7-'Расчет тарифа (-)'!M57-'Расчет тарифа (-)'!M56-'Расчет тарифа (-)'!M60-'Расчет тарифа (-)'!M61</f>
        <v>22048.910178339687</v>
      </c>
      <c r="M8" s="155">
        <f>'Расчет тарифа (-)'!N7-'Расчет тарифа (-)'!N57-'Расчет тарифа (-)'!N56-'Расчет тарифа (-)'!N60-'Расчет тарифа (-)'!N61</f>
        <v>21959.452692545961</v>
      </c>
      <c r="N8" s="155">
        <f>'Расчет тарифа (-)'!O7-'Расчет тарифа (-)'!O57-'Расчет тарифа (-)'!O56-'Расчет тарифа (-)'!O60-'Расчет тарифа (-)'!O61</f>
        <v>21888.390344286319</v>
      </c>
      <c r="O8" s="155">
        <f>'Расчет тарифа (-)'!P7-'Расчет тарифа (-)'!P57-'Расчет тарифа (-)'!P56-'Расчет тарифа (-)'!P60-'Расчет тарифа (-)'!P61</f>
        <v>21836.330107100028</v>
      </c>
      <c r="P8" s="155">
        <f>'Расчет тарифа (-)'!Q7-'Расчет тарифа (-)'!Q57-'Расчет тарифа (-)'!Q56-'Расчет тарифа (-)'!Q60-'Расчет тарифа (-)'!Q61</f>
        <v>21803.899357925122</v>
      </c>
      <c r="Q8" s="155">
        <f>'Расчет тарифа (-)'!R7-'Расчет тарифа (-)'!R57-'Расчет тарифа (-)'!R56-'Расчет тарифа (-)'!R60-'Расчет тарифа (-)'!R61</f>
        <v>21791.746576095651</v>
      </c>
    </row>
    <row r="9" spans="2:17" ht="30" x14ac:dyDescent="0.25">
      <c r="B9" s="154" t="str">
        <f>'Вводные данные'!A70</f>
        <v>Доходы от прочей операционной деятельности</v>
      </c>
      <c r="C9" s="155">
        <f>'Вводные данные'!C70</f>
        <v>0</v>
      </c>
      <c r="D9" s="155">
        <f>'Вводные данные'!D70</f>
        <v>14285</v>
      </c>
      <c r="E9" s="155">
        <f>'Вводные данные'!E70</f>
        <v>14285</v>
      </c>
      <c r="F9" s="155">
        <f>'Вводные данные'!F70</f>
        <v>14285</v>
      </c>
      <c r="G9" s="155">
        <f>'Вводные данные'!G70</f>
        <v>14285</v>
      </c>
      <c r="H9" s="155">
        <f>'Вводные данные'!H70</f>
        <v>14285</v>
      </c>
      <c r="I9" s="155">
        <f>'Вводные данные'!I70</f>
        <v>14285</v>
      </c>
      <c r="J9" s="155">
        <f>'Вводные данные'!J70</f>
        <v>14285</v>
      </c>
      <c r="K9" s="155">
        <f>'Вводные данные'!K70</f>
        <v>14285</v>
      </c>
      <c r="L9" s="155">
        <f>'Вводные данные'!L70</f>
        <v>14285</v>
      </c>
      <c r="M9" s="155">
        <f>'Вводные данные'!M70</f>
        <v>14285</v>
      </c>
      <c r="N9" s="155">
        <f>'Вводные данные'!N70</f>
        <v>14285</v>
      </c>
      <c r="O9" s="155">
        <f>'Вводные данные'!O70</f>
        <v>14285</v>
      </c>
      <c r="P9" s="155">
        <f>'Вводные данные'!P70</f>
        <v>14285</v>
      </c>
      <c r="Q9" s="155">
        <f>'Вводные данные'!Q70</f>
        <v>14285</v>
      </c>
    </row>
    <row r="10" spans="2:17" x14ac:dyDescent="0.25">
      <c r="B10" s="154" t="s">
        <v>173</v>
      </c>
      <c r="C10" s="156">
        <f>(C5+C6+C9)-(C7+C8)</f>
        <v>-2105.5370440999995</v>
      </c>
      <c r="D10" s="156">
        <f t="shared" ref="D10:Q10" si="0">(D5+D6+D9)-(D7+D8)</f>
        <v>12110.150373261364</v>
      </c>
      <c r="E10" s="156">
        <f t="shared" si="0"/>
        <v>34597.415880111264</v>
      </c>
      <c r="F10" s="156">
        <f t="shared" si="0"/>
        <v>34636.739008019475</v>
      </c>
      <c r="G10" s="156">
        <f t="shared" si="0"/>
        <v>34673.803012473712</v>
      </c>
      <c r="H10" s="156">
        <f t="shared" si="0"/>
        <v>34707.883354777223</v>
      </c>
      <c r="I10" s="156">
        <f t="shared" si="0"/>
        <v>34738.881935307858</v>
      </c>
      <c r="J10" s="156">
        <f t="shared" si="0"/>
        <v>34766.697369092741</v>
      </c>
      <c r="K10" s="156">
        <f t="shared" si="0"/>
        <v>34791.22487367726</v>
      </c>
      <c r="L10" s="156">
        <f t="shared" si="0"/>
        <v>34812.356153094282</v>
      </c>
      <c r="M10" s="156">
        <f t="shared" si="0"/>
        <v>34829.979277795646</v>
      </c>
      <c r="N10" s="156">
        <f t="shared" si="0"/>
        <v>34843.9785604028</v>
      </c>
      <c r="O10" s="156">
        <f t="shared" si="0"/>
        <v>34854.234427128496</v>
      </c>
      <c r="P10" s="156">
        <f t="shared" si="0"/>
        <v>34860.623284715955</v>
      </c>
      <c r="Q10" s="156">
        <f t="shared" si="0"/>
        <v>34863.017382736361</v>
      </c>
    </row>
    <row r="11" spans="2:17" s="166" customFormat="1" x14ac:dyDescent="0.25">
      <c r="B11" s="199" t="s">
        <v>258</v>
      </c>
      <c r="C11" s="200">
        <f>'Аморт налог (-)'!C29</f>
        <v>0</v>
      </c>
      <c r="D11" s="200">
        <f>'Аморт налог (-)'!D29</f>
        <v>0</v>
      </c>
      <c r="E11" s="200">
        <f>'Аморт налог (-)'!E29</f>
        <v>30972.592102400002</v>
      </c>
      <c r="F11" s="200">
        <f>'Аморт налог (-)'!F29</f>
        <v>30972.592102400002</v>
      </c>
      <c r="G11" s="200">
        <f>'Аморт налог (-)'!G29</f>
        <v>30972.592102400002</v>
      </c>
      <c r="H11" s="200">
        <f>'Аморт налог (-)'!H29</f>
        <v>30972.592102400002</v>
      </c>
      <c r="I11" s="200">
        <f>'Аморт налог (-)'!I29</f>
        <v>30972.592102400002</v>
      </c>
      <c r="J11" s="200">
        <f>'Аморт налог (-)'!J29</f>
        <v>30972.592102400002</v>
      </c>
      <c r="K11" s="200">
        <f>'Аморт налог (-)'!K29</f>
        <v>30972.592102400002</v>
      </c>
      <c r="L11" s="200">
        <f>'Аморт налог (-)'!L29</f>
        <v>30972.592102400002</v>
      </c>
      <c r="M11" s="200">
        <f>'Аморт налог (-)'!M29</f>
        <v>30972.592102400002</v>
      </c>
      <c r="N11" s="200">
        <f>'Аморт налог (-)'!N29</f>
        <v>30972.592102400002</v>
      </c>
      <c r="O11" s="200">
        <f>'Аморт налог (-)'!O29</f>
        <v>30972.592102400002</v>
      </c>
      <c r="P11" s="200">
        <f>'Аморт налог (-)'!P29</f>
        <v>30972.592102400002</v>
      </c>
      <c r="Q11" s="200">
        <f>'Аморт налог (-)'!Q29</f>
        <v>30972.592102400002</v>
      </c>
    </row>
    <row r="12" spans="2:17" x14ac:dyDescent="0.25">
      <c r="B12" s="154" t="s">
        <v>1</v>
      </c>
      <c r="C12" s="156">
        <f>IF(((C10-C11-C18-'Расчет тарифа (-)'!D56)*'Макро данные общие'!C8)&lt;0,0,(C10-C11-C18-'Расчет тарифа (-)'!D56)*'Макро данные общие'!C8)</f>
        <v>0</v>
      </c>
      <c r="D12" s="156">
        <f>IF(((D10-D11-D18-'Расчет тарифа (-)'!E56)*'Макро данные общие'!D8)&lt;0,0,(D10-D11-D18-'Расчет тарифа (-)'!E56)*'Макро данные общие'!D8)</f>
        <v>2021.7292097257255</v>
      </c>
      <c r="E12" s="156">
        <f>IF(((E10-E11-E18-'Расчет тарифа (-)'!F56)*'Макро данные общие'!E8)&lt;0,0,(E10-E11-E18-'Расчет тарифа (-)'!F56)*'Макро данные общие'!E8)</f>
        <v>724.96475554225253</v>
      </c>
      <c r="F12" s="156">
        <f>IF(((F10-F11-F18-'Расчет тарифа (-)'!G56)*'Макро данные общие'!F8)&lt;0,0,(F10-F11-F18-'Расчет тарифа (-)'!G56)*'Макро данные общие'!F8)</f>
        <v>732.82938112389456</v>
      </c>
      <c r="G12" s="156">
        <f>IF(((G10-G11-G18-'Расчет тарифа (-)'!H56)*'Макро данные общие'!G8)&lt;0,0,(G10-G11-G18-'Расчет тарифа (-)'!H56)*'Макро данные общие'!G8)</f>
        <v>740.24218201474218</v>
      </c>
      <c r="H12" s="156">
        <f>IF(((H10-H11-H18-'Расчет тарифа (-)'!I56)*'Макро данные общие'!H8)&lt;0,0,(H10-H11-H18-'Расчет тарифа (-)'!I56)*'Макро данные общие'!H8)</f>
        <v>747.05825047544431</v>
      </c>
      <c r="I12" s="156">
        <f>IF(((I10-I11-I18-'Расчет тарифа (-)'!J56)*'Макро данные общие'!I8)&lt;0,0,(I10-I11-I18-'Расчет тарифа (-)'!J56)*'Макро данные общие'!I8)</f>
        <v>753.25796658157128</v>
      </c>
      <c r="J12" s="156">
        <f>IF(((J10-J11-J18-'Расчет тарифа (-)'!K56)*'Макро данные общие'!J8)&lt;0,0,(J10-J11-J18-'Расчет тарифа (-)'!K56)*'Макро данные общие'!J8)</f>
        <v>758.82105333854781</v>
      </c>
      <c r="K12" s="156">
        <f>IF(((K10-K11-K18-'Расчет тарифа (-)'!L56)*'Макро данные общие'!K8)&lt;0,0,(K10-K11-K18-'Расчет тарифа (-)'!L56)*'Макро данные общие'!K8)</f>
        <v>763.72655425545167</v>
      </c>
      <c r="L12" s="156">
        <f>IF(((L10-L11-L18-'Расчет тарифа (-)'!M56)*'Макро данные общие'!L8)&lt;0,0,(L10-L11-L18-'Расчет тарифа (-)'!M56)*'Макро данные общие'!L8)</f>
        <v>767.95281013885619</v>
      </c>
      <c r="M12" s="156">
        <f>IF(((M10-M11-M18-'Расчет тарифа (-)'!N56)*'Макро данные общие'!M8)&lt;0,0,(M10-M11-M18-'Расчет тарифа (-)'!N56)*'Макро данные общие'!M8)</f>
        <v>771.47743507912901</v>
      </c>
      <c r="N12" s="156">
        <f>IF(((N10-N11-N18-'Расчет тарифа (-)'!O56)*'Макро данные общие'!N8)&lt;0,0,(N10-N11-N18-'Расчет тарифа (-)'!O56)*'Макро данные общие'!N8)</f>
        <v>774.27729160055969</v>
      </c>
      <c r="O12" s="156">
        <f>IF(((O10-O11-O18-'Расчет тарифа (-)'!P56)*'Макро данные общие'!O8)&lt;0,0,(O10-O11-O18-'Расчет тарифа (-)'!P56)*'Макро данные общие'!O8)</f>
        <v>776.32846494569901</v>
      </c>
      <c r="P12" s="156">
        <f>IF(((P10-P11-P18-'Расчет тарифа (-)'!Q56)*'Макро данные общие'!P8)&lt;0,0,(P10-P11-P18-'Расчет тарифа (-)'!Q56)*'Макро данные общие'!P8)</f>
        <v>777.60623646319073</v>
      </c>
      <c r="Q12" s="156">
        <f>IF(((Q10-Q11-Q18-'Расчет тарифа (-)'!R56)*'Макро данные общие'!Q8)&lt;0,0,(Q10-Q11-Q18-'Расчет тарифа (-)'!R56)*'Макро данные общие'!Q8)</f>
        <v>778.08505606727203</v>
      </c>
    </row>
    <row r="13" spans="2:17" x14ac:dyDescent="0.25">
      <c r="B13" s="159" t="s">
        <v>174</v>
      </c>
      <c r="C13" s="162">
        <f>C10-C12</f>
        <v>-2105.5370440999995</v>
      </c>
      <c r="D13" s="162">
        <f t="shared" ref="D13:Q13" si="1">D10-D12</f>
        <v>10088.421163535639</v>
      </c>
      <c r="E13" s="162">
        <f t="shared" si="1"/>
        <v>33872.451124569008</v>
      </c>
      <c r="F13" s="162">
        <f t="shared" si="1"/>
        <v>33903.909626895576</v>
      </c>
      <c r="G13" s="162">
        <f t="shared" si="1"/>
        <v>33933.56083045897</v>
      </c>
      <c r="H13" s="162">
        <f t="shared" si="1"/>
        <v>33960.825104301781</v>
      </c>
      <c r="I13" s="162">
        <f t="shared" si="1"/>
        <v>33985.623968726286</v>
      </c>
      <c r="J13" s="162">
        <f t="shared" si="1"/>
        <v>34007.876315754191</v>
      </c>
      <c r="K13" s="162">
        <f t="shared" si="1"/>
        <v>34027.498319421808</v>
      </c>
      <c r="L13" s="162">
        <f t="shared" si="1"/>
        <v>34044.403342955426</v>
      </c>
      <c r="M13" s="162">
        <f t="shared" si="1"/>
        <v>34058.50184271652</v>
      </c>
      <c r="N13" s="162">
        <f t="shared" si="1"/>
        <v>34069.701268802237</v>
      </c>
      <c r="O13" s="162">
        <f t="shared" si="1"/>
        <v>34077.905962182798</v>
      </c>
      <c r="P13" s="162">
        <f t="shared" si="1"/>
        <v>34083.017048252761</v>
      </c>
      <c r="Q13" s="162">
        <f t="shared" si="1"/>
        <v>34084.932326669092</v>
      </c>
    </row>
    <row r="14" spans="2:17" s="166" customFormat="1" ht="7.5" customHeight="1" x14ac:dyDescent="0.25">
      <c r="B14" s="459"/>
      <c r="C14" s="460"/>
      <c r="D14" s="460"/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460"/>
      <c r="P14" s="460"/>
      <c r="Q14" s="461"/>
    </row>
    <row r="15" spans="2:17" ht="30" hidden="1" x14ac:dyDescent="0.25">
      <c r="B15" s="154" t="s">
        <v>150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</row>
    <row r="16" spans="2:17" x14ac:dyDescent="0.25">
      <c r="B16" s="154" t="s">
        <v>145</v>
      </c>
      <c r="C16" s="155">
        <f>'Базовые данные'!D17</f>
        <v>39612.869920000005</v>
      </c>
      <c r="D16" s="155">
        <f>'Базовые данные'!E17</f>
        <v>73975.151577600016</v>
      </c>
      <c r="E16" s="155">
        <f>'Базовые данные'!F17</f>
        <v>0</v>
      </c>
      <c r="F16" s="155">
        <f>'Базовые данные'!G17</f>
        <v>0</v>
      </c>
      <c r="G16" s="155">
        <f>'Базовые данные'!H17</f>
        <v>0</v>
      </c>
      <c r="H16" s="155">
        <f>'Базовые данные'!I17</f>
        <v>0</v>
      </c>
      <c r="I16" s="155">
        <f>'Базовые данные'!J17</f>
        <v>0</v>
      </c>
      <c r="J16" s="155">
        <f>'Базовые данные'!K17</f>
        <v>0</v>
      </c>
      <c r="K16" s="155">
        <f>'Базовые данные'!L17</f>
        <v>0</v>
      </c>
      <c r="L16" s="155">
        <f>'Базовые данные'!M17</f>
        <v>0</v>
      </c>
      <c r="M16" s="155">
        <f>'Базовые данные'!N17</f>
        <v>0</v>
      </c>
      <c r="N16" s="155">
        <f>'Базовые данные'!O17</f>
        <v>0</v>
      </c>
      <c r="O16" s="155">
        <f>'Базовые данные'!P17</f>
        <v>0</v>
      </c>
      <c r="P16" s="155">
        <f>'Базовые данные'!Q17</f>
        <v>0</v>
      </c>
      <c r="Q16" s="155">
        <f>'Базовые данные'!R17</f>
        <v>0</v>
      </c>
    </row>
    <row r="17" spans="2:17" x14ac:dyDescent="0.25">
      <c r="B17" s="154" t="s">
        <v>146</v>
      </c>
      <c r="C17" s="155">
        <f>Кредит!$C20</f>
        <v>55024.376865028848</v>
      </c>
      <c r="D17" s="155">
        <f>Кредит!$C33</f>
        <v>58563.644632571173</v>
      </c>
      <c r="E17" s="155">
        <f>Кредит!$C46</f>
        <v>0</v>
      </c>
      <c r="F17" s="155">
        <f>Кредит!$C59</f>
        <v>0</v>
      </c>
      <c r="G17" s="155">
        <f>Кредит!$C72</f>
        <v>0</v>
      </c>
      <c r="H17" s="155">
        <f>Кредит!$C85</f>
        <v>0</v>
      </c>
      <c r="I17" s="155">
        <f>Кредит!$C98</f>
        <v>0</v>
      </c>
      <c r="J17" s="155">
        <f>Кредит!$C111</f>
        <v>0</v>
      </c>
      <c r="K17" s="155">
        <f>Кредит!$C124</f>
        <v>0</v>
      </c>
      <c r="L17" s="155">
        <f>Кредит!$C137</f>
        <v>0</v>
      </c>
      <c r="M17" s="155">
        <f>Кредит!$C137</f>
        <v>0</v>
      </c>
      <c r="N17" s="155">
        <f>Кредит!$C137</f>
        <v>0</v>
      </c>
      <c r="O17" s="155">
        <f>Кредит!$C137</f>
        <v>0</v>
      </c>
      <c r="P17" s="155">
        <f>Кредит!$C137</f>
        <v>0</v>
      </c>
      <c r="Q17" s="155">
        <f>Кредит!$C137</f>
        <v>0</v>
      </c>
    </row>
    <row r="18" spans="2:17" x14ac:dyDescent="0.25">
      <c r="B18" s="154" t="s">
        <v>144</v>
      </c>
      <c r="C18" s="155">
        <f>Кредит!$D20</f>
        <v>5540.7720921750406</v>
      </c>
      <c r="D18" s="155">
        <f>Кредит!$D33</f>
        <v>2001.5043246327377</v>
      </c>
      <c r="E18" s="155">
        <f>Кредит!$D46</f>
        <v>0</v>
      </c>
      <c r="F18" s="155">
        <f>Кредит!$D59</f>
        <v>0</v>
      </c>
      <c r="G18" s="155">
        <f>Кредит!$D72</f>
        <v>0</v>
      </c>
      <c r="H18" s="155">
        <f>Кредит!$D85</f>
        <v>0</v>
      </c>
      <c r="I18" s="155">
        <f>Кредит!$D98</f>
        <v>0</v>
      </c>
      <c r="J18" s="155">
        <f>Кредит!$D111</f>
        <v>0</v>
      </c>
      <c r="K18" s="155">
        <f>Кредит!$D124</f>
        <v>0</v>
      </c>
      <c r="L18" s="155">
        <f>Кредит!$D137</f>
        <v>0</v>
      </c>
      <c r="M18" s="155">
        <f>Кредит!$D137</f>
        <v>0</v>
      </c>
      <c r="N18" s="155">
        <f>Кредит!$D137</f>
        <v>0</v>
      </c>
      <c r="O18" s="155">
        <f>Кредит!$D137</f>
        <v>0</v>
      </c>
      <c r="P18" s="155">
        <f>Кредит!$D137</f>
        <v>0</v>
      </c>
      <c r="Q18" s="155">
        <f>Кредит!$D137</f>
        <v>0</v>
      </c>
    </row>
    <row r="19" spans="2:17" x14ac:dyDescent="0.25">
      <c r="B19" s="160" t="s">
        <v>175</v>
      </c>
      <c r="C19" s="162">
        <f>C15+C16-C17-C18</f>
        <v>-20952.279037203883</v>
      </c>
      <c r="D19" s="162">
        <f t="shared" ref="D19:Q19" si="2">D15+D16-D17-D18</f>
        <v>13410.002620396106</v>
      </c>
      <c r="E19" s="162">
        <f t="shared" si="2"/>
        <v>0</v>
      </c>
      <c r="F19" s="162">
        <f t="shared" si="2"/>
        <v>0</v>
      </c>
      <c r="G19" s="162">
        <f t="shared" si="2"/>
        <v>0</v>
      </c>
      <c r="H19" s="162">
        <f t="shared" si="2"/>
        <v>0</v>
      </c>
      <c r="I19" s="162">
        <f t="shared" si="2"/>
        <v>0</v>
      </c>
      <c r="J19" s="162">
        <f t="shared" si="2"/>
        <v>0</v>
      </c>
      <c r="K19" s="162">
        <f t="shared" si="2"/>
        <v>0</v>
      </c>
      <c r="L19" s="162">
        <f t="shared" si="2"/>
        <v>0</v>
      </c>
      <c r="M19" s="162">
        <f t="shared" si="2"/>
        <v>0</v>
      </c>
      <c r="N19" s="162">
        <f t="shared" si="2"/>
        <v>0</v>
      </c>
      <c r="O19" s="162">
        <f t="shared" si="2"/>
        <v>0</v>
      </c>
      <c r="P19" s="162">
        <f t="shared" si="2"/>
        <v>0</v>
      </c>
      <c r="Q19" s="162">
        <f t="shared" si="2"/>
        <v>0</v>
      </c>
    </row>
    <row r="20" spans="2:17" s="166" customFormat="1" ht="7.5" customHeight="1" x14ac:dyDescent="0.25">
      <c r="B20" s="456"/>
      <c r="C20" s="457"/>
      <c r="D20" s="457"/>
      <c r="E20" s="457"/>
      <c r="F20" s="457"/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58"/>
    </row>
    <row r="21" spans="2:17" s="202" customFormat="1" ht="14.25" customHeight="1" x14ac:dyDescent="0.25">
      <c r="B21" s="167" t="s">
        <v>172</v>
      </c>
      <c r="C21" s="168">
        <f>'Базовые данные'!D15+'Базовые данные'!D18</f>
        <v>150906.17152</v>
      </c>
      <c r="D21" s="168">
        <f>'Базовые данные'!E15+'Базовые данные'!E18</f>
        <v>282710.11791360006</v>
      </c>
      <c r="E21" s="168">
        <f>'Базовые данные'!F15+'Базовые данные'!F18</f>
        <v>0</v>
      </c>
      <c r="F21" s="168">
        <f>'Базовые данные'!G15+'Базовые данные'!G18</f>
        <v>0</v>
      </c>
      <c r="G21" s="168">
        <f>'Базовые данные'!H15+'Базовые данные'!H18</f>
        <v>0</v>
      </c>
      <c r="H21" s="168">
        <f>'Базовые данные'!I15+'Базовые данные'!I18</f>
        <v>0</v>
      </c>
      <c r="I21" s="168">
        <f>'Базовые данные'!J15+'Базовые данные'!J18</f>
        <v>0</v>
      </c>
      <c r="J21" s="168">
        <f>'Базовые данные'!K15+'Базовые данные'!K18</f>
        <v>0</v>
      </c>
      <c r="K21" s="168">
        <f>'Базовые данные'!L15+'Базовые данные'!L18</f>
        <v>0</v>
      </c>
      <c r="L21" s="168">
        <f>'Базовые данные'!M15+'Базовые данные'!M18</f>
        <v>0</v>
      </c>
      <c r="M21" s="168">
        <f>'Базовые данные'!N15+'Базовые данные'!N18</f>
        <v>0</v>
      </c>
      <c r="N21" s="168">
        <f>'Базовые данные'!O15+'Базовые данные'!O18</f>
        <v>0</v>
      </c>
      <c r="O21" s="168">
        <f>'Базовые данные'!P15+'Базовые данные'!P18</f>
        <v>0</v>
      </c>
      <c r="P21" s="168">
        <f>'Базовые данные'!Q15+'Базовые данные'!Q18</f>
        <v>0</v>
      </c>
      <c r="Q21" s="168">
        <f>'Базовые данные'!R15+'Базовые данные'!R18</f>
        <v>0</v>
      </c>
    </row>
    <row r="22" spans="2:17" s="201" customFormat="1" x14ac:dyDescent="0.25">
      <c r="B22" s="160" t="s">
        <v>176</v>
      </c>
      <c r="C22" s="162">
        <f>-C21</f>
        <v>-150906.17152</v>
      </c>
      <c r="D22" s="162">
        <f t="shared" ref="D22:Q22" si="3">-D21</f>
        <v>-282710.11791360006</v>
      </c>
      <c r="E22" s="162">
        <f t="shared" si="3"/>
        <v>0</v>
      </c>
      <c r="F22" s="162">
        <f t="shared" si="3"/>
        <v>0</v>
      </c>
      <c r="G22" s="162">
        <f t="shared" si="3"/>
        <v>0</v>
      </c>
      <c r="H22" s="162">
        <f t="shared" si="3"/>
        <v>0</v>
      </c>
      <c r="I22" s="162">
        <f t="shared" si="3"/>
        <v>0</v>
      </c>
      <c r="J22" s="162">
        <f t="shared" si="3"/>
        <v>0</v>
      </c>
      <c r="K22" s="162">
        <f t="shared" si="3"/>
        <v>0</v>
      </c>
      <c r="L22" s="162">
        <f t="shared" si="3"/>
        <v>0</v>
      </c>
      <c r="M22" s="162">
        <f t="shared" si="3"/>
        <v>0</v>
      </c>
      <c r="N22" s="162">
        <f t="shared" si="3"/>
        <v>0</v>
      </c>
      <c r="O22" s="162">
        <f t="shared" si="3"/>
        <v>0</v>
      </c>
      <c r="P22" s="162">
        <f t="shared" si="3"/>
        <v>0</v>
      </c>
      <c r="Q22" s="162">
        <f t="shared" si="3"/>
        <v>0</v>
      </c>
    </row>
    <row r="23" spans="2:17" s="201" customFormat="1" ht="7.5" customHeight="1" thickBot="1" x14ac:dyDescent="0.3">
      <c r="B23" s="348"/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</row>
    <row r="24" spans="2:17" s="353" customFormat="1" ht="15.75" thickBot="1" x14ac:dyDescent="0.3">
      <c r="B24" s="350" t="s">
        <v>147</v>
      </c>
      <c r="C24" s="351">
        <f t="shared" ref="C24:Q24" si="4">C13+C19+C22</f>
        <v>-173963.9876013039</v>
      </c>
      <c r="D24" s="351">
        <f t="shared" si="4"/>
        <v>-259211.69412966832</v>
      </c>
      <c r="E24" s="351">
        <f t="shared" si="4"/>
        <v>33872.451124569008</v>
      </c>
      <c r="F24" s="351">
        <f t="shared" si="4"/>
        <v>33903.909626895576</v>
      </c>
      <c r="G24" s="351">
        <f t="shared" si="4"/>
        <v>33933.56083045897</v>
      </c>
      <c r="H24" s="351">
        <f t="shared" si="4"/>
        <v>33960.825104301781</v>
      </c>
      <c r="I24" s="351">
        <f t="shared" si="4"/>
        <v>33985.623968726286</v>
      </c>
      <c r="J24" s="351">
        <f t="shared" si="4"/>
        <v>34007.876315754191</v>
      </c>
      <c r="K24" s="351">
        <f t="shared" si="4"/>
        <v>34027.498319421808</v>
      </c>
      <c r="L24" s="351">
        <f t="shared" si="4"/>
        <v>34044.403342955426</v>
      </c>
      <c r="M24" s="351">
        <f t="shared" si="4"/>
        <v>34058.50184271652</v>
      </c>
      <c r="N24" s="351">
        <f t="shared" si="4"/>
        <v>34069.701268802237</v>
      </c>
      <c r="O24" s="351">
        <f t="shared" si="4"/>
        <v>34077.905962182798</v>
      </c>
      <c r="P24" s="351">
        <f t="shared" si="4"/>
        <v>34083.017048252761</v>
      </c>
      <c r="Q24" s="351">
        <f t="shared" si="4"/>
        <v>34084.932326669092</v>
      </c>
    </row>
    <row r="25" spans="2:17" x14ac:dyDescent="0.25">
      <c r="B25" s="163" t="s">
        <v>177</v>
      </c>
      <c r="C25" s="157">
        <f t="shared" ref="C25:Q25" si="5">C22*C57</f>
        <v>-138569.97912303309</v>
      </c>
      <c r="D25" s="157">
        <f t="shared" si="5"/>
        <v>-240938.56499717638</v>
      </c>
      <c r="E25" s="157">
        <f t="shared" si="5"/>
        <v>0</v>
      </c>
      <c r="F25" s="157">
        <f t="shared" si="5"/>
        <v>0</v>
      </c>
      <c r="G25" s="157">
        <f t="shared" si="5"/>
        <v>0</v>
      </c>
      <c r="H25" s="157">
        <f t="shared" si="5"/>
        <v>0</v>
      </c>
      <c r="I25" s="157">
        <f t="shared" si="5"/>
        <v>0</v>
      </c>
      <c r="J25" s="157">
        <f t="shared" si="5"/>
        <v>0</v>
      </c>
      <c r="K25" s="157">
        <f t="shared" si="5"/>
        <v>0</v>
      </c>
      <c r="L25" s="157">
        <f t="shared" si="5"/>
        <v>0</v>
      </c>
      <c r="M25" s="157">
        <f t="shared" si="5"/>
        <v>0</v>
      </c>
      <c r="N25" s="157">
        <f t="shared" si="5"/>
        <v>0</v>
      </c>
      <c r="O25" s="157">
        <f t="shared" si="5"/>
        <v>0</v>
      </c>
      <c r="P25" s="157">
        <f t="shared" si="5"/>
        <v>0</v>
      </c>
      <c r="Q25" s="157">
        <f t="shared" si="5"/>
        <v>0</v>
      </c>
    </row>
    <row r="26" spans="2:17" ht="15" customHeight="1" x14ac:dyDescent="0.25">
      <c r="B26" s="154" t="s">
        <v>148</v>
      </c>
      <c r="C26" s="155">
        <f>C24*'Потоки, WACC (-)'!C57</f>
        <v>-159742.87789069919</v>
      </c>
      <c r="D26" s="155">
        <f>D24*'Потоки, WACC (-)'!D57</f>
        <v>-220912.1275000709</v>
      </c>
      <c r="E26" s="155">
        <f>E24*'Потоки, WACC (-)'!E57</f>
        <v>26792.572206548455</v>
      </c>
      <c r="F26" s="155">
        <f>F24*'Потоки, WACC (-)'!F57</f>
        <v>24889.741384056837</v>
      </c>
      <c r="G26" s="155">
        <f>G24*'Потоки, WACC (-)'!G57</f>
        <v>23120.799874659057</v>
      </c>
      <c r="H26" s="155">
        <f>H24*'Потоки, WACC (-)'!H57</f>
        <v>21476.053160317075</v>
      </c>
      <c r="I26" s="155">
        <f>I24*'Потоки, WACC (-)'!I57</f>
        <v>19946.84910633133</v>
      </c>
      <c r="J26" s="155">
        <f>J24*'Потоки, WACC (-)'!J57</f>
        <v>18525.135116665002</v>
      </c>
      <c r="K26" s="155">
        <f>K24*'Потоки, WACC (-)'!K57</f>
        <v>17203.41675769943</v>
      </c>
      <c r="L26" s="155">
        <f>L24*'Потоки, WACC (-)'!L57</f>
        <v>15974.719227894089</v>
      </c>
      <c r="M26" s="155">
        <f>M24*'Потоки, WACC (-)'!M57</f>
        <v>14832.551478205012</v>
      </c>
      <c r="N26" s="155">
        <f>N24*'Потоки, WACC (-)'!N57</f>
        <v>13770.872801456935</v>
      </c>
      <c r="O26" s="155">
        <f>O24*'Потоки, WACC (-)'!O57</f>
        <v>12784.061721296781</v>
      </c>
      <c r="P26" s="155">
        <f>P24*'Потоки, WACC (-)'!P57</f>
        <v>11866.887022940457</v>
      </c>
      <c r="Q26" s="155">
        <f>Q24*'Потоки, WACC (-)'!Q57</f>
        <v>11014.480778719859</v>
      </c>
    </row>
    <row r="27" spans="2:17" ht="30" x14ac:dyDescent="0.25">
      <c r="B27" s="154" t="s">
        <v>149</v>
      </c>
      <c r="C27" s="155">
        <f>C26</f>
        <v>-159742.87789069919</v>
      </c>
      <c r="D27" s="155">
        <f>D26+C27</f>
        <v>-380655.00539077009</v>
      </c>
      <c r="E27" s="155">
        <f t="shared" ref="E27:L27" si="6">E26+D27</f>
        <v>-353862.43318422162</v>
      </c>
      <c r="F27" s="155">
        <f t="shared" si="6"/>
        <v>-328972.69180016476</v>
      </c>
      <c r="G27" s="155">
        <f t="shared" si="6"/>
        <v>-305851.89192550571</v>
      </c>
      <c r="H27" s="155">
        <f t="shared" si="6"/>
        <v>-284375.83876518864</v>
      </c>
      <c r="I27" s="155">
        <f t="shared" si="6"/>
        <v>-264428.98965885729</v>
      </c>
      <c r="J27" s="155">
        <f t="shared" si="6"/>
        <v>-245903.85454219228</v>
      </c>
      <c r="K27" s="155">
        <f t="shared" si="6"/>
        <v>-228700.43778449285</v>
      </c>
      <c r="L27" s="155">
        <f t="shared" si="6"/>
        <v>-212725.71855659876</v>
      </c>
      <c r="M27" s="155">
        <f t="shared" ref="M27" si="7">M26+L27</f>
        <v>-197893.16707839374</v>
      </c>
      <c r="N27" s="155">
        <f t="shared" ref="N27" si="8">N26+M27</f>
        <v>-184122.29427693679</v>
      </c>
      <c r="O27" s="155">
        <f t="shared" ref="O27" si="9">O26+N27</f>
        <v>-171338.23255564002</v>
      </c>
      <c r="P27" s="155">
        <f t="shared" ref="P27" si="10">P26+O27</f>
        <v>-159471.34553269955</v>
      </c>
      <c r="Q27" s="155">
        <f t="shared" ref="Q27" si="11">Q26+P27</f>
        <v>-148456.86475397969</v>
      </c>
    </row>
    <row r="28" spans="2:17" x14ac:dyDescent="0.25">
      <c r="B28" s="177"/>
      <c r="C28" s="169"/>
      <c r="D28" s="169"/>
      <c r="E28" s="169"/>
      <c r="F28" s="169"/>
      <c r="G28" s="169"/>
      <c r="H28" s="169"/>
      <c r="I28" s="169"/>
      <c r="J28" s="169"/>
      <c r="K28" s="169"/>
      <c r="L28" s="169"/>
    </row>
    <row r="29" spans="2:17" x14ac:dyDescent="0.25">
      <c r="B29" s="174" t="s">
        <v>165</v>
      </c>
      <c r="C29" s="110"/>
      <c r="D29" s="187">
        <v>5</v>
      </c>
      <c r="E29" s="187">
        <v>7</v>
      </c>
      <c r="F29" s="187">
        <v>15</v>
      </c>
      <c r="G29" s="169"/>
      <c r="H29" s="169"/>
      <c r="I29" s="169"/>
      <c r="J29" s="169"/>
      <c r="K29" s="169"/>
      <c r="L29" s="169"/>
    </row>
    <row r="30" spans="2:17" x14ac:dyDescent="0.25">
      <c r="B30" s="174" t="s">
        <v>160</v>
      </c>
      <c r="C30" s="357"/>
      <c r="D30" s="175">
        <f>G27</f>
        <v>-305851.89192550571</v>
      </c>
      <c r="E30" s="203">
        <f>I27</f>
        <v>-264428.98965885729</v>
      </c>
      <c r="F30" s="203">
        <f>Q27</f>
        <v>-148456.86475397969</v>
      </c>
    </row>
    <row r="31" spans="2:17" x14ac:dyDescent="0.25">
      <c r="B31" s="174" t="s">
        <v>161</v>
      </c>
      <c r="C31" s="358"/>
      <c r="D31" s="188">
        <f>IRR(C26:G26)</f>
        <v>-0.47739953040140592</v>
      </c>
      <c r="E31" s="188">
        <f>IRR(C26:I26)</f>
        <v>-0.28323101377698656</v>
      </c>
      <c r="F31" s="188">
        <f>IRR(C26:Q26)</f>
        <v>-6.9315211335044036E-2</v>
      </c>
    </row>
    <row r="33" spans="2:17" ht="19.5" thickBot="1" x14ac:dyDescent="0.35">
      <c r="B33" s="137" t="s">
        <v>159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9"/>
      <c r="O33" s="204"/>
      <c r="P33" s="204"/>
      <c r="Q33" s="204"/>
    </row>
    <row r="34" spans="2:17" x14ac:dyDescent="0.25">
      <c r="B34" s="113" t="s">
        <v>134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59"/>
    </row>
    <row r="35" spans="2:17" x14ac:dyDescent="0.25">
      <c r="B35" s="109" t="s">
        <v>209</v>
      </c>
      <c r="C35" s="114">
        <f>'Базовые данные'!D9</f>
        <v>36275.521999999997</v>
      </c>
      <c r="D35" s="114">
        <f>'Базовые данные'!E8+C35</f>
        <v>229262.73199999999</v>
      </c>
      <c r="E35" s="114">
        <f>'Базовые данные'!F8+D35</f>
        <v>229262.73199999999</v>
      </c>
      <c r="F35" s="114">
        <f>'Базовые данные'!G8+E35</f>
        <v>229262.73199999999</v>
      </c>
      <c r="G35" s="114">
        <f>'Базовые данные'!H8+F35</f>
        <v>229262.73199999999</v>
      </c>
      <c r="H35" s="114">
        <f>'Базовые данные'!I8+G35</f>
        <v>229262.73199999999</v>
      </c>
      <c r="I35" s="114">
        <f>'Базовые данные'!J8+H35</f>
        <v>229262.73199999999</v>
      </c>
      <c r="J35" s="114">
        <f>'Базовые данные'!K8+I35</f>
        <v>229262.73199999999</v>
      </c>
      <c r="K35" s="114">
        <f>'Базовые данные'!L8+J35</f>
        <v>229262.73199999999</v>
      </c>
      <c r="L35" s="114">
        <f>'Базовые данные'!M8+K35</f>
        <v>229262.73199999999</v>
      </c>
      <c r="M35" s="114">
        <f>'Базовые данные'!N8+L35</f>
        <v>229262.73199999999</v>
      </c>
      <c r="N35" s="114">
        <f>'Базовые данные'!O8+M35</f>
        <v>229262.73199999999</v>
      </c>
      <c r="O35" s="114">
        <f>'Базовые данные'!P8+N35</f>
        <v>229262.73199999999</v>
      </c>
      <c r="P35" s="114">
        <f>'Базовые данные'!Q8+O35</f>
        <v>229262.73199999999</v>
      </c>
      <c r="Q35" s="114">
        <f>'Базовые данные'!R8+P35</f>
        <v>229262.73199999999</v>
      </c>
    </row>
    <row r="36" spans="2:17" x14ac:dyDescent="0.25">
      <c r="B36" s="109" t="s">
        <v>83</v>
      </c>
      <c r="C36" s="114">
        <f>'Базовые данные'!D6+'Базовые данные'!D8</f>
        <v>107012.79</v>
      </c>
      <c r="D36" s="114">
        <f>'Базовые данные'!E6+'Базовые данные'!E8+C36</f>
        <v>300000</v>
      </c>
      <c r="E36" s="114">
        <f>'Базовые данные'!F6+'Базовые данные'!F8+D36</f>
        <v>300000</v>
      </c>
      <c r="F36" s="114">
        <f>'Базовые данные'!G6+'Базовые данные'!G8+E36</f>
        <v>300000</v>
      </c>
      <c r="G36" s="114">
        <f>'Базовые данные'!H6+'Базовые данные'!H8+F36</f>
        <v>300000</v>
      </c>
      <c r="H36" s="114">
        <f>'Базовые данные'!I6+'Базовые данные'!I8+G36</f>
        <v>300000</v>
      </c>
      <c r="I36" s="114">
        <f>'Базовые данные'!J6+'Базовые данные'!J8+H36</f>
        <v>300000</v>
      </c>
      <c r="J36" s="114">
        <f>'Базовые данные'!K6+'Базовые данные'!K8+I36</f>
        <v>300000</v>
      </c>
      <c r="K36" s="114">
        <f>'Базовые данные'!L6+'Базовые данные'!L8+J36</f>
        <v>300000</v>
      </c>
      <c r="L36" s="114">
        <f>'Базовые данные'!M6+'Базовые данные'!M8+K36</f>
        <v>300000</v>
      </c>
      <c r="M36" s="114">
        <f>'Базовые данные'!N6+'Базовые данные'!N8+L36</f>
        <v>300000</v>
      </c>
      <c r="N36" s="114">
        <f>'Базовые данные'!O6+'Базовые данные'!O8+M36</f>
        <v>300000</v>
      </c>
      <c r="O36" s="114">
        <f>'Базовые данные'!P6+'Базовые данные'!P8+N36</f>
        <v>300000</v>
      </c>
      <c r="P36" s="114">
        <f>'Базовые данные'!Q6+'Базовые данные'!Q8+O36</f>
        <v>300000</v>
      </c>
      <c r="Q36" s="114">
        <f>'Базовые данные'!R6+'Базовые данные'!R8+P36</f>
        <v>300000</v>
      </c>
    </row>
    <row r="37" spans="2:17" x14ac:dyDescent="0.25">
      <c r="B37" s="109" t="s">
        <v>131</v>
      </c>
      <c r="C37" s="114">
        <f>'Базовые данные'!D7</f>
        <v>38089.298000000003</v>
      </c>
      <c r="D37" s="114">
        <f>'Базовые данные'!E7+C37</f>
        <v>106483.484</v>
      </c>
      <c r="E37" s="114">
        <f>'Базовые данные'!F7+D37</f>
        <v>106483.484</v>
      </c>
      <c r="F37" s="114">
        <f>'Базовые данные'!G7+E37</f>
        <v>106483.484</v>
      </c>
      <c r="G37" s="114">
        <f>'Базовые данные'!H7+F37</f>
        <v>106483.484</v>
      </c>
      <c r="H37" s="114">
        <f>'Базовые данные'!I7+G37</f>
        <v>106483.484</v>
      </c>
      <c r="I37" s="114">
        <f>'Базовые данные'!J7+H37</f>
        <v>106483.484</v>
      </c>
      <c r="J37" s="114">
        <f>'Базовые данные'!K7+I37</f>
        <v>106483.484</v>
      </c>
      <c r="K37" s="114">
        <f>'Базовые данные'!L7+J37</f>
        <v>106483.484</v>
      </c>
      <c r="L37" s="114">
        <f>'Базовые данные'!M7+K37</f>
        <v>106483.484</v>
      </c>
      <c r="M37" s="114">
        <f>'Базовые данные'!N7+L37</f>
        <v>106483.484</v>
      </c>
      <c r="N37" s="114">
        <f>'Базовые данные'!O7+M37</f>
        <v>106483.484</v>
      </c>
      <c r="O37" s="114">
        <f>'Базовые данные'!P7+N37</f>
        <v>106483.484</v>
      </c>
      <c r="P37" s="114">
        <f>'Базовые данные'!Q7+O37</f>
        <v>106483.484</v>
      </c>
      <c r="Q37" s="114">
        <f>'Базовые данные'!R7+P37</f>
        <v>106483.484</v>
      </c>
    </row>
    <row r="38" spans="2:17" x14ac:dyDescent="0.25">
      <c r="B38" s="115" t="s">
        <v>156</v>
      </c>
      <c r="C38" s="116">
        <f t="shared" ref="C38:L38" si="12">SUM(C35:C37)</f>
        <v>181377.61</v>
      </c>
      <c r="D38" s="116">
        <f t="shared" si="12"/>
        <v>635746.21600000001</v>
      </c>
      <c r="E38" s="116">
        <f t="shared" si="12"/>
        <v>635746.21600000001</v>
      </c>
      <c r="F38" s="116">
        <f t="shared" si="12"/>
        <v>635746.21600000001</v>
      </c>
      <c r="G38" s="116">
        <f t="shared" si="12"/>
        <v>635746.21600000001</v>
      </c>
      <c r="H38" s="116">
        <f t="shared" si="12"/>
        <v>635746.21600000001</v>
      </c>
      <c r="I38" s="116">
        <f t="shared" si="12"/>
        <v>635746.21600000001</v>
      </c>
      <c r="J38" s="116">
        <f t="shared" si="12"/>
        <v>635746.21600000001</v>
      </c>
      <c r="K38" s="116">
        <f t="shared" si="12"/>
        <v>635746.21600000001</v>
      </c>
      <c r="L38" s="116">
        <f t="shared" si="12"/>
        <v>635746.21600000001</v>
      </c>
      <c r="M38" s="116">
        <f t="shared" ref="M38" si="13">SUM(M35:M37)</f>
        <v>635746.21600000001</v>
      </c>
      <c r="N38" s="116">
        <f t="shared" ref="N38" si="14">SUM(N35:N37)</f>
        <v>635746.21600000001</v>
      </c>
      <c r="O38" s="116">
        <f t="shared" ref="O38" si="15">SUM(O35:O37)</f>
        <v>635746.21600000001</v>
      </c>
      <c r="P38" s="116">
        <f t="shared" ref="P38" si="16">SUM(P35:P37)</f>
        <v>635746.21600000001</v>
      </c>
      <c r="Q38" s="116">
        <f t="shared" ref="Q38" si="17">SUM(Q35:Q37)</f>
        <v>635746.21600000001</v>
      </c>
    </row>
    <row r="39" spans="2:17" x14ac:dyDescent="0.25">
      <c r="B39" s="117"/>
      <c r="C39" s="117"/>
      <c r="D39" s="117"/>
      <c r="E39" s="118"/>
      <c r="F39" s="117"/>
      <c r="G39" s="117"/>
      <c r="H39" s="117"/>
      <c r="I39" s="117"/>
      <c r="J39" s="117"/>
      <c r="K39" s="117"/>
      <c r="L39" s="59"/>
      <c r="M39" s="59"/>
      <c r="N39" s="59"/>
      <c r="O39" s="59"/>
      <c r="P39" s="59"/>
      <c r="Q39" s="59"/>
    </row>
    <row r="40" spans="2:17" x14ac:dyDescent="0.25">
      <c r="B40" s="113" t="s">
        <v>155</v>
      </c>
      <c r="C40" s="110"/>
      <c r="D40" s="110"/>
      <c r="E40" s="110"/>
      <c r="F40" s="110"/>
      <c r="G40" s="110"/>
      <c r="H40" s="110"/>
      <c r="I40" s="110"/>
      <c r="J40" s="110"/>
      <c r="K40" s="110"/>
      <c r="L40" s="59"/>
      <c r="M40" s="59"/>
      <c r="N40" s="59"/>
      <c r="O40" s="59"/>
      <c r="P40" s="59"/>
      <c r="Q40" s="59"/>
    </row>
    <row r="41" spans="2:17" x14ac:dyDescent="0.25">
      <c r="B41" s="109" t="s">
        <v>209</v>
      </c>
      <c r="C41" s="112">
        <f t="shared" ref="C41:L41" si="18">IF(C35=0,0,C35/C$38)</f>
        <v>0.2</v>
      </c>
      <c r="D41" s="112">
        <f t="shared" si="18"/>
        <v>0.36061989238800279</v>
      </c>
      <c r="E41" s="112">
        <f t="shared" si="18"/>
        <v>0.36061989238800279</v>
      </c>
      <c r="F41" s="112">
        <f t="shared" si="18"/>
        <v>0.36061989238800279</v>
      </c>
      <c r="G41" s="112">
        <f t="shared" si="18"/>
        <v>0.36061989238800279</v>
      </c>
      <c r="H41" s="112">
        <f t="shared" si="18"/>
        <v>0.36061989238800279</v>
      </c>
      <c r="I41" s="112">
        <f t="shared" si="18"/>
        <v>0.36061989238800279</v>
      </c>
      <c r="J41" s="112">
        <f t="shared" si="18"/>
        <v>0.36061989238800279</v>
      </c>
      <c r="K41" s="112">
        <f t="shared" si="18"/>
        <v>0.36061989238800279</v>
      </c>
      <c r="L41" s="112">
        <f t="shared" si="18"/>
        <v>0.36061989238800279</v>
      </c>
      <c r="M41" s="112">
        <f t="shared" ref="M41:Q41" si="19">IF(M35=0,0,M35/M$38)</f>
        <v>0.36061989238800279</v>
      </c>
      <c r="N41" s="112">
        <f t="shared" si="19"/>
        <v>0.36061989238800279</v>
      </c>
      <c r="O41" s="112">
        <f t="shared" si="19"/>
        <v>0.36061989238800279</v>
      </c>
      <c r="P41" s="112">
        <f t="shared" si="19"/>
        <v>0.36061989238800279</v>
      </c>
      <c r="Q41" s="112">
        <f t="shared" si="19"/>
        <v>0.36061989238800279</v>
      </c>
    </row>
    <row r="42" spans="2:17" x14ac:dyDescent="0.25">
      <c r="B42" s="109" t="s">
        <v>83</v>
      </c>
      <c r="C42" s="112">
        <f t="shared" ref="C42:L42" si="20">IF(C36=0,0,C36/C$38)</f>
        <v>0.59000000055133595</v>
      </c>
      <c r="D42" s="112">
        <f t="shared" si="20"/>
        <v>0.47188641072462156</v>
      </c>
      <c r="E42" s="112">
        <f t="shared" si="20"/>
        <v>0.47188641072462156</v>
      </c>
      <c r="F42" s="112">
        <f t="shared" si="20"/>
        <v>0.47188641072462156</v>
      </c>
      <c r="G42" s="112">
        <f t="shared" si="20"/>
        <v>0.47188641072462156</v>
      </c>
      <c r="H42" s="112">
        <f t="shared" si="20"/>
        <v>0.47188641072462156</v>
      </c>
      <c r="I42" s="112">
        <f t="shared" si="20"/>
        <v>0.47188641072462156</v>
      </c>
      <c r="J42" s="112">
        <f t="shared" si="20"/>
        <v>0.47188641072462156</v>
      </c>
      <c r="K42" s="112">
        <f t="shared" si="20"/>
        <v>0.47188641072462156</v>
      </c>
      <c r="L42" s="112">
        <f t="shared" si="20"/>
        <v>0.47188641072462156</v>
      </c>
      <c r="M42" s="112">
        <f t="shared" ref="M42:Q42" si="21">IF(M36=0,0,M36/M$38)</f>
        <v>0.47188641072462156</v>
      </c>
      <c r="N42" s="112">
        <f t="shared" si="21"/>
        <v>0.47188641072462156</v>
      </c>
      <c r="O42" s="112">
        <f t="shared" si="21"/>
        <v>0.47188641072462156</v>
      </c>
      <c r="P42" s="112">
        <f t="shared" si="21"/>
        <v>0.47188641072462156</v>
      </c>
      <c r="Q42" s="112">
        <f t="shared" si="21"/>
        <v>0.47188641072462156</v>
      </c>
    </row>
    <row r="43" spans="2:17" x14ac:dyDescent="0.25">
      <c r="B43" s="109" t="s">
        <v>131</v>
      </c>
      <c r="C43" s="112">
        <f>IF(C37=0,0,(C37*(1-'Макро данные общие'!C8))/C38)</f>
        <v>0.16799999955893125</v>
      </c>
      <c r="D43" s="112">
        <f>IF(D37=0,0,(D37*(1-'Макро данные общие'!D8))/D38)</f>
        <v>0.13399495750990045</v>
      </c>
      <c r="E43" s="112">
        <f>IF(E37=0,0,(E37*(1-'Макро данные общие'!E8))/E38)</f>
        <v>0.13399495750990045</v>
      </c>
      <c r="F43" s="112">
        <f>IF(F37=0,0,(F37*(1-'Макро данные общие'!F8))/F38)</f>
        <v>0.13399495750990045</v>
      </c>
      <c r="G43" s="112">
        <f>IF(G37=0,0,(G37*(1-'Макро данные общие'!G8))/G38)</f>
        <v>0.13399495750990045</v>
      </c>
      <c r="H43" s="112">
        <f>IF(H37=0,0,(H37*(1-'Макро данные общие'!H8))/H38)</f>
        <v>0.13399495750990045</v>
      </c>
      <c r="I43" s="112">
        <f>IF(I37=0,0,(I37*(1-'Макро данные общие'!I8))/I38)</f>
        <v>0.13399495750990045</v>
      </c>
      <c r="J43" s="112">
        <f>IF(J37=0,0,(J37*(1-'Макро данные общие'!J8))/J38)</f>
        <v>0.13399495750990045</v>
      </c>
      <c r="K43" s="112">
        <f>IF(K37=0,0,(K37*(1-'Макро данные общие'!K8))/K38)</f>
        <v>0.13399495750990045</v>
      </c>
      <c r="L43" s="112">
        <f>IF(L37=0,0,(L37*(1-'Макро данные общие'!L8))/L38)</f>
        <v>0.13399495750990045</v>
      </c>
      <c r="M43" s="112">
        <f>IF(M37=0,0,(M37*(1-'Макро данные общие'!M8))/M38)</f>
        <v>0.13399495750990045</v>
      </c>
      <c r="N43" s="112">
        <f>IF(N37=0,0,(N37*(1-'Макро данные общие'!N8))/N38)</f>
        <v>0.13399495750990045</v>
      </c>
      <c r="O43" s="112">
        <f>IF(O37=0,0,(O37*(1-'Макро данные общие'!O8))/O38)</f>
        <v>0.13399495750990045</v>
      </c>
      <c r="P43" s="112">
        <f>IF(P37=0,0,(P37*(1-'Макро данные общие'!P8))/P38)</f>
        <v>0.13399495750990045</v>
      </c>
      <c r="Q43" s="112">
        <f>IF(Q37=0,0,(Q37*(1-'Макро данные общие'!Q8))/Q38)</f>
        <v>0.13399495750990045</v>
      </c>
    </row>
    <row r="44" spans="2:17" x14ac:dyDescent="0.25">
      <c r="B44"/>
      <c r="C44" s="110"/>
      <c r="D44" s="110"/>
      <c r="E44" s="110"/>
      <c r="F44" s="110"/>
      <c r="G44" s="110"/>
      <c r="H44" s="110"/>
      <c r="I44" s="110"/>
      <c r="J44" s="110"/>
      <c r="K44" s="110"/>
      <c r="L44" s="59"/>
      <c r="M44" s="59"/>
      <c r="N44" s="59"/>
      <c r="O44" s="59"/>
      <c r="P44" s="59"/>
      <c r="Q44" s="59"/>
    </row>
    <row r="45" spans="2:17" x14ac:dyDescent="0.25">
      <c r="B45" s="119" t="s">
        <v>143</v>
      </c>
      <c r="C45" s="110"/>
      <c r="D45" s="110"/>
      <c r="E45" s="110"/>
      <c r="F45" s="110"/>
      <c r="G45" s="110"/>
      <c r="H45" s="110"/>
      <c r="I45" s="110"/>
      <c r="J45" s="110"/>
      <c r="K45" s="110"/>
      <c r="L45" s="59"/>
      <c r="M45" s="59"/>
      <c r="N45" s="59"/>
      <c r="O45" s="59"/>
      <c r="P45" s="59"/>
      <c r="Q45" s="59"/>
    </row>
    <row r="46" spans="2:17" x14ac:dyDescent="0.25">
      <c r="B46" s="109" t="s">
        <v>209</v>
      </c>
      <c r="C46" s="121">
        <f>C41*'Базовые данные'!$D$26</f>
        <v>6.2500000000000003E-3</v>
      </c>
      <c r="D46" s="121">
        <f>D41*'Базовые данные'!$D$26</f>
        <v>1.1269371637125087E-2</v>
      </c>
      <c r="E46" s="121">
        <f>E41*'Базовые данные'!$D$26</f>
        <v>1.1269371637125087E-2</v>
      </c>
      <c r="F46" s="121">
        <f>F41*'Базовые данные'!$D$26</f>
        <v>1.1269371637125087E-2</v>
      </c>
      <c r="G46" s="121">
        <f>G41*'Базовые данные'!$D$26</f>
        <v>1.1269371637125087E-2</v>
      </c>
      <c r="H46" s="121">
        <f>H41*'Базовые данные'!$D$26</f>
        <v>1.1269371637125087E-2</v>
      </c>
      <c r="I46" s="121">
        <f>I41*'Базовые данные'!$D$26</f>
        <v>1.1269371637125087E-2</v>
      </c>
      <c r="J46" s="121">
        <f>J41*'Базовые данные'!$D$26</f>
        <v>1.1269371637125087E-2</v>
      </c>
      <c r="K46" s="121">
        <f>K41*'Базовые данные'!$D$26</f>
        <v>1.1269371637125087E-2</v>
      </c>
      <c r="L46" s="121">
        <f>L41*'Базовые данные'!$D$26</f>
        <v>1.1269371637125087E-2</v>
      </c>
      <c r="M46" s="121">
        <f>M41*'Базовые данные'!$D$26</f>
        <v>1.1269371637125087E-2</v>
      </c>
      <c r="N46" s="121">
        <f>N41*'Базовые данные'!$D$26</f>
        <v>1.1269371637125087E-2</v>
      </c>
      <c r="O46" s="121">
        <f>O41*'Базовые данные'!$D$26</f>
        <v>1.1269371637125087E-2</v>
      </c>
      <c r="P46" s="121">
        <f>P41*'Базовые данные'!$D$26</f>
        <v>1.1269371637125087E-2</v>
      </c>
      <c r="Q46" s="121">
        <f>Q41*'Базовые данные'!$D$26</f>
        <v>1.1269371637125087E-2</v>
      </c>
    </row>
    <row r="47" spans="2:17" x14ac:dyDescent="0.25">
      <c r="B47" s="109" t="s">
        <v>83</v>
      </c>
      <c r="C47" s="122">
        <f>C42*('Базовые данные'!$D$29)</f>
        <v>7.2275000067538647E-2</v>
      </c>
      <c r="D47" s="122">
        <f>D42*('Базовые данные'!$D$29)</f>
        <v>5.7806085313766138E-2</v>
      </c>
      <c r="E47" s="122">
        <f>E42*('Базовые данные'!$D$29)</f>
        <v>5.7806085313766138E-2</v>
      </c>
      <c r="F47" s="122">
        <f>F42*('Базовые данные'!$D$29)</f>
        <v>5.7806085313766138E-2</v>
      </c>
      <c r="G47" s="122">
        <f>G42*('Базовые данные'!$D$29)</f>
        <v>5.7806085313766138E-2</v>
      </c>
      <c r="H47" s="122">
        <f>H42*('Базовые данные'!$D$29)</f>
        <v>5.7806085313766138E-2</v>
      </c>
      <c r="I47" s="122">
        <f>I42*('Базовые данные'!$D$29)</f>
        <v>5.7806085313766138E-2</v>
      </c>
      <c r="J47" s="122">
        <f>J42*('Базовые данные'!$D$29)</f>
        <v>5.7806085313766138E-2</v>
      </c>
      <c r="K47" s="122">
        <f>K42*('Базовые данные'!$D$29)</f>
        <v>5.7806085313766138E-2</v>
      </c>
      <c r="L47" s="122">
        <f>L42*('Базовые данные'!$D$29)</f>
        <v>5.7806085313766138E-2</v>
      </c>
      <c r="M47" s="122">
        <f>M42*('Базовые данные'!$D$29)</f>
        <v>5.7806085313766138E-2</v>
      </c>
      <c r="N47" s="122">
        <f>N42*('Базовые данные'!$D$29)</f>
        <v>5.7806085313766138E-2</v>
      </c>
      <c r="O47" s="122">
        <f>O42*('Базовые данные'!$D$29)</f>
        <v>5.7806085313766138E-2</v>
      </c>
      <c r="P47" s="122">
        <f>P42*('Базовые данные'!$D$29)</f>
        <v>5.7806085313766138E-2</v>
      </c>
      <c r="Q47" s="122">
        <f>Q42*('Базовые данные'!$D$29)</f>
        <v>5.7806085313766138E-2</v>
      </c>
    </row>
    <row r="48" spans="2:17" x14ac:dyDescent="0.25">
      <c r="B48" s="109" t="s">
        <v>131</v>
      </c>
      <c r="C48" s="122">
        <f>C43*'Базовые данные'!$D$30</f>
        <v>1.0499999972433203E-2</v>
      </c>
      <c r="D48" s="122">
        <f>D43*'Базовые данные'!$D$30</f>
        <v>8.3746848443687783E-3</v>
      </c>
      <c r="E48" s="122">
        <f>E43*'Базовые данные'!$D$30</f>
        <v>8.3746848443687783E-3</v>
      </c>
      <c r="F48" s="122">
        <f>F43*'Базовые данные'!$D$30</f>
        <v>8.3746848443687783E-3</v>
      </c>
      <c r="G48" s="122">
        <f>G43*'Базовые данные'!$D$30</f>
        <v>8.3746848443687783E-3</v>
      </c>
      <c r="H48" s="122">
        <f>H43*'Базовые данные'!$D$30</f>
        <v>8.3746848443687783E-3</v>
      </c>
      <c r="I48" s="122">
        <f>I43*'Базовые данные'!$D$30</f>
        <v>8.3746848443687783E-3</v>
      </c>
      <c r="J48" s="122">
        <f>J43*'Базовые данные'!$D$30</f>
        <v>8.3746848443687783E-3</v>
      </c>
      <c r="K48" s="122">
        <f>K43*'Базовые данные'!$D$30</f>
        <v>8.3746848443687783E-3</v>
      </c>
      <c r="L48" s="122">
        <f>L43*'Базовые данные'!$D$30</f>
        <v>8.3746848443687783E-3</v>
      </c>
      <c r="M48" s="122">
        <f>M43*'Базовые данные'!$D$30</f>
        <v>8.3746848443687783E-3</v>
      </c>
      <c r="N48" s="122">
        <f>N43*'Базовые данные'!$D$30</f>
        <v>8.3746848443687783E-3</v>
      </c>
      <c r="O48" s="122">
        <f>O43*'Базовые данные'!$D$30</f>
        <v>8.3746848443687783E-3</v>
      </c>
      <c r="P48" s="122">
        <f>P43*'Базовые данные'!$D$30</f>
        <v>8.3746848443687783E-3</v>
      </c>
      <c r="Q48" s="122">
        <f>Q43*'Базовые данные'!$D$30</f>
        <v>8.3746848443687783E-3</v>
      </c>
    </row>
    <row r="49" spans="2:17" x14ac:dyDescent="0.25">
      <c r="B49" s="123" t="s">
        <v>210</v>
      </c>
      <c r="C49" s="124">
        <f>IF(SUM(C46:C48)=0,'Базовые данные'!$D$27,SUM(C46:C48))</f>
        <v>8.9025000039971852E-2</v>
      </c>
      <c r="D49" s="124">
        <f>IF(SUM(D46:D48)=0,'Базовые данные'!$D$27,SUM(D46:D48))</f>
        <v>7.7450141795259997E-2</v>
      </c>
      <c r="E49" s="124">
        <f>IF(SUM(E46:E48)=0,'Базовые данные'!$D$27,SUM(E46:E48))</f>
        <v>7.7450141795259997E-2</v>
      </c>
      <c r="F49" s="124">
        <f>IF(SUM(F46:F48)=0,'Базовые данные'!$D$27,SUM(F46:F48))</f>
        <v>7.7450141795259997E-2</v>
      </c>
      <c r="G49" s="124">
        <f>IF(SUM(G46:G48)=0,'Базовые данные'!$D$27,SUM(G46:G48))</f>
        <v>7.7450141795259997E-2</v>
      </c>
      <c r="H49" s="124">
        <f>IF(SUM(H46:H48)=0,'Базовые данные'!$D$27,SUM(H46:H48))</f>
        <v>7.7450141795259997E-2</v>
      </c>
      <c r="I49" s="124">
        <f>IF(SUM(I46:I48)=0,'Базовые данные'!$D$27,SUM(I46:I48))</f>
        <v>7.7450141795259997E-2</v>
      </c>
      <c r="J49" s="124">
        <f>IF(SUM(J46:J48)=0,'Базовые данные'!$D$27,SUM(J46:J48))</f>
        <v>7.7450141795259997E-2</v>
      </c>
      <c r="K49" s="124">
        <f>IF(SUM(K46:K48)=0,'Базовые данные'!$D$27,SUM(K46:K48))</f>
        <v>7.7450141795259997E-2</v>
      </c>
      <c r="L49" s="124">
        <f>IF(SUM(L46:L48)=0,'Базовые данные'!$D$27,SUM(L46:L48))</f>
        <v>7.7450141795259997E-2</v>
      </c>
      <c r="M49" s="124">
        <f>IF(SUM(M46:M48)=0,'Базовые данные'!$D$27,SUM(M46:M48))</f>
        <v>7.7450141795259997E-2</v>
      </c>
      <c r="N49" s="124">
        <f>IF(SUM(N46:N48)=0,'Базовые данные'!$D$27,SUM(N46:N48))</f>
        <v>7.7450141795259997E-2</v>
      </c>
      <c r="O49" s="124">
        <f>IF(SUM(O46:O48)=0,'Базовые данные'!$D$27,SUM(O46:O48))</f>
        <v>7.7450141795259997E-2</v>
      </c>
      <c r="P49" s="124">
        <f>IF(SUM(P46:P48)=0,'Базовые данные'!$D$27,SUM(P46:P48))</f>
        <v>7.7450141795259997E-2</v>
      </c>
      <c r="Q49" s="124">
        <f>IF(SUM(Q46:Q48)=0,'Базовые данные'!$D$27,SUM(Q46:Q48))</f>
        <v>7.7450141795259997E-2</v>
      </c>
    </row>
    <row r="50" spans="2:17" x14ac:dyDescent="0.25">
      <c r="B50" s="109" t="s">
        <v>135</v>
      </c>
      <c r="C50" s="114">
        <f t="shared" ref="C50:L50" si="22">C49*C38</f>
        <v>16147.141737499998</v>
      </c>
      <c r="D50" s="114">
        <f t="shared" si="22"/>
        <v>49238.634574999989</v>
      </c>
      <c r="E50" s="114">
        <f t="shared" si="22"/>
        <v>49238.634574999989</v>
      </c>
      <c r="F50" s="114">
        <f t="shared" si="22"/>
        <v>49238.634574999989</v>
      </c>
      <c r="G50" s="114">
        <f t="shared" si="22"/>
        <v>49238.634574999989</v>
      </c>
      <c r="H50" s="114">
        <f t="shared" si="22"/>
        <v>49238.634574999989</v>
      </c>
      <c r="I50" s="114">
        <f t="shared" si="22"/>
        <v>49238.634574999989</v>
      </c>
      <c r="J50" s="114">
        <f t="shared" si="22"/>
        <v>49238.634574999989</v>
      </c>
      <c r="K50" s="114">
        <f t="shared" si="22"/>
        <v>49238.634574999989</v>
      </c>
      <c r="L50" s="114">
        <f t="shared" si="22"/>
        <v>49238.634574999989</v>
      </c>
      <c r="M50" s="114">
        <f t="shared" ref="M50" si="23">M49*M38</f>
        <v>49238.634574999989</v>
      </c>
      <c r="N50" s="114">
        <f t="shared" ref="N50" si="24">N49*N38</f>
        <v>49238.634574999989</v>
      </c>
      <c r="O50" s="114">
        <f t="shared" ref="O50" si="25">O49*O38</f>
        <v>49238.634574999989</v>
      </c>
      <c r="P50" s="114">
        <f t="shared" ref="P50" si="26">P49*P38</f>
        <v>49238.634574999989</v>
      </c>
      <c r="Q50" s="114">
        <f t="shared" ref="Q50" si="27">Q49*Q38</f>
        <v>49238.634574999989</v>
      </c>
    </row>
    <row r="51" spans="2:17" x14ac:dyDescent="0.25">
      <c r="B51" s="115" t="s">
        <v>166</v>
      </c>
      <c r="C51" s="125">
        <f>IF(C50=0,C49,C50/C38)</f>
        <v>8.9025000039971852E-2</v>
      </c>
      <c r="D51" s="125">
        <f t="shared" ref="D51:L51" si="28">IF(D50=0,D49,D50/D38)</f>
        <v>7.7450141795259997E-2</v>
      </c>
      <c r="E51" s="125">
        <f t="shared" si="28"/>
        <v>7.7450141795259997E-2</v>
      </c>
      <c r="F51" s="125">
        <f t="shared" si="28"/>
        <v>7.7450141795259997E-2</v>
      </c>
      <c r="G51" s="125">
        <f t="shared" si="28"/>
        <v>7.7450141795259997E-2</v>
      </c>
      <c r="H51" s="125">
        <f t="shared" si="28"/>
        <v>7.7450141795259997E-2</v>
      </c>
      <c r="I51" s="125">
        <f t="shared" si="28"/>
        <v>7.7450141795259997E-2</v>
      </c>
      <c r="J51" s="125">
        <f t="shared" si="28"/>
        <v>7.7450141795259997E-2</v>
      </c>
      <c r="K51" s="125">
        <f t="shared" si="28"/>
        <v>7.7450141795259997E-2</v>
      </c>
      <c r="L51" s="125">
        <f t="shared" si="28"/>
        <v>7.7450141795259997E-2</v>
      </c>
      <c r="M51" s="125">
        <f t="shared" ref="M51" si="29">IF(M50=0,M49,M50/M38)</f>
        <v>7.7450141795259997E-2</v>
      </c>
      <c r="N51" s="125">
        <f t="shared" ref="N51" si="30">IF(N50=0,N49,N50/N38)</f>
        <v>7.7450141795259997E-2</v>
      </c>
      <c r="O51" s="125">
        <f t="shared" ref="O51" si="31">IF(O50=0,O49,O50/O38)</f>
        <v>7.7450141795259997E-2</v>
      </c>
      <c r="P51" s="125">
        <f t="shared" ref="P51" si="32">IF(P50=0,P49,P50/P38)</f>
        <v>7.7450141795259997E-2</v>
      </c>
      <c r="Q51" s="125">
        <f t="shared" ref="Q51" si="33">IF(Q50=0,Q49,Q50/Q38)</f>
        <v>7.7450141795259997E-2</v>
      </c>
    </row>
    <row r="52" spans="2:17" x14ac:dyDescent="0.25">
      <c r="B52" s="186" t="s">
        <v>167</v>
      </c>
      <c r="C52" s="125">
        <f>SUM(C50:G50)/SUM(C38:G38)</f>
        <v>7.8220751486353032E-2</v>
      </c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</row>
    <row r="53" spans="2:17" x14ac:dyDescent="0.25">
      <c r="B53" s="186" t="s">
        <v>168</v>
      </c>
      <c r="C53" s="125">
        <f>SUM(C50:I50)/SUM(C38:I38)</f>
        <v>7.7975541283955688E-2</v>
      </c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</row>
    <row r="54" spans="2:17" x14ac:dyDescent="0.25">
      <c r="B54" s="186" t="s">
        <v>169</v>
      </c>
      <c r="C54" s="125">
        <f>SUM(C50:Q50)/SUM(C38:Q38)</f>
        <v>7.7681309012104835E-2</v>
      </c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</row>
    <row r="55" spans="2:17" x14ac:dyDescent="0.25">
      <c r="B55"/>
      <c r="C55" s="110"/>
      <c r="D55" s="110"/>
      <c r="E55" s="110"/>
      <c r="F55" s="110"/>
      <c r="G55" s="110"/>
      <c r="H55" s="110"/>
      <c r="I55" s="110"/>
      <c r="J55" s="110"/>
      <c r="K55" s="110"/>
      <c r="L55" s="59"/>
      <c r="M55" s="59"/>
      <c r="N55" s="59"/>
      <c r="O55" s="59"/>
      <c r="P55" s="59"/>
      <c r="Q55" s="59"/>
    </row>
    <row r="56" spans="2:17" ht="30" x14ac:dyDescent="0.25">
      <c r="B56" s="120" t="s">
        <v>136</v>
      </c>
      <c r="C56" s="126">
        <f t="shared" ref="C56:L56" si="34">1/(1+C51)</f>
        <v>0.91825256533440069</v>
      </c>
      <c r="D56" s="126">
        <f t="shared" si="34"/>
        <v>0.92811719188582442</v>
      </c>
      <c r="E56" s="126">
        <f t="shared" si="34"/>
        <v>0.92811719188582442</v>
      </c>
      <c r="F56" s="126">
        <f t="shared" si="34"/>
        <v>0.92811719188582442</v>
      </c>
      <c r="G56" s="126">
        <f t="shared" si="34"/>
        <v>0.92811719188582442</v>
      </c>
      <c r="H56" s="126">
        <f t="shared" si="34"/>
        <v>0.92811719188582442</v>
      </c>
      <c r="I56" s="126">
        <f t="shared" si="34"/>
        <v>0.92811719188582442</v>
      </c>
      <c r="J56" s="126">
        <f t="shared" si="34"/>
        <v>0.92811719188582442</v>
      </c>
      <c r="K56" s="126">
        <f t="shared" si="34"/>
        <v>0.92811719188582442</v>
      </c>
      <c r="L56" s="126">
        <f t="shared" si="34"/>
        <v>0.92811719188582442</v>
      </c>
      <c r="M56" s="126">
        <f t="shared" ref="M56:Q56" si="35">1/(1+M51)</f>
        <v>0.92811719188582442</v>
      </c>
      <c r="N56" s="126">
        <f t="shared" si="35"/>
        <v>0.92811719188582442</v>
      </c>
      <c r="O56" s="126">
        <f t="shared" si="35"/>
        <v>0.92811719188582442</v>
      </c>
      <c r="P56" s="126">
        <f t="shared" si="35"/>
        <v>0.92811719188582442</v>
      </c>
      <c r="Q56" s="126">
        <f t="shared" si="35"/>
        <v>0.92811719188582442</v>
      </c>
    </row>
    <row r="57" spans="2:17" x14ac:dyDescent="0.25">
      <c r="B57" s="127" t="s">
        <v>137</v>
      </c>
      <c r="C57" s="126">
        <f>PRODUCT($C56:C$56)</f>
        <v>0.91825256533440069</v>
      </c>
      <c r="D57" s="126">
        <f>PRODUCT($C56:D$56)</f>
        <v>0.85224599238011844</v>
      </c>
      <c r="E57" s="126">
        <f>PRODUCT($C56:E$56)</f>
        <v>0.79098415724378324</v>
      </c>
      <c r="F57" s="126">
        <f>PRODUCT($C56:F$56)</f>
        <v>0.73412599484727548</v>
      </c>
      <c r="G57" s="126">
        <f>PRODUCT($C56:G$56)</f>
        <v>0.68135495682804048</v>
      </c>
      <c r="H57" s="126">
        <f>PRODUCT($C56:H$56)</f>
        <v>0.63237724920872806</v>
      </c>
      <c r="I57" s="126">
        <f>PRODUCT($C56:I$56)</f>
        <v>0.58692019674808693</v>
      </c>
      <c r="J57" s="126">
        <f>PRODUCT($C56:J$56)</f>
        <v>0.54473072486690999</v>
      </c>
      <c r="K57" s="126">
        <f>PRODUCT($C56:K$56)</f>
        <v>0.50557395069740607</v>
      </c>
      <c r="L57" s="126">
        <f>PRODUCT($C56:L$56)</f>
        <v>0.46923187541189876</v>
      </c>
      <c r="M57" s="126">
        <f>PRODUCT($C56:M$56)</f>
        <v>0.43550217055061052</v>
      </c>
      <c r="N57" s="126">
        <f>PRODUCT($C56:N$56)</f>
        <v>0.40419705159161401</v>
      </c>
      <c r="O57" s="126">
        <f>PRODUCT($C56:O$56)</f>
        <v>0.3751422324917385</v>
      </c>
      <c r="P57" s="126">
        <f>PRODUCT($C56:P$56)</f>
        <v>0.34817595537801144</v>
      </c>
      <c r="Q57" s="126">
        <f>PRODUCT($C56:Q$56)</f>
        <v>0.32314808998760408</v>
      </c>
    </row>
    <row r="58" spans="2:17" ht="15.75" thickBot="1" x14ac:dyDescent="0.3">
      <c r="B58" s="142"/>
      <c r="C58" s="143"/>
      <c r="D58" s="143"/>
      <c r="E58" s="143"/>
      <c r="F58" s="143"/>
      <c r="G58" s="143"/>
      <c r="H58" s="143"/>
      <c r="I58" s="143"/>
      <c r="J58" s="143"/>
      <c r="K58" s="143"/>
      <c r="L58" s="144"/>
      <c r="M58" s="144"/>
      <c r="N58" s="144"/>
      <c r="O58" s="144"/>
      <c r="P58" s="144"/>
      <c r="Q58" s="144"/>
    </row>
    <row r="59" spans="2:17" x14ac:dyDescent="0.25">
      <c r="B59" s="59"/>
      <c r="C59" s="130"/>
      <c r="D59" s="130"/>
      <c r="E59" s="130"/>
      <c r="F59" s="130"/>
      <c r="G59" s="130"/>
      <c r="H59" s="130"/>
      <c r="I59" s="130"/>
      <c r="J59" s="130"/>
      <c r="K59" s="130"/>
      <c r="L59" s="130"/>
    </row>
    <row r="62" spans="2:17" x14ac:dyDescent="0.25">
      <c r="D62" s="171"/>
    </row>
  </sheetData>
  <mergeCells count="2">
    <mergeCell ref="B20:Q20"/>
    <mergeCell ref="B14:Q14"/>
  </mergeCells>
  <hyperlinks>
    <hyperlink ref="B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2"/>
  <sheetViews>
    <sheetView showGridLines="0" workbookViewId="0">
      <pane ySplit="4" topLeftCell="A5" activePane="bottomLeft" state="frozen"/>
      <selection pane="bottomLeft" activeCell="B6" sqref="B6:Q6"/>
    </sheetView>
  </sheetViews>
  <sheetFormatPr defaultRowHeight="15" x14ac:dyDescent="0.25"/>
  <cols>
    <col min="1" max="1" width="3.42578125" customWidth="1"/>
    <col min="2" max="2" width="42.5703125" style="153" customWidth="1"/>
    <col min="3" max="3" width="10.85546875" bestFit="1" customWidth="1"/>
    <col min="4" max="17" width="10.5703125" bestFit="1" customWidth="1"/>
  </cols>
  <sheetData>
    <row r="1" spans="2:17" x14ac:dyDescent="0.25">
      <c r="B1" s="412" t="s">
        <v>242</v>
      </c>
    </row>
    <row r="2" spans="2:17" x14ac:dyDescent="0.25">
      <c r="B2" s="394" t="s">
        <v>212</v>
      </c>
    </row>
    <row r="3" spans="2:17" ht="30" customHeight="1" x14ac:dyDescent="0.25">
      <c r="C3" s="165" t="s">
        <v>151</v>
      </c>
    </row>
    <row r="4" spans="2:17" x14ac:dyDescent="0.25">
      <c r="B4" s="164" t="s">
        <v>152</v>
      </c>
      <c r="C4" s="111">
        <f>'Базовые данные'!D3</f>
        <v>2020</v>
      </c>
      <c r="D4" s="111">
        <f>'Базовые данные'!E3</f>
        <v>2021</v>
      </c>
      <c r="E4" s="111">
        <f>'Базовые данные'!F3</f>
        <v>2022</v>
      </c>
      <c r="F4" s="111">
        <f>'Базовые данные'!G3</f>
        <v>2023</v>
      </c>
      <c r="G4" s="185">
        <f>'Базовые данные'!H3</f>
        <v>2024</v>
      </c>
      <c r="H4" s="111">
        <f>'Базовые данные'!I3</f>
        <v>2025</v>
      </c>
      <c r="I4" s="185">
        <f>'Базовые данные'!J3</f>
        <v>2026</v>
      </c>
      <c r="J4" s="111">
        <f>'Базовые данные'!K3</f>
        <v>2027</v>
      </c>
      <c r="K4" s="111">
        <f>'Базовые данные'!L3</f>
        <v>2028</v>
      </c>
      <c r="L4" s="111">
        <f>'Базовые данные'!M3</f>
        <v>2029</v>
      </c>
      <c r="M4" s="111">
        <f>'Базовые данные'!N3</f>
        <v>2030</v>
      </c>
      <c r="N4" s="111">
        <f>'Базовые данные'!O3</f>
        <v>2031</v>
      </c>
      <c r="O4" s="111">
        <f>'Базовые данные'!P3</f>
        <v>2032</v>
      </c>
      <c r="P4" s="111">
        <f>'Базовые данные'!Q3</f>
        <v>2033</v>
      </c>
      <c r="Q4" s="185">
        <f>'Базовые данные'!R3</f>
        <v>2034</v>
      </c>
    </row>
    <row r="5" spans="2:17" s="166" customFormat="1" x14ac:dyDescent="0.25">
      <c r="B5" s="163" t="s">
        <v>171</v>
      </c>
      <c r="C5" s="157">
        <f>IF(C6=0,('Расчет тарифа (Ф)'!D66*('Расчет тарифа (Ф)'!D5/2)+'Расчет тарифа (Ф)'!D67*('Расчет тарифа (Ф)'!D5/2))*'Вводные данные'!C67,0)</f>
        <v>8582.4682558999993</v>
      </c>
      <c r="D5" s="157">
        <f>IF(D6=0,('Расчет тарифа (Ф)'!E66*('Расчет тарифа (Ф)'!E5/2)+'Расчет тарифа (Ф)'!E67*('Расчет тарифа (Ф)'!E5/2))*'Вводные данные'!D67,0)</f>
        <v>8864.9961942696809</v>
      </c>
      <c r="E5" s="157">
        <f>IF(E6=0,('Расчет тарифа (Ф)'!F66*('Расчет тарифа (Ф)'!F5/2)+'Расчет тарифа (Ф)'!F67*('Расчет тарифа (Ф)'!F5/2))*'Вводные данные'!E67,0)</f>
        <v>23465.986427253982</v>
      </c>
      <c r="F5" s="157">
        <f>IF(F6=0,('Расчет тарифа (Ф)'!G66*('Расчет тарифа (Ф)'!G5/2)+'Расчет тарифа (Ф)'!G67*('Расчет тарифа (Ф)'!G5/2))*'Вводные данные'!F67,0)</f>
        <v>24404.625884344146</v>
      </c>
      <c r="G5" s="157">
        <f>IF(G6=0,('Расчет тарифа (Ф)'!H66*('Расчет тарифа (Ф)'!H5/2)+'Расчет тарифа (Ф)'!H67*('Расчет тарифа (Ф)'!H5/2))*'Вводные данные'!G67,0)</f>
        <v>25380.810919717911</v>
      </c>
      <c r="H5" s="157">
        <f>IF(H6=0,('Расчет тарифа (Ф)'!I66*('Расчет тарифа (Ф)'!I5/2)+'Расчет тарифа (Ф)'!I67*('Расчет тарифа (Ф)'!I5/2))*'Вводные данные'!H67,0)</f>
        <v>26396.043356506623</v>
      </c>
      <c r="I5" s="157">
        <f>IF(I6=0,('Расчет тарифа (Ф)'!J66*('Расчет тарифа (Ф)'!J5/2)+'Расчет тарифа (Ф)'!J67*('Расчет тарифа (Ф)'!J5/2))*'Вводные данные'!I67,0)</f>
        <v>27451.885090766886</v>
      </c>
      <c r="J5" s="157">
        <f>IF(J6=0,('Расчет тарифа (Ф)'!K66*('Расчет тарифа (Ф)'!K5/2)+'Расчет тарифа (Ф)'!K67*('Расчет тарифа (Ф)'!K5/2))*'Вводные данные'!J67,0)</f>
        <v>28549.960494397565</v>
      </c>
      <c r="K5" s="157">
        <f>IF(K6=0,('Расчет тарифа (Ф)'!L66*('Расчет тарифа (Ф)'!L5/2)+'Расчет тарифа (Ф)'!L67*('Расчет тарифа (Ф)'!L5/2))*'Вводные данные'!K67,0)</f>
        <v>29691.958914173472</v>
      </c>
      <c r="L5" s="157">
        <f>IF(L6=0,('Расчет тарифа (Ф)'!M66*('Расчет тарифа (Ф)'!M5/2)+'Расчет тарифа (Ф)'!M67*('Расчет тарифа (Ф)'!M5/2))*'Вводные данные'!L67,0)</f>
        <v>30879.637270740415</v>
      </c>
      <c r="M5" s="157">
        <f>IF(M6=0,('Расчет тарифа (Ф)'!N66*('Расчет тарифа (Ф)'!N5/2)+'Расчет тарифа (Ф)'!N67*('Расчет тарифа (Ф)'!N5/2))*'Вводные данные'!M67,0)</f>
        <v>32114.822761570031</v>
      </c>
      <c r="N5" s="157">
        <f>IF(N6=0,('Расчет тарифа (Ф)'!O66*('Расчет тарифа (Ф)'!O5/2)+'Расчет тарифа (Ф)'!O67*('Расчет тарифа (Ф)'!O5/2))*'Вводные данные'!N67,0)</f>
        <v>33399.415672032825</v>
      </c>
      <c r="O5" s="157">
        <f>IF(O6=0,('Расчет тарифа (Ф)'!P66*('Расчет тарифа (Ф)'!P5/2)+'Расчет тарифа (Ф)'!P67*('Расчет тарифа (Ф)'!P5/2))*'Вводные данные'!O67,0)</f>
        <v>34735.392298914128</v>
      </c>
      <c r="P5" s="157">
        <f>IF(P6=0,('Расчет тарифа (Ф)'!Q66*('Расчет тарифа (Ф)'!Q5/2)+'Расчет тарифа (Ф)'!Q67*('Расчет тарифа (Ф)'!Q5/2))*'Вводные данные'!P67,0)</f>
        <v>36124.8079908707</v>
      </c>
      <c r="Q5" s="157">
        <f>IF(Q6=0,('Расчет тарифа (Ф)'!R66*('Расчет тарифа (Ф)'!R5/2)+'Расчет тарифа (Ф)'!R67*('Расчет тарифа (Ф)'!R5/2))*'Вводные данные'!Q67,0)</f>
        <v>37569.80031050554</v>
      </c>
    </row>
    <row r="6" spans="2:17" s="166" customFormat="1" x14ac:dyDescent="0.25">
      <c r="B6" s="447" t="s">
        <v>261</v>
      </c>
      <c r="C6" s="448">
        <f>('Вводные данные'!C82*('Расчет тарифа (Ф)'!D5/2)+'Вводные данные'!C83*('Расчет тарифа (Ф)'!D5/2))*'Вводные данные'!C67</f>
        <v>0</v>
      </c>
      <c r="D6" s="448">
        <f>('Вводные данные'!D82*('Расчет тарифа (Ф)'!E5/2)+'Вводные данные'!D83*('Расчет тарифа (Ф)'!E5/2))*'Вводные данные'!D67</f>
        <v>0</v>
      </c>
      <c r="E6" s="448">
        <f>('Вводные данные'!E82*('Расчет тарифа (Ф)'!F5/2)+'Вводные данные'!E83*('Расчет тарифа (Ф)'!F5/2))*'Вводные данные'!E67</f>
        <v>0</v>
      </c>
      <c r="F6" s="448">
        <f>('Вводные данные'!F82*('Расчет тарифа (Ф)'!G5/2)+'Вводные данные'!F83*('Расчет тарифа (Ф)'!G5/2))*'Вводные данные'!F67</f>
        <v>0</v>
      </c>
      <c r="G6" s="448">
        <f>('Вводные данные'!G82*('Расчет тарифа (Ф)'!H5/2)+'Вводные данные'!G83*('Расчет тарифа (Ф)'!H5/2))*'Вводные данные'!G67</f>
        <v>0</v>
      </c>
      <c r="H6" s="448">
        <f>('Вводные данные'!H82*('Расчет тарифа (Ф)'!I5/2)+'Вводные данные'!H83*('Расчет тарифа (Ф)'!I5/2))*'Вводные данные'!H67</f>
        <v>0</v>
      </c>
      <c r="I6" s="448">
        <f>('Вводные данные'!I82*('Расчет тарифа (Ф)'!J5/2)+'Вводные данные'!I83*('Расчет тарифа (Ф)'!J5/2))*'Вводные данные'!I67</f>
        <v>0</v>
      </c>
      <c r="J6" s="448">
        <f>('Вводные данные'!J82*('Расчет тарифа (Ф)'!K5/2)+'Вводные данные'!J83*('Расчет тарифа (Ф)'!K5/2))*'Вводные данные'!J67</f>
        <v>0</v>
      </c>
      <c r="K6" s="448">
        <f>('Вводные данные'!K82*('Расчет тарифа (Ф)'!L5/2)+'Вводные данные'!K83*('Расчет тарифа (Ф)'!L5/2))*'Вводные данные'!K67</f>
        <v>0</v>
      </c>
      <c r="L6" s="448">
        <f>('Вводные данные'!L82*('Расчет тарифа (Ф)'!M5/2)+'Вводные данные'!L83*('Расчет тарифа (Ф)'!M5/2))*'Вводные данные'!L67</f>
        <v>0</v>
      </c>
      <c r="M6" s="448">
        <f>('Вводные данные'!M82*('Расчет тарифа (Ф)'!N5/2)+'Вводные данные'!M83*('Расчет тарифа (Ф)'!N5/2))*'Вводные данные'!M67</f>
        <v>0</v>
      </c>
      <c r="N6" s="448">
        <f>('Вводные данные'!N82*('Расчет тарифа (Ф)'!O5/2)+'Вводные данные'!N83*('Расчет тарифа (Ф)'!O5/2))*'Вводные данные'!N67</f>
        <v>0</v>
      </c>
      <c r="O6" s="448">
        <f>('Вводные данные'!O82*('Расчет тарифа (Ф)'!P5/2)+'Вводные данные'!O83*('Расчет тарифа (Ф)'!P5/2))*'Вводные данные'!O67</f>
        <v>0</v>
      </c>
      <c r="P6" s="448">
        <f>('Вводные данные'!P82*('Расчет тарифа (Ф)'!Q5/2)+'Вводные данные'!P83*('Расчет тарифа (Ф)'!Q5/2))*'Вводные данные'!P67</f>
        <v>0</v>
      </c>
      <c r="Q6" s="448">
        <f>('Вводные данные'!Q82*('Расчет тарифа (Ф)'!R5/2)+'Вводные данные'!Q83*('Расчет тарифа (Ф)'!R5/2))*'Вводные данные'!Q67</f>
        <v>0</v>
      </c>
    </row>
    <row r="7" spans="2:17" s="166" customFormat="1" x14ac:dyDescent="0.25">
      <c r="B7" s="163" t="str">
        <f>'Вводные данные'!A69</f>
        <v>Плата за НВОС</v>
      </c>
      <c r="C7" s="420">
        <f>'Вводные данные'!C69</f>
        <v>0</v>
      </c>
      <c r="D7" s="420">
        <f>'Вводные данные'!D69</f>
        <v>0</v>
      </c>
      <c r="E7" s="420">
        <f>'Вводные данные'!E69</f>
        <v>0</v>
      </c>
      <c r="F7" s="420">
        <f>'Вводные данные'!F69</f>
        <v>0</v>
      </c>
      <c r="G7" s="420">
        <f>'Вводные данные'!G69</f>
        <v>0</v>
      </c>
      <c r="H7" s="420">
        <f>'Вводные данные'!H69</f>
        <v>0</v>
      </c>
      <c r="I7" s="420">
        <f>'Вводные данные'!I69</f>
        <v>0</v>
      </c>
      <c r="J7" s="420">
        <f>'Вводные данные'!J69</f>
        <v>0</v>
      </c>
      <c r="K7" s="420">
        <f>'Вводные данные'!K69</f>
        <v>0</v>
      </c>
      <c r="L7" s="420">
        <f>'Вводные данные'!L69</f>
        <v>0</v>
      </c>
      <c r="M7" s="420">
        <f>'Вводные данные'!M69</f>
        <v>0</v>
      </c>
      <c r="N7" s="420">
        <f>'Вводные данные'!N69</f>
        <v>0</v>
      </c>
      <c r="O7" s="420">
        <f>'Вводные данные'!O69</f>
        <v>0</v>
      </c>
      <c r="P7" s="420">
        <f>'Вводные данные'!P69</f>
        <v>0</v>
      </c>
      <c r="Q7" s="420">
        <f>'Вводные данные'!Q69</f>
        <v>0</v>
      </c>
    </row>
    <row r="8" spans="2:17" s="166" customFormat="1" x14ac:dyDescent="0.25">
      <c r="B8" s="154" t="s">
        <v>172</v>
      </c>
      <c r="C8" s="155">
        <f>'Расчет тарифа (Ф)'!D7-'Расчет тарифа (Ф)'!D57-'Расчет тарифа (Ф)'!D56-'Расчет тарифа (Ф)'!D60-'Расчет тарифа (Ф)'!D63</f>
        <v>10688.005299999999</v>
      </c>
      <c r="D8" s="155">
        <f>'Расчет тарифа (Ф)'!E7-'Расчет тарифа (Ф)'!E57-'Расчет тарифа (Ф)'!E56-'Расчет тарифа (Ф)'!E60-'Расчет тарифа (Ф)'!E63</f>
        <v>11039.845821008319</v>
      </c>
      <c r="E8" s="155">
        <f>'Расчет тарифа (Ф)'!F7-'Расчет тарифа (Ф)'!F57-'Расчет тарифа (Ф)'!F56-'Расчет тарифа (Ф)'!F60-'Расчет тарифа (Ф)'!F63</f>
        <v>23139.977553888002</v>
      </c>
      <c r="F8" s="155">
        <f>'Расчет тарифа (Ф)'!G7-'Расчет тарифа (Ф)'!G57-'Расчет тарифа (Ф)'!G56-'Расчет тарифа (Ф)'!G60-'Расчет тарифа (Ф)'!G63</f>
        <v>22940.367767551896</v>
      </c>
      <c r="G8" s="155">
        <f>'Расчет тарифа (Ф)'!H7-'Расчет тарифа (Ф)'!H57-'Расчет тарифа (Ф)'!H56-'Расчет тарифа (Ф)'!H60-'Расчет тарифа (Ф)'!H63</f>
        <v>22752.22561296192</v>
      </c>
      <c r="H8" s="155">
        <f>'Расчет тарифа (Ф)'!I7-'Расчет тарифа (Ф)'!I57-'Расчет тарифа (Ф)'!I56-'Расчет тарифа (Ф)'!I60-'Расчет тарифа (Ф)'!I63</f>
        <v>22579.228951522713</v>
      </c>
      <c r="I8" s="155">
        <f>'Расчет тарифа (Ф)'!J7-'Расчет тарифа (Ф)'!J57-'Расчет тарифа (Ф)'!J56-'Расчет тарифа (Ф)'!J60-'Расчет тарифа (Ф)'!J63</f>
        <v>22421.875750859628</v>
      </c>
      <c r="J8" s="155">
        <f>'Расчет тарифа (Ф)'!K7-'Расчет тарифа (Ф)'!K57-'Расчет тарифа (Ф)'!K56-'Расчет тарифа (Ф)'!K60-'Расчет тарифа (Ф)'!K63</f>
        <v>22280.680655504922</v>
      </c>
      <c r="K8" s="155">
        <f>'Расчет тарифа (Ф)'!L7-'Расчет тарифа (Ф)'!L57-'Расчет тарифа (Ф)'!L56-'Расчет тарифа (Ф)'!L60-'Расчет тарифа (Ф)'!L63</f>
        <v>22156.175556091119</v>
      </c>
      <c r="L8" s="155">
        <f>'Расчет тарифа (Ф)'!M7-'Расчет тарифа (Ф)'!M57-'Расчет тарифа (Ф)'!M56-'Расчет тарифа (Ф)'!M60-'Расчет тарифа (Ф)'!M63</f>
        <v>22048.910178339691</v>
      </c>
      <c r="M8" s="155">
        <f>'Расчет тарифа (Ф)'!N7-'Расчет тарифа (Ф)'!N57-'Расчет тарифа (Ф)'!N56-'Расчет тарифа (Ф)'!N60-'Расчет тарифа (Ф)'!N63</f>
        <v>21959.452692545961</v>
      </c>
      <c r="N8" s="155">
        <f>'Расчет тарифа (Ф)'!O7-'Расчет тарифа (Ф)'!O57-'Расчет тарифа (Ф)'!O56-'Расчет тарифа (Ф)'!O60-'Расчет тарифа (Ф)'!O63</f>
        <v>21888.390344286319</v>
      </c>
      <c r="O8" s="155">
        <f>'Расчет тарифа (Ф)'!P7-'Расчет тарифа (Ф)'!P57-'Расчет тарифа (Ф)'!P56-'Расчет тарифа (Ф)'!P60-'Расчет тарифа (Ф)'!P63</f>
        <v>21836.330107100028</v>
      </c>
      <c r="P8" s="155">
        <f>'Расчет тарифа (Ф)'!Q7-'Расчет тарифа (Ф)'!Q57-'Расчет тарифа (Ф)'!Q56-'Расчет тарифа (Ф)'!Q60-'Расчет тарифа (Ф)'!Q63</f>
        <v>21803.899357925122</v>
      </c>
      <c r="Q8" s="155">
        <f>'Расчет тарифа (Ф)'!R7-'Расчет тарифа (Ф)'!R57-'Расчет тарифа (Ф)'!R56-'Расчет тарифа (Ф)'!R60-'Расчет тарифа (Ф)'!R63</f>
        <v>21791.746576095655</v>
      </c>
    </row>
    <row r="9" spans="2:17" s="166" customFormat="1" ht="30" x14ac:dyDescent="0.25">
      <c r="B9" s="154" t="str">
        <f>'Вводные данные'!A70</f>
        <v>Доходы от прочей операционной деятельности</v>
      </c>
      <c r="C9" s="155">
        <f>'Вводные данные'!C70</f>
        <v>0</v>
      </c>
      <c r="D9" s="155">
        <f>'Вводные данные'!D70</f>
        <v>14285</v>
      </c>
      <c r="E9" s="155">
        <f>'Вводные данные'!E70</f>
        <v>14285</v>
      </c>
      <c r="F9" s="155">
        <f>'Вводные данные'!F70</f>
        <v>14285</v>
      </c>
      <c r="G9" s="155">
        <f>'Вводные данные'!G70</f>
        <v>14285</v>
      </c>
      <c r="H9" s="155">
        <f>'Вводные данные'!H70</f>
        <v>14285</v>
      </c>
      <c r="I9" s="155">
        <f>'Вводные данные'!I70</f>
        <v>14285</v>
      </c>
      <c r="J9" s="155">
        <f>'Вводные данные'!J70</f>
        <v>14285</v>
      </c>
      <c r="K9" s="155">
        <f>'Вводные данные'!K70</f>
        <v>14285</v>
      </c>
      <c r="L9" s="155">
        <f>'Вводные данные'!L70</f>
        <v>14285</v>
      </c>
      <c r="M9" s="155">
        <f>'Вводные данные'!M70</f>
        <v>14285</v>
      </c>
      <c r="N9" s="155">
        <f>'Вводные данные'!N70</f>
        <v>14285</v>
      </c>
      <c r="O9" s="155">
        <f>'Вводные данные'!O70</f>
        <v>14285</v>
      </c>
      <c r="P9" s="155">
        <f>'Вводные данные'!P70</f>
        <v>14285</v>
      </c>
      <c r="Q9" s="155">
        <f>'Вводные данные'!Q70</f>
        <v>14285</v>
      </c>
    </row>
    <row r="10" spans="2:17" s="166" customFormat="1" x14ac:dyDescent="0.25">
      <c r="B10" s="154" t="s">
        <v>173</v>
      </c>
      <c r="C10" s="156">
        <f>(C5+C6+C9)-(C7+C8)</f>
        <v>-2105.5370440999995</v>
      </c>
      <c r="D10" s="156">
        <f t="shared" ref="D10:Q10" si="0">(D5+D6+D9)-(D7+D8)</f>
        <v>12110.150373261364</v>
      </c>
      <c r="E10" s="156">
        <f t="shared" si="0"/>
        <v>14611.008873365983</v>
      </c>
      <c r="F10" s="156">
        <f t="shared" si="0"/>
        <v>15749.258116792251</v>
      </c>
      <c r="G10" s="156">
        <f t="shared" si="0"/>
        <v>16913.585306755995</v>
      </c>
      <c r="H10" s="156">
        <f t="shared" si="0"/>
        <v>18101.814404983907</v>
      </c>
      <c r="I10" s="156">
        <f t="shared" si="0"/>
        <v>19315.009339907254</v>
      </c>
      <c r="J10" s="156">
        <f t="shared" si="0"/>
        <v>20554.279838892642</v>
      </c>
      <c r="K10" s="156">
        <f t="shared" si="0"/>
        <v>21820.783358082357</v>
      </c>
      <c r="L10" s="156">
        <f t="shared" si="0"/>
        <v>23115.727092400724</v>
      </c>
      <c r="M10" s="156">
        <f t="shared" si="0"/>
        <v>24440.370069024069</v>
      </c>
      <c r="N10" s="156">
        <f t="shared" si="0"/>
        <v>25796.025327746505</v>
      </c>
      <c r="O10" s="156">
        <f t="shared" si="0"/>
        <v>27184.062191814101</v>
      </c>
      <c r="P10" s="156">
        <f t="shared" si="0"/>
        <v>28605.908632945579</v>
      </c>
      <c r="Q10" s="156">
        <f t="shared" si="0"/>
        <v>30063.053734409885</v>
      </c>
    </row>
    <row r="11" spans="2:17" s="166" customFormat="1" x14ac:dyDescent="0.25">
      <c r="B11" s="199" t="s">
        <v>258</v>
      </c>
      <c r="C11" s="200">
        <f>'Аморт налог (Ф)'!C29</f>
        <v>0</v>
      </c>
      <c r="D11" s="200">
        <f>'Аморт налог (Ф)'!D29</f>
        <v>0</v>
      </c>
      <c r="E11" s="200">
        <f>'Аморт налог (Ф)'!E29</f>
        <v>8113.4301069714293</v>
      </c>
      <c r="F11" s="200">
        <f>'Аморт налог (Ф)'!F29</f>
        <v>8113.4301069714293</v>
      </c>
      <c r="G11" s="200">
        <f>'Аморт налог (Ф)'!G29</f>
        <v>8113.4301069714293</v>
      </c>
      <c r="H11" s="200">
        <f>'Аморт налог (Ф)'!H29</f>
        <v>8113.4301069714293</v>
      </c>
      <c r="I11" s="200">
        <f>'Аморт налог (Ф)'!I29</f>
        <v>8113.4301069714293</v>
      </c>
      <c r="J11" s="200">
        <f>'Аморт налог (Ф)'!J29</f>
        <v>8113.4301069714293</v>
      </c>
      <c r="K11" s="200">
        <f>'Аморт налог (Ф)'!K29</f>
        <v>8113.4301069714293</v>
      </c>
      <c r="L11" s="200">
        <f>'Аморт налог (Ф)'!L29</f>
        <v>8113.4301069714293</v>
      </c>
      <c r="M11" s="200">
        <f>'Аморт налог (Ф)'!M29</f>
        <v>8113.4301069714293</v>
      </c>
      <c r="N11" s="200">
        <f>'Аморт налог (Ф)'!N29</f>
        <v>8113.4301069714293</v>
      </c>
      <c r="O11" s="200">
        <f>'Аморт налог (Ф)'!O29</f>
        <v>8113.4301069714293</v>
      </c>
      <c r="P11" s="200">
        <f>'Аморт налог (Ф)'!P29</f>
        <v>8113.4301069714293</v>
      </c>
      <c r="Q11" s="200">
        <f>'Аморт налог (Ф)'!Q29</f>
        <v>8113.4301069714293</v>
      </c>
    </row>
    <row r="12" spans="2:17" s="166" customFormat="1" x14ac:dyDescent="0.25">
      <c r="B12" s="154" t="s">
        <v>1</v>
      </c>
      <c r="C12" s="156">
        <f>IF(((C10-C11-C19-'Расчет тарифа (Ф)'!D56)*'Макро данные общие'!C8)&lt;0,0,((C10-C11-C19-'Расчет тарифа (Ф)'!D56)*'Макро данные общие'!C8))</f>
        <v>0</v>
      </c>
      <c r="D12" s="156">
        <f>IF(((D10-D11-D19-'Расчет тарифа (Ф)'!E56)*'Макро данные общие'!D8)&lt;0,0,((D10-D11-D19-'Расчет тарифа (Ф)'!E56)*'Макро данные общие'!D8))</f>
        <v>2021.7292097257255</v>
      </c>
      <c r="E12" s="156">
        <f>IF(((E10-E11-E19-'Расчет тарифа (Ф)'!F56)*'Макро данные общие'!E8)&lt;0,0,((E10-E11-E19-'Расчет тарифа (Ф)'!F56)*'Макро данные общие'!E8))</f>
        <v>1299.5157532789108</v>
      </c>
      <c r="F12" s="156">
        <f>IF(((F10-F11-F19-'Расчет тарифа (Ф)'!G56)*'Макро данные общие'!F8)&lt;0,0,((F10-F11-F19-'Расчет тарифа (Ф)'!G56)*'Макро данные общие'!F8))</f>
        <v>1527.1656019641644</v>
      </c>
      <c r="G12" s="156">
        <f>IF(((G10-G11-G19-'Расчет тарифа (Ф)'!H56)*'Макро данные общие'!G8)&lt;0,0,((G10-G11-G19-'Расчет тарифа (Ф)'!H56)*'Макро данные общие'!G8))</f>
        <v>1760.0310399569132</v>
      </c>
      <c r="H12" s="156">
        <f>IF(((H10-H11-H19-'Расчет тарифа (Ф)'!I56)*'Макро данные общие'!H8)&lt;0,0,((H10-H11-H19-'Расчет тарифа (Ф)'!I56)*'Макро данные общие'!H8))</f>
        <v>1997.6768596024956</v>
      </c>
      <c r="I12" s="156">
        <f>IF(((I10-I11-I19-'Расчет тарифа (Ф)'!J56)*'Макро данные общие'!I8)&lt;0,0,((I10-I11-I19-'Расчет тарифа (Ф)'!J56)*'Макро данные общие'!I8))</f>
        <v>2240.3158465871652</v>
      </c>
      <c r="J12" s="156">
        <f>IF(((J10-J11-J19-'Расчет тарифа (Ф)'!K56)*'Макро данные общие'!J8)&lt;0,0,((J10-J11-J19-'Расчет тарифа (Ф)'!K56)*'Макро данные общие'!J8))</f>
        <v>2488.1699463842428</v>
      </c>
      <c r="K12" s="156">
        <f>IF(((K10-K11-K19-'Расчет тарифа (Ф)'!L56)*'Макро данные общие'!K8)&lt;0,0,((K10-K11-K19-'Расчет тарифа (Ф)'!L56)*'Макро данные общие'!K8))</f>
        <v>2741.4706502221857</v>
      </c>
      <c r="L12" s="156">
        <f>IF(((L10-L11-L19-'Расчет тарифа (Ф)'!M56)*'Макро данные общие'!L8)&lt;0,0,((L10-L11-L19-'Расчет тарифа (Ф)'!M56)*'Макро данные общие'!L8))</f>
        <v>3000.4593970858591</v>
      </c>
      <c r="M12" s="156">
        <f>IF(((M10-M11-M19-'Расчет тарифа (Ф)'!N56)*'Макро данные общие'!M8)&lt;0,0,((M10-M11-M19-'Расчет тарифа (Ф)'!N56)*'Макро данные общие'!M8))</f>
        <v>3265.3879924105281</v>
      </c>
      <c r="N12" s="156">
        <f>IF(((N10-N11-N19-'Расчет тарифа (Ф)'!O56)*'Макро данные общие'!N8)&lt;0,0,((N10-N11-N19-'Расчет тарифа (Ф)'!O56)*'Макро данные общие'!N8))</f>
        <v>3536.5190441550149</v>
      </c>
      <c r="O12" s="156">
        <f>IF(((O10-O11-O19-'Расчет тарифа (Ф)'!P56)*'Макро данные общие'!O8)&lt;0,0,((O10-O11-O19-'Расчет тарифа (Ф)'!P56)*'Макро данные общие'!O8))</f>
        <v>3814.1264169685342</v>
      </c>
      <c r="P12" s="156">
        <f>IF(((P10-P11-P19-'Расчет тарифа (Ф)'!Q56)*'Макро данные общие'!P8)&lt;0,0,((P10-P11-P19-'Расчет тарифа (Ф)'!Q56)*'Макро данные общие'!P8))</f>
        <v>4098.4957051948295</v>
      </c>
      <c r="Q12" s="156">
        <f>IF(((Q10-Q11-Q19-'Расчет тарифа (Ф)'!R56)*'Макро данные общие'!Q8)&lt;0,0,((Q10-Q11-Q19-'Расчет тарифа (Ф)'!R56)*'Макро данные общие'!Q8))</f>
        <v>4389.9247254876918</v>
      </c>
    </row>
    <row r="13" spans="2:17" s="166" customFormat="1" x14ac:dyDescent="0.25">
      <c r="B13" s="159" t="s">
        <v>174</v>
      </c>
      <c r="C13" s="162">
        <f t="shared" ref="C13:Q13" si="1">C10-C12</f>
        <v>-2105.5370440999995</v>
      </c>
      <c r="D13" s="162">
        <f t="shared" si="1"/>
        <v>10088.421163535639</v>
      </c>
      <c r="E13" s="162">
        <f t="shared" si="1"/>
        <v>13311.493120087072</v>
      </c>
      <c r="F13" s="162">
        <f t="shared" si="1"/>
        <v>14222.092514828086</v>
      </c>
      <c r="G13" s="162">
        <f t="shared" si="1"/>
        <v>15153.554266799081</v>
      </c>
      <c r="H13" s="162">
        <f t="shared" si="1"/>
        <v>16104.137545381411</v>
      </c>
      <c r="I13" s="162">
        <f t="shared" si="1"/>
        <v>17074.69349332009</v>
      </c>
      <c r="J13" s="162">
        <f t="shared" si="1"/>
        <v>18066.109892508401</v>
      </c>
      <c r="K13" s="162">
        <f t="shared" si="1"/>
        <v>19079.312707860172</v>
      </c>
      <c r="L13" s="162">
        <f t="shared" si="1"/>
        <v>20115.267695314866</v>
      </c>
      <c r="M13" s="162">
        <f t="shared" si="1"/>
        <v>21174.982076613542</v>
      </c>
      <c r="N13" s="162">
        <f t="shared" si="1"/>
        <v>22259.506283591491</v>
      </c>
      <c r="O13" s="162">
        <f t="shared" si="1"/>
        <v>23369.935774845566</v>
      </c>
      <c r="P13" s="162">
        <f t="shared" si="1"/>
        <v>24507.412927750749</v>
      </c>
      <c r="Q13" s="162">
        <f t="shared" si="1"/>
        <v>25673.129008922195</v>
      </c>
    </row>
    <row r="14" spans="2:17" s="166" customFormat="1" ht="7.5" customHeight="1" x14ac:dyDescent="0.25">
      <c r="B14" s="459"/>
      <c r="C14" s="460"/>
      <c r="D14" s="460"/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460"/>
      <c r="P14" s="460"/>
      <c r="Q14" s="461"/>
    </row>
    <row r="15" spans="2:17" s="166" customFormat="1" hidden="1" x14ac:dyDescent="0.25">
      <c r="B15" s="167" t="s">
        <v>88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</row>
    <row r="16" spans="2:17" s="166" customFormat="1" ht="30" hidden="1" x14ac:dyDescent="0.25">
      <c r="B16" s="154" t="s">
        <v>150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2:17" s="166" customFormat="1" x14ac:dyDescent="0.25">
      <c r="B17" s="154" t="s">
        <v>145</v>
      </c>
      <c r="C17" s="155">
        <f>'Базовые данные'!D17</f>
        <v>39612.869920000005</v>
      </c>
      <c r="D17" s="155">
        <f>'Базовые данные'!E17</f>
        <v>73975.151577600016</v>
      </c>
      <c r="E17" s="155">
        <f>'Базовые данные'!F17</f>
        <v>0</v>
      </c>
      <c r="F17" s="155">
        <f>'Базовые данные'!G17</f>
        <v>0</v>
      </c>
      <c r="G17" s="155">
        <f>'Базовые данные'!H17</f>
        <v>0</v>
      </c>
      <c r="H17" s="155">
        <f>'Базовые данные'!I17</f>
        <v>0</v>
      </c>
      <c r="I17" s="155">
        <f>'Базовые данные'!J17</f>
        <v>0</v>
      </c>
      <c r="J17" s="155">
        <f>'Базовые данные'!K17</f>
        <v>0</v>
      </c>
      <c r="K17" s="155">
        <f>'Базовые данные'!L17</f>
        <v>0</v>
      </c>
      <c r="L17" s="155">
        <f>'Базовые данные'!M17</f>
        <v>0</v>
      </c>
      <c r="M17" s="155">
        <f>'Базовые данные'!N17</f>
        <v>0</v>
      </c>
      <c r="N17" s="155">
        <f>'Базовые данные'!O17</f>
        <v>0</v>
      </c>
      <c r="O17" s="155">
        <f>'Базовые данные'!P17</f>
        <v>0</v>
      </c>
      <c r="P17" s="155">
        <f>'Базовые данные'!Q17</f>
        <v>0</v>
      </c>
      <c r="Q17" s="155">
        <f>'Базовые данные'!R17</f>
        <v>0</v>
      </c>
    </row>
    <row r="18" spans="2:17" s="166" customFormat="1" x14ac:dyDescent="0.25">
      <c r="B18" s="154" t="s">
        <v>146</v>
      </c>
      <c r="C18" s="158">
        <f>Кредит!$C20</f>
        <v>55024.376865028848</v>
      </c>
      <c r="D18" s="158">
        <f>Кредит!$C33</f>
        <v>58563.644632571173</v>
      </c>
      <c r="E18" s="158">
        <f>Кредит!$C46</f>
        <v>0</v>
      </c>
      <c r="F18" s="158">
        <f>Кредит!$C59</f>
        <v>0</v>
      </c>
      <c r="G18" s="158">
        <f>Кредит!$C72</f>
        <v>0</v>
      </c>
      <c r="H18" s="158">
        <f>Кредит!$C85</f>
        <v>0</v>
      </c>
      <c r="I18" s="158">
        <f>Кредит!$C98</f>
        <v>0</v>
      </c>
      <c r="J18" s="158">
        <f>Кредит!$C111</f>
        <v>0</v>
      </c>
      <c r="K18" s="158">
        <f>Кредит!$C124</f>
        <v>0</v>
      </c>
      <c r="L18" s="158">
        <f>Кредит!$C137</f>
        <v>0</v>
      </c>
      <c r="M18" s="158">
        <f>Кредит!$C137</f>
        <v>0</v>
      </c>
      <c r="N18" s="158">
        <f>Кредит!$C137</f>
        <v>0</v>
      </c>
      <c r="O18" s="158">
        <f>Кредит!$C137</f>
        <v>0</v>
      </c>
      <c r="P18" s="158">
        <f>Кредит!$C137</f>
        <v>0</v>
      </c>
      <c r="Q18" s="158">
        <f>Кредит!$C137</f>
        <v>0</v>
      </c>
    </row>
    <row r="19" spans="2:17" s="166" customFormat="1" x14ac:dyDescent="0.25">
      <c r="B19" s="154" t="s">
        <v>144</v>
      </c>
      <c r="C19" s="158">
        <f>Кредит!$D20</f>
        <v>5540.7720921750406</v>
      </c>
      <c r="D19" s="158">
        <f>Кредит!$D33</f>
        <v>2001.5043246327377</v>
      </c>
      <c r="E19" s="158">
        <f>Кредит!$D46</f>
        <v>0</v>
      </c>
      <c r="F19" s="158">
        <f>Кредит!$D59</f>
        <v>0</v>
      </c>
      <c r="G19" s="158">
        <f>Кредит!$D72</f>
        <v>0</v>
      </c>
      <c r="H19" s="158">
        <f>Кредит!$D85</f>
        <v>0</v>
      </c>
      <c r="I19" s="158">
        <f>Кредит!$D98</f>
        <v>0</v>
      </c>
      <c r="J19" s="158">
        <f>Кредит!$D111</f>
        <v>0</v>
      </c>
      <c r="K19" s="158">
        <f>Кредит!$D124</f>
        <v>0</v>
      </c>
      <c r="L19" s="158">
        <f>Кредит!$D137</f>
        <v>0</v>
      </c>
      <c r="M19" s="158">
        <f>Кредит!$D137</f>
        <v>0</v>
      </c>
      <c r="N19" s="158">
        <f>Кредит!$D137</f>
        <v>0</v>
      </c>
      <c r="O19" s="158">
        <f>Кредит!$D137</f>
        <v>0</v>
      </c>
      <c r="P19" s="158">
        <f>Кредит!$D137</f>
        <v>0</v>
      </c>
      <c r="Q19" s="158">
        <f>Кредит!$D137</f>
        <v>0</v>
      </c>
    </row>
    <row r="20" spans="2:17" s="166" customFormat="1" x14ac:dyDescent="0.25">
      <c r="B20" s="160" t="s">
        <v>175</v>
      </c>
      <c r="C20" s="162">
        <f>C15+C16+C17-C18-C19</f>
        <v>-20952.279037203883</v>
      </c>
      <c r="D20" s="162">
        <f t="shared" ref="D20:Q20" si="2">D15+D16+D17-D18-D19</f>
        <v>13410.002620396106</v>
      </c>
      <c r="E20" s="162">
        <f t="shared" si="2"/>
        <v>0</v>
      </c>
      <c r="F20" s="162">
        <f t="shared" si="2"/>
        <v>0</v>
      </c>
      <c r="G20" s="162">
        <f t="shared" si="2"/>
        <v>0</v>
      </c>
      <c r="H20" s="162">
        <f t="shared" si="2"/>
        <v>0</v>
      </c>
      <c r="I20" s="162">
        <f t="shared" si="2"/>
        <v>0</v>
      </c>
      <c r="J20" s="162">
        <f t="shared" si="2"/>
        <v>0</v>
      </c>
      <c r="K20" s="162">
        <f t="shared" si="2"/>
        <v>0</v>
      </c>
      <c r="L20" s="162">
        <f t="shared" si="2"/>
        <v>0</v>
      </c>
      <c r="M20" s="162">
        <f t="shared" si="2"/>
        <v>0</v>
      </c>
      <c r="N20" s="162">
        <f t="shared" si="2"/>
        <v>0</v>
      </c>
      <c r="O20" s="162">
        <f t="shared" si="2"/>
        <v>0</v>
      </c>
      <c r="P20" s="162">
        <f t="shared" si="2"/>
        <v>0</v>
      </c>
      <c r="Q20" s="162">
        <f t="shared" si="2"/>
        <v>0</v>
      </c>
    </row>
    <row r="21" spans="2:17" s="166" customFormat="1" ht="7.5" customHeight="1" x14ac:dyDescent="0.25">
      <c r="B21" s="456"/>
      <c r="C21" s="457"/>
      <c r="D21" s="457"/>
      <c r="E21" s="457"/>
      <c r="F21" s="457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8"/>
    </row>
    <row r="22" spans="2:17" s="166" customFormat="1" x14ac:dyDescent="0.25">
      <c r="B22" s="167" t="s">
        <v>172</v>
      </c>
      <c r="C22" s="168">
        <f>'Базовые данные'!D15</f>
        <v>39612.869920000005</v>
      </c>
      <c r="D22" s="168">
        <f>'Базовые данные'!E15</f>
        <v>73975.151577600016</v>
      </c>
      <c r="E22" s="168">
        <f>'Базовые данные'!F15</f>
        <v>0</v>
      </c>
      <c r="F22" s="168">
        <f>'Базовые данные'!G15</f>
        <v>0</v>
      </c>
      <c r="G22" s="168">
        <f>'Базовые данные'!H15</f>
        <v>0</v>
      </c>
      <c r="H22" s="168">
        <f>'Базовые данные'!I15</f>
        <v>0</v>
      </c>
      <c r="I22" s="168">
        <f>'Базовые данные'!J15</f>
        <v>0</v>
      </c>
      <c r="J22" s="168">
        <f>'Базовые данные'!K15</f>
        <v>0</v>
      </c>
      <c r="K22" s="168">
        <f>'Базовые данные'!L15</f>
        <v>0</v>
      </c>
      <c r="L22" s="168">
        <f>'Базовые данные'!M15</f>
        <v>0</v>
      </c>
      <c r="M22" s="168">
        <f>'Базовые данные'!N15</f>
        <v>0</v>
      </c>
      <c r="N22" s="168">
        <f>'Базовые данные'!O15</f>
        <v>0</v>
      </c>
      <c r="O22" s="168">
        <f>'Базовые данные'!P15</f>
        <v>0</v>
      </c>
      <c r="P22" s="168">
        <f>'Базовые данные'!Q15</f>
        <v>0</v>
      </c>
      <c r="Q22" s="168">
        <f>'Базовые данные'!R15</f>
        <v>0</v>
      </c>
    </row>
    <row r="23" spans="2:17" s="166" customFormat="1" x14ac:dyDescent="0.25">
      <c r="B23" s="160" t="s">
        <v>176</v>
      </c>
      <c r="C23" s="162">
        <f>-C22</f>
        <v>-39612.869920000005</v>
      </c>
      <c r="D23" s="162">
        <f t="shared" ref="D23:Q23" si="3">-D22</f>
        <v>-73975.151577600016</v>
      </c>
      <c r="E23" s="162">
        <f t="shared" si="3"/>
        <v>0</v>
      </c>
      <c r="F23" s="162">
        <f t="shared" si="3"/>
        <v>0</v>
      </c>
      <c r="G23" s="162">
        <f t="shared" si="3"/>
        <v>0</v>
      </c>
      <c r="H23" s="162">
        <f t="shared" si="3"/>
        <v>0</v>
      </c>
      <c r="I23" s="162">
        <f t="shared" si="3"/>
        <v>0</v>
      </c>
      <c r="J23" s="162">
        <f t="shared" si="3"/>
        <v>0</v>
      </c>
      <c r="K23" s="162">
        <f t="shared" si="3"/>
        <v>0</v>
      </c>
      <c r="L23" s="162">
        <f t="shared" si="3"/>
        <v>0</v>
      </c>
      <c r="M23" s="162">
        <f t="shared" si="3"/>
        <v>0</v>
      </c>
      <c r="N23" s="162">
        <f t="shared" si="3"/>
        <v>0</v>
      </c>
      <c r="O23" s="162">
        <f t="shared" si="3"/>
        <v>0</v>
      </c>
      <c r="P23" s="162">
        <f t="shared" si="3"/>
        <v>0</v>
      </c>
      <c r="Q23" s="162">
        <f t="shared" si="3"/>
        <v>0</v>
      </c>
    </row>
    <row r="24" spans="2:17" s="166" customFormat="1" ht="7.5" customHeight="1" thickBot="1" x14ac:dyDescent="0.3">
      <c r="B24" s="348"/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</row>
    <row r="25" spans="2:17" s="201" customFormat="1" ht="15.75" thickBot="1" x14ac:dyDescent="0.3">
      <c r="B25" s="350" t="s">
        <v>147</v>
      </c>
      <c r="C25" s="351">
        <f t="shared" ref="C25:Q25" si="4">C13+C20+C23</f>
        <v>-62670.686001303889</v>
      </c>
      <c r="D25" s="351">
        <f t="shared" si="4"/>
        <v>-50476.727793668273</v>
      </c>
      <c r="E25" s="351">
        <f t="shared" si="4"/>
        <v>13311.493120087072</v>
      </c>
      <c r="F25" s="351">
        <f t="shared" si="4"/>
        <v>14222.092514828086</v>
      </c>
      <c r="G25" s="351">
        <f t="shared" si="4"/>
        <v>15153.554266799081</v>
      </c>
      <c r="H25" s="351">
        <f t="shared" si="4"/>
        <v>16104.137545381411</v>
      </c>
      <c r="I25" s="351">
        <f t="shared" si="4"/>
        <v>17074.69349332009</v>
      </c>
      <c r="J25" s="351">
        <f t="shared" si="4"/>
        <v>18066.109892508401</v>
      </c>
      <c r="K25" s="351">
        <f t="shared" si="4"/>
        <v>19079.312707860172</v>
      </c>
      <c r="L25" s="351">
        <f t="shared" si="4"/>
        <v>20115.267695314866</v>
      </c>
      <c r="M25" s="351">
        <f t="shared" si="4"/>
        <v>21174.982076613542</v>
      </c>
      <c r="N25" s="351">
        <f t="shared" si="4"/>
        <v>22259.506283591491</v>
      </c>
      <c r="O25" s="351">
        <f t="shared" si="4"/>
        <v>23369.935774845566</v>
      </c>
      <c r="P25" s="351">
        <f t="shared" si="4"/>
        <v>24507.412927750749</v>
      </c>
      <c r="Q25" s="352">
        <f t="shared" si="4"/>
        <v>25673.129008922195</v>
      </c>
    </row>
    <row r="26" spans="2:17" s="166" customFormat="1" x14ac:dyDescent="0.25">
      <c r="B26" s="163" t="s">
        <v>177</v>
      </c>
      <c r="C26" s="157">
        <f t="shared" ref="C26:Q26" si="5">C23*C59</f>
        <v>-38266.371957153257</v>
      </c>
      <c r="D26" s="157">
        <f>D23*D59</f>
        <v>-69031.581851623399</v>
      </c>
      <c r="E26" s="157">
        <f t="shared" si="5"/>
        <v>0</v>
      </c>
      <c r="F26" s="157">
        <f t="shared" si="5"/>
        <v>0</v>
      </c>
      <c r="G26" s="157">
        <f t="shared" si="5"/>
        <v>0</v>
      </c>
      <c r="H26" s="157">
        <f t="shared" si="5"/>
        <v>0</v>
      </c>
      <c r="I26" s="157">
        <f t="shared" si="5"/>
        <v>0</v>
      </c>
      <c r="J26" s="157">
        <f t="shared" si="5"/>
        <v>0</v>
      </c>
      <c r="K26" s="157">
        <f t="shared" si="5"/>
        <v>0</v>
      </c>
      <c r="L26" s="157">
        <f t="shared" si="5"/>
        <v>0</v>
      </c>
      <c r="M26" s="157">
        <f t="shared" si="5"/>
        <v>0</v>
      </c>
      <c r="N26" s="157">
        <f t="shared" si="5"/>
        <v>0</v>
      </c>
      <c r="O26" s="157">
        <f t="shared" si="5"/>
        <v>0</v>
      </c>
      <c r="P26" s="157">
        <f t="shared" si="5"/>
        <v>0</v>
      </c>
      <c r="Q26" s="157">
        <f t="shared" si="5"/>
        <v>0</v>
      </c>
    </row>
    <row r="27" spans="2:17" s="166" customFormat="1" x14ac:dyDescent="0.25">
      <c r="B27" s="154" t="s">
        <v>148</v>
      </c>
      <c r="C27" s="155">
        <f>C25*C59</f>
        <v>-60540.41997409139</v>
      </c>
      <c r="D27" s="155">
        <f>D25*D59</f>
        <v>-47103.497485037165</v>
      </c>
      <c r="E27" s="155">
        <f t="shared" ref="E27:Q27" si="6">E25*E59</f>
        <v>11999.681373939717</v>
      </c>
      <c r="F27" s="155">
        <f t="shared" si="6"/>
        <v>12384.755084700693</v>
      </c>
      <c r="G27" s="155">
        <f t="shared" si="6"/>
        <v>12747.335391767723</v>
      </c>
      <c r="H27" s="155">
        <f t="shared" si="6"/>
        <v>13086.495374269709</v>
      </c>
      <c r="I27" s="155">
        <f t="shared" si="6"/>
        <v>13403.548248976518</v>
      </c>
      <c r="J27" s="155">
        <f t="shared" si="6"/>
        <v>13699.745331749091</v>
      </c>
      <c r="K27" s="155">
        <f t="shared" si="6"/>
        <v>13976.278731813438</v>
      </c>
      <c r="L27" s="155">
        <f t="shared" si="6"/>
        <v>14234.283934397292</v>
      </c>
      <c r="M27" s="155">
        <f t="shared" si="6"/>
        <v>14474.842276205985</v>
      </c>
      <c r="N27" s="155">
        <f t="shared" si="6"/>
        <v>14698.983318038656</v>
      </c>
      <c r="O27" s="155">
        <f t="shared" si="6"/>
        <v>14907.687118677444</v>
      </c>
      <c r="P27" s="155">
        <f t="shared" si="6"/>
        <v>15101.886414020015</v>
      </c>
      <c r="Q27" s="155">
        <f t="shared" si="6"/>
        <v>15282.468705270156</v>
      </c>
    </row>
    <row r="28" spans="2:17" s="166" customFormat="1" ht="30" x14ac:dyDescent="0.25">
      <c r="B28" s="154" t="s">
        <v>149</v>
      </c>
      <c r="C28" s="155">
        <f>C27</f>
        <v>-60540.41997409139</v>
      </c>
      <c r="D28" s="155">
        <f>D27+C28</f>
        <v>-107643.91745912856</v>
      </c>
      <c r="E28" s="155">
        <f t="shared" ref="E28:Q28" si="7">E27+D28</f>
        <v>-95644.236085188837</v>
      </c>
      <c r="F28" s="155">
        <f t="shared" si="7"/>
        <v>-83259.481000488144</v>
      </c>
      <c r="G28" s="155">
        <f t="shared" si="7"/>
        <v>-70512.145608720428</v>
      </c>
      <c r="H28" s="155">
        <f t="shared" si="7"/>
        <v>-57425.650234450717</v>
      </c>
      <c r="I28" s="155">
        <f t="shared" si="7"/>
        <v>-44022.101985474197</v>
      </c>
      <c r="J28" s="155">
        <f t="shared" si="7"/>
        <v>-30322.356653725106</v>
      </c>
      <c r="K28" s="155">
        <f t="shared" si="7"/>
        <v>-16346.077921911668</v>
      </c>
      <c r="L28" s="155">
        <f t="shared" si="7"/>
        <v>-2111.7939875143766</v>
      </c>
      <c r="M28" s="155">
        <f t="shared" si="7"/>
        <v>12363.048288691609</v>
      </c>
      <c r="N28" s="155">
        <f t="shared" si="7"/>
        <v>27062.031606730263</v>
      </c>
      <c r="O28" s="155">
        <f t="shared" si="7"/>
        <v>41969.718725407707</v>
      </c>
      <c r="P28" s="155">
        <f t="shared" si="7"/>
        <v>57071.605139427724</v>
      </c>
      <c r="Q28" s="155">
        <f t="shared" si="7"/>
        <v>72354.073844697879</v>
      </c>
    </row>
    <row r="29" spans="2:17" s="208" customFormat="1" x14ac:dyDescent="0.25">
      <c r="B29" s="206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</row>
    <row r="30" spans="2:17" x14ac:dyDescent="0.25">
      <c r="B30" s="177"/>
      <c r="C30" s="169"/>
      <c r="D30" s="169"/>
      <c r="E30" s="169"/>
      <c r="F30" s="169"/>
      <c r="G30" s="169"/>
      <c r="H30" s="169"/>
      <c r="I30" s="169"/>
      <c r="J30" s="169"/>
      <c r="K30" s="169"/>
      <c r="L30" s="169"/>
    </row>
    <row r="31" spans="2:17" x14ac:dyDescent="0.25">
      <c r="B31" s="174" t="s">
        <v>165</v>
      </c>
      <c r="C31" s="110"/>
      <c r="D31" s="187">
        <v>5</v>
      </c>
      <c r="E31" s="187">
        <v>7</v>
      </c>
      <c r="F31" s="187">
        <v>15</v>
      </c>
      <c r="G31" s="169"/>
      <c r="H31" s="169"/>
      <c r="I31" s="169"/>
      <c r="J31" s="169"/>
      <c r="K31" s="169"/>
      <c r="L31" s="169"/>
    </row>
    <row r="32" spans="2:17" x14ac:dyDescent="0.25">
      <c r="B32" s="174" t="s">
        <v>160</v>
      </c>
      <c r="C32" s="357"/>
      <c r="D32" s="175">
        <f>G28</f>
        <v>-70512.145608720428</v>
      </c>
      <c r="E32" s="175">
        <f>I28</f>
        <v>-44022.101985474197</v>
      </c>
      <c r="F32" s="175">
        <f>Q28</f>
        <v>72354.073844697879</v>
      </c>
      <c r="G32" s="169"/>
      <c r="H32" s="169"/>
      <c r="I32" s="169"/>
      <c r="J32" s="169"/>
      <c r="K32" s="169"/>
      <c r="L32" s="169"/>
    </row>
    <row r="33" spans="2:17" x14ac:dyDescent="0.25">
      <c r="B33" s="174" t="s">
        <v>161</v>
      </c>
      <c r="C33" s="359"/>
      <c r="D33" s="176">
        <f>IRR(C27:G27)</f>
        <v>-0.32939588041693668</v>
      </c>
      <c r="E33" s="176">
        <f>IRR(C27:I27)</f>
        <v>-0.13119047735871003</v>
      </c>
      <c r="F33" s="176">
        <f>IRR(C27:Q27)</f>
        <v>7.2323016579506127E-2</v>
      </c>
    </row>
    <row r="34" spans="2:17" x14ac:dyDescent="0.25">
      <c r="B34" s="59"/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2:17" ht="19.5" thickBot="1" x14ac:dyDescent="0.35">
      <c r="B35" s="137" t="s">
        <v>158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9"/>
      <c r="O35" s="204"/>
      <c r="P35" s="204"/>
      <c r="Q35" s="204"/>
    </row>
    <row r="36" spans="2:17" x14ac:dyDescent="0.25">
      <c r="B36" s="113" t="s">
        <v>134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59"/>
    </row>
    <row r="37" spans="2:17" x14ac:dyDescent="0.25">
      <c r="B37" s="109" t="s">
        <v>83</v>
      </c>
      <c r="C37" s="114">
        <f>'Базовые данные'!D6</f>
        <v>0</v>
      </c>
      <c r="D37" s="114">
        <f>'Базовые данные'!E6+C37</f>
        <v>0</v>
      </c>
      <c r="E37" s="114">
        <f>'Базовые данные'!F6+D37</f>
        <v>0</v>
      </c>
      <c r="F37" s="114">
        <f>'Базовые данные'!G6+E37</f>
        <v>0</v>
      </c>
      <c r="G37" s="114">
        <f>'Базовые данные'!H6+F37</f>
        <v>0</v>
      </c>
      <c r="H37" s="114">
        <f>'Базовые данные'!I6+G37</f>
        <v>0</v>
      </c>
      <c r="I37" s="114">
        <f>'Базовые данные'!J6+H37</f>
        <v>0</v>
      </c>
      <c r="J37" s="114">
        <f>'Базовые данные'!K6+I37</f>
        <v>0</v>
      </c>
      <c r="K37" s="114">
        <f>'Базовые данные'!L6+J37</f>
        <v>0</v>
      </c>
      <c r="L37" s="114">
        <f>'Базовые данные'!M6+K37</f>
        <v>0</v>
      </c>
      <c r="M37" s="114">
        <f>'Базовые данные'!N6+L37</f>
        <v>0</v>
      </c>
      <c r="N37" s="114">
        <f>'Базовые данные'!O6+M37</f>
        <v>0</v>
      </c>
      <c r="O37" s="114">
        <f>'Базовые данные'!P6+N37</f>
        <v>0</v>
      </c>
      <c r="P37" s="114">
        <f>'Базовые данные'!Q6+O37</f>
        <v>0</v>
      </c>
      <c r="Q37" s="114">
        <f>'Базовые данные'!R6+P37</f>
        <v>0</v>
      </c>
    </row>
    <row r="38" spans="2:17" x14ac:dyDescent="0.25">
      <c r="B38" s="109" t="s">
        <v>211</v>
      </c>
      <c r="C38" s="114">
        <f>'Базовые данные'!D8+'Базовые данные'!D9</f>
        <v>143288.31199999998</v>
      </c>
      <c r="D38" s="114">
        <f>C38+'Базовые данные'!E8+'Базовые данные'!E9</f>
        <v>400580.72600000002</v>
      </c>
      <c r="E38" s="114">
        <f>D38+'Базовые данные'!F8+'Базовые данные'!F9</f>
        <v>400580.72600000002</v>
      </c>
      <c r="F38" s="114">
        <f>E38+'Базовые данные'!G8+'Базовые данные'!G9</f>
        <v>400580.72600000002</v>
      </c>
      <c r="G38" s="114">
        <f>F38+'Базовые данные'!H8+'Базовые данные'!H9</f>
        <v>400580.72600000002</v>
      </c>
      <c r="H38" s="114">
        <f>G38+'Базовые данные'!I8+'Базовые данные'!I9</f>
        <v>400580.72600000002</v>
      </c>
      <c r="I38" s="114">
        <f>H38+'Базовые данные'!J8+'Базовые данные'!J9</f>
        <v>400580.72600000002</v>
      </c>
      <c r="J38" s="114">
        <f>I38+'Базовые данные'!K8+'Базовые данные'!K9</f>
        <v>400580.72600000002</v>
      </c>
      <c r="K38" s="114">
        <f>J38+'Базовые данные'!L8+'Базовые данные'!L9</f>
        <v>400580.72600000002</v>
      </c>
      <c r="L38" s="114">
        <f>K38+'Базовые данные'!M8+'Базовые данные'!M9</f>
        <v>400580.72600000002</v>
      </c>
      <c r="M38" s="114">
        <f>L38+'Базовые данные'!N8+'Базовые данные'!N9</f>
        <v>400580.72600000002</v>
      </c>
      <c r="N38" s="114">
        <f>M38+'Базовые данные'!O8+'Базовые данные'!O9</f>
        <v>400580.72600000002</v>
      </c>
      <c r="O38" s="114">
        <f>N38+'Базовые данные'!P8+'Базовые данные'!P9</f>
        <v>400580.72600000002</v>
      </c>
      <c r="P38" s="114">
        <f>O38+'Базовые данные'!Q8+'Базовые данные'!Q9</f>
        <v>400580.72600000002</v>
      </c>
      <c r="Q38" s="114">
        <f>P38+'Базовые данные'!R8+'Базовые данные'!R9</f>
        <v>400580.72600000002</v>
      </c>
    </row>
    <row r="39" spans="2:17" x14ac:dyDescent="0.25">
      <c r="B39" s="109" t="s">
        <v>131</v>
      </c>
      <c r="C39" s="114">
        <f>'Базовые данные'!D7</f>
        <v>38089.298000000003</v>
      </c>
      <c r="D39" s="114">
        <f>'Базовые данные'!E7+C39</f>
        <v>106483.484</v>
      </c>
      <c r="E39" s="114">
        <f>'Базовые данные'!F7+D39</f>
        <v>106483.484</v>
      </c>
      <c r="F39" s="114">
        <f>'Базовые данные'!G7+E39</f>
        <v>106483.484</v>
      </c>
      <c r="G39" s="114">
        <f>'Базовые данные'!H7+F39</f>
        <v>106483.484</v>
      </c>
      <c r="H39" s="114">
        <f>'Базовые данные'!I7+G39</f>
        <v>106483.484</v>
      </c>
      <c r="I39" s="114">
        <f>'Базовые данные'!J7+H39</f>
        <v>106483.484</v>
      </c>
      <c r="J39" s="114">
        <f>'Базовые данные'!K7+I39</f>
        <v>106483.484</v>
      </c>
      <c r="K39" s="114">
        <f>'Базовые данные'!L7+J39</f>
        <v>106483.484</v>
      </c>
      <c r="L39" s="114">
        <f>'Базовые данные'!M7+K39</f>
        <v>106483.484</v>
      </c>
      <c r="M39" s="114">
        <f>'Базовые данные'!N7+L39</f>
        <v>106483.484</v>
      </c>
      <c r="N39" s="114">
        <f>'Базовые данные'!O7+M39</f>
        <v>106483.484</v>
      </c>
      <c r="O39" s="114">
        <f>'Базовые данные'!P7+N39</f>
        <v>106483.484</v>
      </c>
      <c r="P39" s="114">
        <f>'Базовые данные'!Q7+O39</f>
        <v>106483.484</v>
      </c>
      <c r="Q39" s="114">
        <f>'Базовые данные'!R7+P39</f>
        <v>106483.484</v>
      </c>
    </row>
    <row r="40" spans="2:17" x14ac:dyDescent="0.25">
      <c r="B40" s="172" t="s">
        <v>156</v>
      </c>
      <c r="C40" s="173">
        <f t="shared" ref="C40:L40" si="8">SUM(C37:C39)</f>
        <v>181377.61</v>
      </c>
      <c r="D40" s="173">
        <f t="shared" si="8"/>
        <v>507064.21</v>
      </c>
      <c r="E40" s="173">
        <f t="shared" si="8"/>
        <v>507064.21</v>
      </c>
      <c r="F40" s="173">
        <f t="shared" si="8"/>
        <v>507064.21</v>
      </c>
      <c r="G40" s="173">
        <f t="shared" si="8"/>
        <v>507064.21</v>
      </c>
      <c r="H40" s="173">
        <f t="shared" si="8"/>
        <v>507064.21</v>
      </c>
      <c r="I40" s="173">
        <f t="shared" si="8"/>
        <v>507064.21</v>
      </c>
      <c r="J40" s="173">
        <f t="shared" si="8"/>
        <v>507064.21</v>
      </c>
      <c r="K40" s="173">
        <f t="shared" si="8"/>
        <v>507064.21</v>
      </c>
      <c r="L40" s="173">
        <f t="shared" si="8"/>
        <v>507064.21</v>
      </c>
      <c r="M40" s="173">
        <f t="shared" ref="M40" si="9">SUM(M37:M39)</f>
        <v>507064.21</v>
      </c>
      <c r="N40" s="173">
        <f t="shared" ref="N40" si="10">SUM(N37:N39)</f>
        <v>507064.21</v>
      </c>
      <c r="O40" s="173">
        <f t="shared" ref="O40" si="11">SUM(O37:O39)</f>
        <v>507064.21</v>
      </c>
      <c r="P40" s="173">
        <f t="shared" ref="P40" si="12">SUM(P37:P39)</f>
        <v>507064.21</v>
      </c>
      <c r="Q40" s="173">
        <f t="shared" ref="Q40" si="13">SUM(Q37:Q39)</f>
        <v>507064.21</v>
      </c>
    </row>
    <row r="41" spans="2:17" x14ac:dyDescent="0.25">
      <c r="B41" s="117"/>
      <c r="C41" s="117"/>
      <c r="D41" s="117"/>
      <c r="E41" s="118"/>
      <c r="F41" s="117"/>
      <c r="G41" s="117"/>
      <c r="H41" s="117"/>
      <c r="I41" s="117"/>
      <c r="J41" s="117"/>
      <c r="K41" s="117"/>
      <c r="L41" s="59"/>
      <c r="M41" s="59"/>
      <c r="N41" s="59"/>
      <c r="O41" s="59"/>
      <c r="P41" s="59"/>
      <c r="Q41" s="59"/>
    </row>
    <row r="42" spans="2:17" x14ac:dyDescent="0.25">
      <c r="B42" s="113" t="s">
        <v>155</v>
      </c>
      <c r="C42" s="110"/>
      <c r="D42" s="110"/>
      <c r="E42" s="110"/>
      <c r="F42" s="110"/>
      <c r="G42" s="110"/>
      <c r="H42" s="110"/>
      <c r="I42" s="110"/>
      <c r="J42" s="110"/>
      <c r="K42" s="110"/>
      <c r="L42" s="59"/>
      <c r="M42" s="59"/>
      <c r="N42" s="59"/>
      <c r="O42" s="59"/>
      <c r="P42" s="59"/>
      <c r="Q42" s="59"/>
    </row>
    <row r="43" spans="2:17" x14ac:dyDescent="0.25">
      <c r="B43" s="109" t="s">
        <v>83</v>
      </c>
      <c r="C43" s="112">
        <f>IF(C37=0,0,C37/C$40)</f>
        <v>0</v>
      </c>
      <c r="D43" s="112">
        <f t="shared" ref="D43:L43" si="14">IF(D37=0,0,D37/D$40)</f>
        <v>0</v>
      </c>
      <c r="E43" s="112">
        <f t="shared" si="14"/>
        <v>0</v>
      </c>
      <c r="F43" s="112">
        <f t="shared" si="14"/>
        <v>0</v>
      </c>
      <c r="G43" s="112">
        <f t="shared" si="14"/>
        <v>0</v>
      </c>
      <c r="H43" s="112">
        <f t="shared" si="14"/>
        <v>0</v>
      </c>
      <c r="I43" s="112">
        <f t="shared" si="14"/>
        <v>0</v>
      </c>
      <c r="J43" s="112">
        <f t="shared" si="14"/>
        <v>0</v>
      </c>
      <c r="K43" s="112">
        <f t="shared" si="14"/>
        <v>0</v>
      </c>
      <c r="L43" s="112">
        <f t="shared" si="14"/>
        <v>0</v>
      </c>
      <c r="M43" s="112">
        <f t="shared" ref="M43:Q43" si="15">IF(M37=0,0,M37/M$40)</f>
        <v>0</v>
      </c>
      <c r="N43" s="112">
        <f t="shared" si="15"/>
        <v>0</v>
      </c>
      <c r="O43" s="112">
        <f t="shared" si="15"/>
        <v>0</v>
      </c>
      <c r="P43" s="112">
        <f t="shared" si="15"/>
        <v>0</v>
      </c>
      <c r="Q43" s="112">
        <f t="shared" si="15"/>
        <v>0</v>
      </c>
    </row>
    <row r="44" spans="2:17" x14ac:dyDescent="0.25">
      <c r="B44" s="109" t="s">
        <v>211</v>
      </c>
      <c r="C44" s="112">
        <f>IF(C38=0,0,C38/C$40)</f>
        <v>0.7900000005513359</v>
      </c>
      <c r="D44" s="112">
        <f t="shared" ref="D44:Q44" si="16">IF(D38=0,0,D38/D$40)</f>
        <v>0.79000000019721373</v>
      </c>
      <c r="E44" s="112">
        <f t="shared" si="16"/>
        <v>0.79000000019721373</v>
      </c>
      <c r="F44" s="112">
        <f t="shared" si="16"/>
        <v>0.79000000019721373</v>
      </c>
      <c r="G44" s="112">
        <f t="shared" si="16"/>
        <v>0.79000000019721373</v>
      </c>
      <c r="H44" s="112">
        <f t="shared" si="16"/>
        <v>0.79000000019721373</v>
      </c>
      <c r="I44" s="112">
        <f t="shared" si="16"/>
        <v>0.79000000019721373</v>
      </c>
      <c r="J44" s="112">
        <f t="shared" si="16"/>
        <v>0.79000000019721373</v>
      </c>
      <c r="K44" s="112">
        <f t="shared" si="16"/>
        <v>0.79000000019721373</v>
      </c>
      <c r="L44" s="112">
        <f t="shared" si="16"/>
        <v>0.79000000019721373</v>
      </c>
      <c r="M44" s="112">
        <f t="shared" si="16"/>
        <v>0.79000000019721373</v>
      </c>
      <c r="N44" s="112">
        <f t="shared" si="16"/>
        <v>0.79000000019721373</v>
      </c>
      <c r="O44" s="112">
        <f t="shared" si="16"/>
        <v>0.79000000019721373</v>
      </c>
      <c r="P44" s="112">
        <f t="shared" si="16"/>
        <v>0.79000000019721373</v>
      </c>
      <c r="Q44" s="112">
        <f t="shared" si="16"/>
        <v>0.79000000019721373</v>
      </c>
    </row>
    <row r="45" spans="2:17" x14ac:dyDescent="0.25">
      <c r="B45" s="109" t="s">
        <v>131</v>
      </c>
      <c r="C45" s="112">
        <f>IF(C39=0,0,(C39*(1-'Макро данные общие'!C8))/C40)</f>
        <v>0.16799999955893125</v>
      </c>
      <c r="D45" s="112">
        <f>IF(D39=0,0,(D39*(1-'Макро данные общие'!D8))/D40)</f>
        <v>0.16799999984222905</v>
      </c>
      <c r="E45" s="112">
        <f>IF(E39=0,0,(E39*(1-'Макро данные общие'!E8))/E40)</f>
        <v>0.16799999984222905</v>
      </c>
      <c r="F45" s="112">
        <f>IF(F39=0,0,(F39*(1-'Макро данные общие'!F8))/F40)</f>
        <v>0.16799999984222905</v>
      </c>
      <c r="G45" s="112">
        <f>IF(G39=0,0,(G39*(1-'Макро данные общие'!G8))/G40)</f>
        <v>0.16799999984222905</v>
      </c>
      <c r="H45" s="112">
        <f>IF(H39=0,0,(H39*(1-'Макро данные общие'!H8))/H40)</f>
        <v>0.16799999984222905</v>
      </c>
      <c r="I45" s="112">
        <f>IF(I39=0,0,(I39*(1-'Макро данные общие'!I8))/I40)</f>
        <v>0.16799999984222905</v>
      </c>
      <c r="J45" s="112">
        <f>IF(J39=0,0,(J39*(1-'Макро данные общие'!J8))/J40)</f>
        <v>0.16799999984222905</v>
      </c>
      <c r="K45" s="112">
        <f>IF(K39=0,0,(K39*(1-'Макро данные общие'!K8))/K40)</f>
        <v>0.16799999984222905</v>
      </c>
      <c r="L45" s="112">
        <f>IF(L39=0,0,(L39*(1-'Макро данные общие'!L8))/L40)</f>
        <v>0.16799999984222905</v>
      </c>
      <c r="M45" s="112">
        <f>IF(M39=0,0,(M39*(1-'Макро данные общие'!M8))/M40)</f>
        <v>0.16799999984222905</v>
      </c>
      <c r="N45" s="112">
        <f>IF(N39=0,0,(N39*(1-'Макро данные общие'!N8))/N40)</f>
        <v>0.16799999984222905</v>
      </c>
      <c r="O45" s="112">
        <f>IF(O39=0,0,(O39*(1-'Макро данные общие'!O8))/O40)</f>
        <v>0.16799999984222905</v>
      </c>
      <c r="P45" s="112">
        <f>IF(P39=0,0,(P39*(1-'Макро данные общие'!P8))/P40)</f>
        <v>0.16799999984222905</v>
      </c>
      <c r="Q45" s="112">
        <f>IF(Q39=0,0,(Q39*(1-'Макро данные общие'!Q8))/Q40)</f>
        <v>0.16799999984222905</v>
      </c>
    </row>
    <row r="46" spans="2:17" x14ac:dyDescent="0.25">
      <c r="B46"/>
      <c r="C46" s="110"/>
      <c r="D46" s="110"/>
      <c r="E46" s="110"/>
      <c r="F46" s="110"/>
      <c r="G46" s="110"/>
      <c r="H46" s="110"/>
      <c r="I46" s="110"/>
      <c r="J46" s="110"/>
      <c r="K46" s="110"/>
      <c r="L46" s="59"/>
      <c r="M46" s="59"/>
      <c r="N46" s="59"/>
      <c r="O46" s="59"/>
      <c r="P46" s="59"/>
      <c r="Q46" s="59"/>
    </row>
    <row r="47" spans="2:17" x14ac:dyDescent="0.25">
      <c r="B47" s="119" t="s">
        <v>143</v>
      </c>
      <c r="C47" s="110"/>
      <c r="D47" s="110"/>
      <c r="E47" s="110"/>
      <c r="F47" s="110"/>
      <c r="G47" s="110"/>
      <c r="H47" s="110"/>
      <c r="I47" s="110"/>
      <c r="J47" s="110"/>
      <c r="K47" s="110"/>
      <c r="L47" s="59"/>
      <c r="M47" s="59"/>
      <c r="N47" s="59"/>
      <c r="O47" s="59"/>
      <c r="P47" s="59"/>
      <c r="Q47" s="59"/>
    </row>
    <row r="48" spans="2:17" x14ac:dyDescent="0.25">
      <c r="B48" s="109" t="s">
        <v>83</v>
      </c>
      <c r="C48" s="122">
        <f>C43*('Базовые данные'!$D$29)</f>
        <v>0</v>
      </c>
      <c r="D48" s="122">
        <f>D43*('Базовые данные'!$D$29)</f>
        <v>0</v>
      </c>
      <c r="E48" s="122">
        <f>E43*('Базовые данные'!$D$29)</f>
        <v>0</v>
      </c>
      <c r="F48" s="122">
        <f>F43*('Базовые данные'!$D$29)</f>
        <v>0</v>
      </c>
      <c r="G48" s="122">
        <f>G43*('Базовые данные'!$D$29)</f>
        <v>0</v>
      </c>
      <c r="H48" s="122">
        <f>H43*('Базовые данные'!$D$29)</f>
        <v>0</v>
      </c>
      <c r="I48" s="122">
        <f>I43*('Базовые данные'!$D$29)</f>
        <v>0</v>
      </c>
      <c r="J48" s="122">
        <f>J43*('Базовые данные'!$D$29)</f>
        <v>0</v>
      </c>
      <c r="K48" s="122">
        <f>K43*('Базовые данные'!$D$29)</f>
        <v>0</v>
      </c>
      <c r="L48" s="122">
        <f>L43*('Базовые данные'!$D$29)</f>
        <v>0</v>
      </c>
      <c r="M48" s="122">
        <f>M43*('Базовые данные'!$D$29)</f>
        <v>0</v>
      </c>
      <c r="N48" s="122">
        <f>N43*('Базовые данные'!$D$29)</f>
        <v>0</v>
      </c>
      <c r="O48" s="122">
        <f>O43*('Базовые данные'!$D$29)</f>
        <v>0</v>
      </c>
      <c r="P48" s="122">
        <f>P43*('Базовые данные'!$D$29)</f>
        <v>0</v>
      </c>
      <c r="Q48" s="122">
        <f>Q43*('Базовые данные'!$D$29)</f>
        <v>0</v>
      </c>
    </row>
    <row r="49" spans="2:17" x14ac:dyDescent="0.25">
      <c r="B49" s="109" t="s">
        <v>211</v>
      </c>
      <c r="C49" s="122">
        <f>C44*'Базовые данные'!$D$25</f>
        <v>2.4687500017229247E-2</v>
      </c>
      <c r="D49" s="122">
        <f>D44*'Базовые данные'!$D$25</f>
        <v>2.4687500006162929E-2</v>
      </c>
      <c r="E49" s="122">
        <f>E44*'Базовые данные'!$D$25</f>
        <v>2.4687500006162929E-2</v>
      </c>
      <c r="F49" s="122">
        <f>F44*'Базовые данные'!$D$25</f>
        <v>2.4687500006162929E-2</v>
      </c>
      <c r="G49" s="122">
        <f>G44*'Базовые данные'!$D$25</f>
        <v>2.4687500006162929E-2</v>
      </c>
      <c r="H49" s="122">
        <f>H44*'Базовые данные'!$D$25</f>
        <v>2.4687500006162929E-2</v>
      </c>
      <c r="I49" s="122">
        <f>I44*'Базовые данные'!$D$25</f>
        <v>2.4687500006162929E-2</v>
      </c>
      <c r="J49" s="122">
        <f>J44*'Базовые данные'!$D$25</f>
        <v>2.4687500006162929E-2</v>
      </c>
      <c r="K49" s="122">
        <f>K44*'Базовые данные'!$D$25</f>
        <v>2.4687500006162929E-2</v>
      </c>
      <c r="L49" s="122">
        <f>L44*'Базовые данные'!$D$25</f>
        <v>2.4687500006162929E-2</v>
      </c>
      <c r="M49" s="122">
        <f>M44*'Базовые данные'!$D$25</f>
        <v>2.4687500006162929E-2</v>
      </c>
      <c r="N49" s="122">
        <f>N44*'Базовые данные'!$D$25</f>
        <v>2.4687500006162929E-2</v>
      </c>
      <c r="O49" s="122">
        <f>O44*'Базовые данные'!$D$25</f>
        <v>2.4687500006162929E-2</v>
      </c>
      <c r="P49" s="122">
        <f>P44*'Базовые данные'!$D$25</f>
        <v>2.4687500006162929E-2</v>
      </c>
      <c r="Q49" s="122">
        <f>Q44*'Базовые данные'!$D$25</f>
        <v>2.4687500006162929E-2</v>
      </c>
    </row>
    <row r="50" spans="2:17" x14ac:dyDescent="0.25">
      <c r="B50" s="109" t="s">
        <v>131</v>
      </c>
      <c r="C50" s="122">
        <f>C45*'Базовые данные'!$D$30</f>
        <v>1.0499999972433203E-2</v>
      </c>
      <c r="D50" s="122">
        <f>D45*'Базовые данные'!$D$30</f>
        <v>1.0499999990139315E-2</v>
      </c>
      <c r="E50" s="122">
        <f>E45*'Базовые данные'!$D$30</f>
        <v>1.0499999990139315E-2</v>
      </c>
      <c r="F50" s="122">
        <f>F45*'Базовые данные'!$D$30</f>
        <v>1.0499999990139315E-2</v>
      </c>
      <c r="G50" s="122">
        <f>G45*'Базовые данные'!$D$30</f>
        <v>1.0499999990139315E-2</v>
      </c>
      <c r="H50" s="122">
        <f>H45*'Базовые данные'!$D$30</f>
        <v>1.0499999990139315E-2</v>
      </c>
      <c r="I50" s="122">
        <f>I45*'Базовые данные'!$D$30</f>
        <v>1.0499999990139315E-2</v>
      </c>
      <c r="J50" s="122">
        <f>J45*'Базовые данные'!$D$30</f>
        <v>1.0499999990139315E-2</v>
      </c>
      <c r="K50" s="122">
        <f>K45*'Базовые данные'!$D$30</f>
        <v>1.0499999990139315E-2</v>
      </c>
      <c r="L50" s="122">
        <f>L45*'Базовые данные'!$D$30</f>
        <v>1.0499999990139315E-2</v>
      </c>
      <c r="M50" s="122">
        <f>M45*'Базовые данные'!$D$30</f>
        <v>1.0499999990139315E-2</v>
      </c>
      <c r="N50" s="122">
        <f>N45*'Базовые данные'!$D$30</f>
        <v>1.0499999990139315E-2</v>
      </c>
      <c r="O50" s="122">
        <f>O45*'Базовые данные'!$D$30</f>
        <v>1.0499999990139315E-2</v>
      </c>
      <c r="P50" s="122">
        <f>P45*'Базовые данные'!$D$30</f>
        <v>1.0499999990139315E-2</v>
      </c>
      <c r="Q50" s="122">
        <f>Q45*'Базовые данные'!$D$30</f>
        <v>1.0499999990139315E-2</v>
      </c>
    </row>
    <row r="51" spans="2:17" x14ac:dyDescent="0.25">
      <c r="B51" s="123" t="s">
        <v>157</v>
      </c>
      <c r="C51" s="124">
        <f>IF(SUM(C48:C50)=0,'Базовые данные'!$D$27,SUM(C48:C50))</f>
        <v>3.5187499989662446E-2</v>
      </c>
      <c r="D51" s="124">
        <f>IF(SUM(D48:D50)=0,'Базовые данные'!$D$27,SUM(D48:D50))</f>
        <v>3.5187499996302246E-2</v>
      </c>
      <c r="E51" s="124">
        <f>IF(SUM(E48:E50)=0,'Базовые данные'!$D$27,SUM(E48:E50))</f>
        <v>3.5187499996302246E-2</v>
      </c>
      <c r="F51" s="124">
        <f>IF(SUM(F48:F50)=0,'Базовые данные'!$D$27,SUM(F48:F50))</f>
        <v>3.5187499996302246E-2</v>
      </c>
      <c r="G51" s="124">
        <f>IF(SUM(G48:G50)=0,'Базовые данные'!$D$27,SUM(G48:G50))</f>
        <v>3.5187499996302246E-2</v>
      </c>
      <c r="H51" s="124">
        <f>IF(SUM(H48:H50)=0,'Базовые данные'!$D$27,SUM(H48:H50))</f>
        <v>3.5187499996302246E-2</v>
      </c>
      <c r="I51" s="124">
        <f>IF(SUM(I48:I50)=0,'Базовые данные'!$D$27,SUM(I48:I50))</f>
        <v>3.5187499996302246E-2</v>
      </c>
      <c r="J51" s="124">
        <f>IF(SUM(J48:J50)=0,'Базовые данные'!$D$27,SUM(J48:J50))</f>
        <v>3.5187499996302246E-2</v>
      </c>
      <c r="K51" s="124">
        <f>IF(SUM(K48:K50)=0,'Базовые данные'!$D$27,SUM(K48:K50))</f>
        <v>3.5187499996302246E-2</v>
      </c>
      <c r="L51" s="124">
        <f>IF(SUM(L48:L50)=0,'Базовые данные'!$D$27,SUM(L48:L50))</f>
        <v>3.5187499996302246E-2</v>
      </c>
      <c r="M51" s="124">
        <f>IF(SUM(M48:M50)=0,'Базовые данные'!$D$27,SUM(M48:M50))</f>
        <v>3.5187499996302246E-2</v>
      </c>
      <c r="N51" s="124">
        <f>IF(SUM(N48:N50)=0,'Базовые данные'!$D$27,SUM(N48:N50))</f>
        <v>3.5187499996302246E-2</v>
      </c>
      <c r="O51" s="124">
        <f>IF(SUM(O48:O50)=0,'Базовые данные'!$D$27,SUM(O48:O50))</f>
        <v>3.5187499996302246E-2</v>
      </c>
      <c r="P51" s="124">
        <f>IF(SUM(P48:P50)=0,'Базовые данные'!$D$27,SUM(P48:P50))</f>
        <v>3.5187499996302246E-2</v>
      </c>
      <c r="Q51" s="124">
        <f>IF(SUM(Q48:Q50)=0,'Базовые данные'!$D$27,SUM(Q48:Q50))</f>
        <v>3.5187499996302246E-2</v>
      </c>
    </row>
    <row r="52" spans="2:17" x14ac:dyDescent="0.25">
      <c r="B52" s="109" t="s">
        <v>135</v>
      </c>
      <c r="C52" s="114">
        <f>C51*C40</f>
        <v>6382.2246499999983</v>
      </c>
      <c r="D52" s="114">
        <f>D51*D40</f>
        <v>17842.321887500002</v>
      </c>
      <c r="E52" s="114">
        <f t="shared" ref="E52:L52" si="17">E51*E40</f>
        <v>17842.321887500002</v>
      </c>
      <c r="F52" s="114">
        <f t="shared" si="17"/>
        <v>17842.321887500002</v>
      </c>
      <c r="G52" s="114">
        <f t="shared" si="17"/>
        <v>17842.321887500002</v>
      </c>
      <c r="H52" s="114">
        <f t="shared" si="17"/>
        <v>17842.321887500002</v>
      </c>
      <c r="I52" s="114">
        <f t="shared" si="17"/>
        <v>17842.321887500002</v>
      </c>
      <c r="J52" s="114">
        <f t="shared" si="17"/>
        <v>17842.321887500002</v>
      </c>
      <c r="K52" s="114">
        <f t="shared" si="17"/>
        <v>17842.321887500002</v>
      </c>
      <c r="L52" s="114">
        <f t="shared" si="17"/>
        <v>17842.321887500002</v>
      </c>
      <c r="M52" s="114">
        <f t="shared" ref="M52:Q52" si="18">M51*M40</f>
        <v>17842.321887500002</v>
      </c>
      <c r="N52" s="114">
        <f t="shared" si="18"/>
        <v>17842.321887500002</v>
      </c>
      <c r="O52" s="114">
        <f t="shared" si="18"/>
        <v>17842.321887500002</v>
      </c>
      <c r="P52" s="114">
        <f t="shared" si="18"/>
        <v>17842.321887500002</v>
      </c>
      <c r="Q52" s="114">
        <f t="shared" si="18"/>
        <v>17842.321887500002</v>
      </c>
    </row>
    <row r="53" spans="2:17" x14ac:dyDescent="0.25">
      <c r="B53" s="145" t="s">
        <v>166</v>
      </c>
      <c r="C53" s="146">
        <f>IF(C52=0,C51,C52/C40)</f>
        <v>3.5187499989662446E-2</v>
      </c>
      <c r="D53" s="146">
        <f>IF(D52=0,D51,D52/D40)</f>
        <v>3.5187499996302246E-2</v>
      </c>
      <c r="E53" s="146">
        <f t="shared" ref="E53:L53" si="19">IF(E52=0,E51,E52/E40)</f>
        <v>3.5187499996302246E-2</v>
      </c>
      <c r="F53" s="146">
        <f t="shared" si="19"/>
        <v>3.5187499996302246E-2</v>
      </c>
      <c r="G53" s="146">
        <f t="shared" si="19"/>
        <v>3.5187499996302246E-2</v>
      </c>
      <c r="H53" s="146">
        <f t="shared" si="19"/>
        <v>3.5187499996302246E-2</v>
      </c>
      <c r="I53" s="146">
        <f t="shared" si="19"/>
        <v>3.5187499996302246E-2</v>
      </c>
      <c r="J53" s="146">
        <f t="shared" si="19"/>
        <v>3.5187499996302246E-2</v>
      </c>
      <c r="K53" s="146">
        <f t="shared" si="19"/>
        <v>3.5187499996302246E-2</v>
      </c>
      <c r="L53" s="146">
        <f t="shared" si="19"/>
        <v>3.5187499996302246E-2</v>
      </c>
      <c r="M53" s="146">
        <f t="shared" ref="M53:Q53" si="20">IF(M52=0,M51,M52/M40)</f>
        <v>3.5187499996302246E-2</v>
      </c>
      <c r="N53" s="146">
        <f t="shared" si="20"/>
        <v>3.5187499996302246E-2</v>
      </c>
      <c r="O53" s="146">
        <f t="shared" si="20"/>
        <v>3.5187499996302246E-2</v>
      </c>
      <c r="P53" s="146">
        <f t="shared" si="20"/>
        <v>3.5187499996302246E-2</v>
      </c>
      <c r="Q53" s="146">
        <f t="shared" si="20"/>
        <v>3.5187499996302246E-2</v>
      </c>
    </row>
    <row r="54" spans="2:17" x14ac:dyDescent="0.25">
      <c r="B54" s="186" t="s">
        <v>167</v>
      </c>
      <c r="C54" s="146">
        <f>SUM($C$52:$G$52)/SUM($C$40:$G$40)</f>
        <v>3.518749999575721E-2</v>
      </c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</row>
    <row r="55" spans="2:17" x14ac:dyDescent="0.25">
      <c r="B55" s="186" t="s">
        <v>168</v>
      </c>
      <c r="C55" s="146">
        <f>SUM($C$52:$I$52)/SUM($C$40:$I$40)</f>
        <v>3.518749999592867E-2</v>
      </c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</row>
    <row r="56" spans="2:17" x14ac:dyDescent="0.25">
      <c r="B56" s="186" t="s">
        <v>169</v>
      </c>
      <c r="C56" s="146">
        <f>SUM($C$52:$Q$52)/SUM($C$40:$Q$40)</f>
        <v>3.5187499996136823E-2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</row>
    <row r="57" spans="2:17" x14ac:dyDescent="0.25">
      <c r="B57"/>
      <c r="C57" s="110"/>
      <c r="D57" s="110"/>
      <c r="E57" s="110"/>
      <c r="F57" s="110"/>
      <c r="G57" s="110"/>
      <c r="H57" s="110"/>
      <c r="I57" s="110"/>
      <c r="J57" s="110"/>
      <c r="K57" s="110"/>
      <c r="L57" s="59"/>
      <c r="M57" s="59"/>
      <c r="N57" s="59"/>
      <c r="O57" s="59"/>
      <c r="P57" s="59"/>
      <c r="Q57" s="59"/>
    </row>
    <row r="58" spans="2:17" ht="30" x14ac:dyDescent="0.25">
      <c r="B58" s="120" t="s">
        <v>136</v>
      </c>
      <c r="C58" s="126">
        <f t="shared" ref="C58:L58" si="21">1/(1+C53)</f>
        <v>0.96600857333573498</v>
      </c>
      <c r="D58" s="126">
        <f t="shared" si="21"/>
        <v>0.96600857332953893</v>
      </c>
      <c r="E58" s="126">
        <f t="shared" si="21"/>
        <v>0.96600857332953893</v>
      </c>
      <c r="F58" s="126">
        <f t="shared" si="21"/>
        <v>0.96600857332953893</v>
      </c>
      <c r="G58" s="126">
        <f t="shared" si="21"/>
        <v>0.96600857332953893</v>
      </c>
      <c r="H58" s="126">
        <f t="shared" si="21"/>
        <v>0.96600857332953893</v>
      </c>
      <c r="I58" s="126">
        <f t="shared" si="21"/>
        <v>0.96600857332953893</v>
      </c>
      <c r="J58" s="126">
        <f t="shared" si="21"/>
        <v>0.96600857332953893</v>
      </c>
      <c r="K58" s="126">
        <f t="shared" si="21"/>
        <v>0.96600857332953893</v>
      </c>
      <c r="L58" s="126">
        <f t="shared" si="21"/>
        <v>0.96600857332953893</v>
      </c>
      <c r="M58" s="126">
        <f t="shared" ref="M58:Q58" si="22">1/(1+M53)</f>
        <v>0.96600857332953893</v>
      </c>
      <c r="N58" s="126">
        <f t="shared" si="22"/>
        <v>0.96600857332953893</v>
      </c>
      <c r="O58" s="126">
        <f t="shared" si="22"/>
        <v>0.96600857332953893</v>
      </c>
      <c r="P58" s="126">
        <f t="shared" si="22"/>
        <v>0.96600857332953893</v>
      </c>
      <c r="Q58" s="126">
        <f t="shared" si="22"/>
        <v>0.96600857332953893</v>
      </c>
    </row>
    <row r="59" spans="2:17" x14ac:dyDescent="0.25">
      <c r="B59" s="127" t="s">
        <v>137</v>
      </c>
      <c r="C59" s="126">
        <f>PRODUCT($C$58:C58)</f>
        <v>0.96600857333573498</v>
      </c>
      <c r="D59" s="126">
        <f>PRODUCT($C$58:D58)</f>
        <v>0.93317256375215663</v>
      </c>
      <c r="E59" s="126">
        <f>PRODUCT($C$58:E58)</f>
        <v>0.90145269698048902</v>
      </c>
      <c r="F59" s="126">
        <f>PRODUCT($C$58:F58)</f>
        <v>0.87081103373418733</v>
      </c>
      <c r="G59" s="126">
        <f>PRODUCT($C$58:G58)</f>
        <v>0.84121092433718325</v>
      </c>
      <c r="H59" s="126">
        <f>PRODUCT($C$58:H58)</f>
        <v>0.81261696488818513</v>
      </c>
      <c r="I59" s="126">
        <f>PRODUCT($C$58:I58)</f>
        <v>0.78499495491501581</v>
      </c>
      <c r="J59" s="126">
        <f>PRODUCT($C$58:J58)</f>
        <v>0.75831185646834021</v>
      </c>
      <c r="K59" s="126">
        <f>PRODUCT($C$58:K58)</f>
        <v>0.7325357546058554</v>
      </c>
      <c r="L59" s="126">
        <f>PRODUCT($C$58:L58)</f>
        <v>0.70763581921967966</v>
      </c>
      <c r="M59" s="126">
        <f>PRODUCT($C$58:M58)</f>
        <v>0.68358226816128231</v>
      </c>
      <c r="N59" s="126">
        <f>PRODUCT($C$58:N58)</f>
        <v>0.66034633161985068</v>
      </c>
      <c r="O59" s="126">
        <f>PRODUCT($C$58:O58)</f>
        <v>0.63790021771148653</v>
      </c>
      <c r="P59" s="126">
        <f>PRODUCT($C$58:P58)</f>
        <v>0.61621707923807534</v>
      </c>
      <c r="Q59" s="126">
        <f>PRODUCT($C$58:Q58)</f>
        <v>0.59527098157606861</v>
      </c>
    </row>
    <row r="62" spans="2:17" x14ac:dyDescent="0.25">
      <c r="D62" s="171"/>
    </row>
  </sheetData>
  <mergeCells count="2">
    <mergeCell ref="B14:Q14"/>
    <mergeCell ref="B21:Q21"/>
  </mergeCells>
  <hyperlinks>
    <hyperlink ref="B1" location="Содержание!A1" display="Содержание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70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E5" sqref="E5"/>
    </sheetView>
  </sheetViews>
  <sheetFormatPr defaultColWidth="8.85546875" defaultRowHeight="15" outlineLevelRow="1" x14ac:dyDescent="0.25"/>
  <cols>
    <col min="1" max="1" width="6.7109375" style="1" bestFit="1" customWidth="1"/>
    <col min="2" max="2" width="50.140625" style="1" customWidth="1"/>
    <col min="3" max="3" width="10.5703125" style="1" bestFit="1" customWidth="1"/>
    <col min="4" max="4" width="13.5703125" style="1" customWidth="1"/>
    <col min="5" max="5" width="15" style="1" customWidth="1"/>
    <col min="6" max="6" width="13.42578125" style="1" customWidth="1"/>
    <col min="7" max="8" width="14.28515625" style="1" customWidth="1"/>
    <col min="9" max="9" width="14.85546875" style="1" customWidth="1"/>
    <col min="10" max="10" width="13.42578125" style="1" customWidth="1"/>
    <col min="11" max="11" width="15.28515625" style="1" customWidth="1"/>
    <col min="12" max="18" width="15.140625" style="1" bestFit="1" customWidth="1"/>
    <col min="19" max="21" width="15.140625" style="54" bestFit="1" customWidth="1"/>
    <col min="22" max="22" width="8" style="1" hidden="1" customWidth="1"/>
    <col min="23" max="23" width="10.5703125" style="1" hidden="1" customWidth="1"/>
    <col min="24" max="24" width="7.5703125" style="1" hidden="1" customWidth="1"/>
    <col min="25" max="25" width="12.7109375" style="1" hidden="1" customWidth="1"/>
    <col min="26" max="27" width="0" style="1" hidden="1" customWidth="1"/>
    <col min="28" max="16384" width="8.85546875" style="1"/>
  </cols>
  <sheetData>
    <row r="1" spans="1:27" x14ac:dyDescent="0.25">
      <c r="B1" s="410" t="s">
        <v>242</v>
      </c>
    </row>
    <row r="2" spans="1:27" x14ac:dyDescent="0.25">
      <c r="B2" s="394" t="s">
        <v>212</v>
      </c>
    </row>
    <row r="3" spans="1:27" x14ac:dyDescent="0.25">
      <c r="B3" s="395" t="s">
        <v>214</v>
      </c>
    </row>
    <row r="4" spans="1:27" x14ac:dyDescent="0.25">
      <c r="A4" s="2" t="s">
        <v>124</v>
      </c>
      <c r="B4" s="3" t="s">
        <v>7</v>
      </c>
      <c r="C4" s="3" t="s">
        <v>8</v>
      </c>
      <c r="D4" s="4">
        <f>'Вводные данные'!C6</f>
        <v>2020</v>
      </c>
      <c r="E4" s="4">
        <f>'Вводные данные'!D6</f>
        <v>2021</v>
      </c>
      <c r="F4" s="4">
        <f>'Вводные данные'!E6</f>
        <v>2022</v>
      </c>
      <c r="G4" s="4">
        <f>'Вводные данные'!F6</f>
        <v>2023</v>
      </c>
      <c r="H4" s="4">
        <f>'Вводные данные'!G6</f>
        <v>2024</v>
      </c>
      <c r="I4" s="4">
        <f>'Вводные данные'!H6</f>
        <v>2025</v>
      </c>
      <c r="J4" s="4">
        <f>'Вводные данные'!I6</f>
        <v>2026</v>
      </c>
      <c r="K4" s="4">
        <f>'Вводные данные'!J6</f>
        <v>2027</v>
      </c>
      <c r="L4" s="4">
        <f>'Вводные данные'!K6</f>
        <v>2028</v>
      </c>
      <c r="M4" s="4">
        <f>'Вводные данные'!L6</f>
        <v>2029</v>
      </c>
      <c r="N4" s="4">
        <f>'Вводные данные'!M6</f>
        <v>2030</v>
      </c>
      <c r="O4" s="4">
        <f>'Вводные данные'!N6</f>
        <v>2031</v>
      </c>
      <c r="P4" s="4">
        <f>'Вводные данные'!O6</f>
        <v>2032</v>
      </c>
      <c r="Q4" s="4">
        <f>'Вводные данные'!P6</f>
        <v>2033</v>
      </c>
      <c r="R4" s="4">
        <f>'Вводные данные'!Q6</f>
        <v>2034</v>
      </c>
      <c r="S4" s="319"/>
      <c r="T4" s="319"/>
      <c r="U4" s="319"/>
      <c r="V4" s="5"/>
      <c r="W4" s="6"/>
      <c r="X4" s="6"/>
      <c r="Y4" s="6"/>
      <c r="Z4" s="6"/>
      <c r="AA4" s="6"/>
    </row>
    <row r="5" spans="1:27" x14ac:dyDescent="0.25">
      <c r="A5" s="7" t="s">
        <v>9</v>
      </c>
      <c r="B5" s="8" t="s">
        <v>10</v>
      </c>
      <c r="C5" s="9" t="s">
        <v>11</v>
      </c>
      <c r="D5" s="148">
        <f>'Вводные данные'!C18</f>
        <v>206.98</v>
      </c>
      <c r="E5" s="360">
        <f t="shared" ref="E5" si="0">D5*(1-E6)</f>
        <v>206.98</v>
      </c>
      <c r="F5" s="360">
        <f>E5*(1+F6)</f>
        <v>531.44184800000005</v>
      </c>
      <c r="G5" s="360">
        <f t="shared" ref="G5:R5" si="1">F5*(1+G6)</f>
        <v>531.44184800000005</v>
      </c>
      <c r="H5" s="360">
        <f t="shared" si="1"/>
        <v>531.44184800000005</v>
      </c>
      <c r="I5" s="360">
        <f t="shared" si="1"/>
        <v>531.44184800000005</v>
      </c>
      <c r="J5" s="360">
        <f t="shared" si="1"/>
        <v>531.44184800000005</v>
      </c>
      <c r="K5" s="360">
        <f t="shared" si="1"/>
        <v>531.44184800000005</v>
      </c>
      <c r="L5" s="360">
        <f t="shared" si="1"/>
        <v>531.44184800000005</v>
      </c>
      <c r="M5" s="360">
        <f t="shared" si="1"/>
        <v>531.44184800000005</v>
      </c>
      <c r="N5" s="360">
        <f t="shared" si="1"/>
        <v>531.44184800000005</v>
      </c>
      <c r="O5" s="360">
        <f t="shared" si="1"/>
        <v>531.44184800000005</v>
      </c>
      <c r="P5" s="360">
        <f t="shared" si="1"/>
        <v>531.44184800000005</v>
      </c>
      <c r="Q5" s="360">
        <f t="shared" si="1"/>
        <v>531.44184800000005</v>
      </c>
      <c r="R5" s="360">
        <f t="shared" si="1"/>
        <v>531.44184800000005</v>
      </c>
      <c r="S5" s="320"/>
      <c r="T5" s="320"/>
      <c r="U5" s="320"/>
      <c r="V5" s="10"/>
      <c r="W5" s="6"/>
      <c r="X5" s="6"/>
      <c r="Y5" s="6"/>
      <c r="Z5" s="6"/>
      <c r="AA5" s="6"/>
    </row>
    <row r="6" spans="1:27" x14ac:dyDescent="0.25">
      <c r="A6" s="11"/>
      <c r="B6" s="12" t="s">
        <v>153</v>
      </c>
      <c r="C6" s="13" t="s">
        <v>12</v>
      </c>
      <c r="D6" s="147">
        <f>'Вводные данные'!C19</f>
        <v>0</v>
      </c>
      <c r="E6" s="147">
        <f>'Вводные данные'!D19</f>
        <v>0</v>
      </c>
      <c r="F6" s="147">
        <f>'Вводные данные'!E19</f>
        <v>1.5676000000000001</v>
      </c>
      <c r="G6" s="147">
        <f>'Вводные данные'!F19</f>
        <v>0</v>
      </c>
      <c r="H6" s="147">
        <f>'Вводные данные'!G19</f>
        <v>0</v>
      </c>
      <c r="I6" s="147">
        <f>'Вводные данные'!H19</f>
        <v>0</v>
      </c>
      <c r="J6" s="147">
        <f>'Вводные данные'!I19</f>
        <v>0</v>
      </c>
      <c r="K6" s="147">
        <f>'Вводные данные'!J19</f>
        <v>0</v>
      </c>
      <c r="L6" s="147">
        <f>'Вводные данные'!K19</f>
        <v>0</v>
      </c>
      <c r="M6" s="147">
        <f>'Вводные данные'!L19</f>
        <v>0</v>
      </c>
      <c r="N6" s="147">
        <f>'Вводные данные'!M19</f>
        <v>0</v>
      </c>
      <c r="O6" s="147">
        <f>'Вводные данные'!N19</f>
        <v>0</v>
      </c>
      <c r="P6" s="147">
        <f>'Вводные данные'!O19</f>
        <v>0</v>
      </c>
      <c r="Q6" s="147">
        <f>'Вводные данные'!P19</f>
        <v>0</v>
      </c>
      <c r="R6" s="329">
        <f>'Вводные данные'!Q19</f>
        <v>0</v>
      </c>
      <c r="S6" s="321"/>
      <c r="T6" s="321"/>
      <c r="U6" s="321"/>
      <c r="V6" s="14"/>
      <c r="W6" s="6"/>
      <c r="X6" s="6"/>
      <c r="Y6" s="6"/>
      <c r="Z6" s="6"/>
      <c r="AA6" s="6"/>
    </row>
    <row r="7" spans="1:27" x14ac:dyDescent="0.25">
      <c r="A7" s="15" t="s">
        <v>13</v>
      </c>
      <c r="B7" s="16" t="s">
        <v>14</v>
      </c>
      <c r="C7" s="17" t="s">
        <v>15</v>
      </c>
      <c r="D7" s="18">
        <f>D9+D57+D60+D61</f>
        <v>10688.005299999999</v>
      </c>
      <c r="E7" s="18">
        <f t="shared" ref="E7:R7" si="2">E9+E57+E60+E61</f>
        <v>11039.845821008319</v>
      </c>
      <c r="F7" s="18">
        <f t="shared" si="2"/>
        <v>54112.569656288004</v>
      </c>
      <c r="G7" s="18">
        <f t="shared" si="2"/>
        <v>53912.959869951897</v>
      </c>
      <c r="H7" s="18">
        <f t="shared" si="2"/>
        <v>53724.817715361918</v>
      </c>
      <c r="I7" s="18">
        <f t="shared" si="2"/>
        <v>53551.821053922715</v>
      </c>
      <c r="J7" s="18">
        <f t="shared" si="2"/>
        <v>53394.46785325963</v>
      </c>
      <c r="K7" s="18">
        <f t="shared" si="2"/>
        <v>53253.272757904924</v>
      </c>
      <c r="L7" s="18">
        <f t="shared" si="2"/>
        <v>53128.767658491124</v>
      </c>
      <c r="M7" s="18">
        <f t="shared" si="2"/>
        <v>53021.502280739689</v>
      </c>
      <c r="N7" s="18">
        <f t="shared" si="2"/>
        <v>52932.044794945963</v>
      </c>
      <c r="O7" s="18">
        <f t="shared" si="2"/>
        <v>52860.982446686321</v>
      </c>
      <c r="P7" s="18">
        <f t="shared" si="2"/>
        <v>52808.92220950003</v>
      </c>
      <c r="Q7" s="18">
        <f t="shared" si="2"/>
        <v>52776.491460325124</v>
      </c>
      <c r="R7" s="361">
        <f t="shared" si="2"/>
        <v>52764.338678495653</v>
      </c>
      <c r="S7" s="322"/>
      <c r="T7" s="322"/>
      <c r="U7" s="322"/>
      <c r="V7" s="310" t="e">
        <f>V9+V57+V60+#REF!</f>
        <v>#REF!</v>
      </c>
      <c r="W7" s="18" t="e">
        <f>W9+W57+W60+#REF!</f>
        <v>#REF!</v>
      </c>
      <c r="X7" s="18" t="e">
        <f>X9+X57+X60+#REF!</f>
        <v>#REF!</v>
      </c>
      <c r="Y7" s="18" t="e">
        <f>Y9+Y57+Y60+#REF!</f>
        <v>#REF!</v>
      </c>
      <c r="Z7" s="18" t="e">
        <f>Z9+Z57+Z60+#REF!</f>
        <v>#REF!</v>
      </c>
      <c r="AA7" s="18" t="e">
        <f>AA9+AA57+AA60+#REF!</f>
        <v>#REF!</v>
      </c>
    </row>
    <row r="8" spans="1:27" x14ac:dyDescent="0.25">
      <c r="A8" s="11"/>
      <c r="B8" s="12" t="s">
        <v>16</v>
      </c>
      <c r="C8" s="13" t="s">
        <v>12</v>
      </c>
      <c r="D8" s="362"/>
      <c r="E8" s="362">
        <f>E7/D7</f>
        <v>1.0329191940996063</v>
      </c>
      <c r="F8" s="362">
        <f t="shared" ref="F8:R8" si="3">F7/E7</f>
        <v>4.9015693274732399</v>
      </c>
      <c r="G8" s="362">
        <f t="shared" si="3"/>
        <v>0.99631121220810637</v>
      </c>
      <c r="H8" s="362">
        <f t="shared" si="3"/>
        <v>0.99651026107555929</v>
      </c>
      <c r="I8" s="362">
        <f t="shared" si="3"/>
        <v>0.99677994884308863</v>
      </c>
      <c r="J8" s="362">
        <f t="shared" si="3"/>
        <v>0.99706166480305791</v>
      </c>
      <c r="K8" s="362">
        <f t="shared" si="3"/>
        <v>0.99735562313791115</v>
      </c>
      <c r="L8" s="362">
        <f t="shared" si="3"/>
        <v>0.99766201976017865</v>
      </c>
      <c r="M8" s="362">
        <f t="shared" si="3"/>
        <v>0.99798103019364326</v>
      </c>
      <c r="N8" s="362">
        <f t="shared" si="3"/>
        <v>0.99831280740934003</v>
      </c>
      <c r="O8" s="362">
        <f t="shared" si="3"/>
        <v>0.99865747963195206</v>
      </c>
      <c r="P8" s="362">
        <f t="shared" si="3"/>
        <v>0.99901514813428227</v>
      </c>
      <c r="Q8" s="362">
        <f t="shared" si="3"/>
        <v>0.99938588503953463</v>
      </c>
      <c r="R8" s="363">
        <f t="shared" si="3"/>
        <v>0.99976973115314782</v>
      </c>
      <c r="S8" s="19"/>
      <c r="T8" s="19"/>
      <c r="U8" s="19"/>
      <c r="V8" s="19"/>
      <c r="W8" s="6"/>
      <c r="X8" s="6"/>
      <c r="Y8" s="6"/>
      <c r="Z8" s="6"/>
      <c r="AA8" s="6"/>
    </row>
    <row r="9" spans="1:27" s="6" customFormat="1" x14ac:dyDescent="0.25">
      <c r="A9" s="20" t="s">
        <v>17</v>
      </c>
      <c r="B9" s="21" t="s">
        <v>18</v>
      </c>
      <c r="C9" s="22" t="s">
        <v>15</v>
      </c>
      <c r="D9" s="364">
        <f>D10+D39+D47</f>
        <v>10688.005299999999</v>
      </c>
      <c r="E9" s="364">
        <f>E10+E39+E47</f>
        <v>11039.845821008319</v>
      </c>
      <c r="F9" s="364">
        <f>F10+F39+F47</f>
        <v>23139.977553888002</v>
      </c>
      <c r="G9" s="364">
        <f t="shared" ref="G9:R9" si="4">G10+G39+G47</f>
        <v>22940.367767551896</v>
      </c>
      <c r="H9" s="364">
        <f t="shared" si="4"/>
        <v>22752.22561296192</v>
      </c>
      <c r="I9" s="364">
        <f t="shared" si="4"/>
        <v>22579.228951522709</v>
      </c>
      <c r="J9" s="364">
        <f t="shared" si="4"/>
        <v>22421.875750859625</v>
      </c>
      <c r="K9" s="364">
        <f t="shared" si="4"/>
        <v>22280.680655504919</v>
      </c>
      <c r="L9" s="364">
        <f t="shared" si="4"/>
        <v>22156.175556091119</v>
      </c>
      <c r="M9" s="364">
        <f t="shared" si="4"/>
        <v>22048.910178339691</v>
      </c>
      <c r="N9" s="364">
        <f t="shared" si="4"/>
        <v>21959.452692545965</v>
      </c>
      <c r="O9" s="364">
        <f t="shared" si="4"/>
        <v>21888.390344286319</v>
      </c>
      <c r="P9" s="364">
        <f t="shared" si="4"/>
        <v>21836.330107100031</v>
      </c>
      <c r="Q9" s="364">
        <f t="shared" si="4"/>
        <v>21803.899357925118</v>
      </c>
      <c r="R9" s="364">
        <f t="shared" si="4"/>
        <v>21791.746576095655</v>
      </c>
      <c r="S9" s="323"/>
      <c r="T9" s="323"/>
      <c r="U9" s="323"/>
      <c r="V9" s="23"/>
    </row>
    <row r="10" spans="1:27" s="6" customFormat="1" x14ac:dyDescent="0.25">
      <c r="A10" s="20" t="s">
        <v>19</v>
      </c>
      <c r="B10" s="24" t="s">
        <v>20</v>
      </c>
      <c r="C10" s="22" t="s">
        <v>15</v>
      </c>
      <c r="D10" s="365">
        <f>D11+D15+D18+D19+D20+D26</f>
        <v>10286.585299999999</v>
      </c>
      <c r="E10" s="26">
        <f>D10*(1-E36)*(1+D37)*(1+D38)</f>
        <v>10621.619383220999</v>
      </c>
      <c r="F10" s="26">
        <f t="shared" ref="F10:R10" si="5">E10*(1-F36)*(1+E37)*(1+E38)</f>
        <v>10936.019316964341</v>
      </c>
      <c r="G10" s="26">
        <f t="shared" si="5"/>
        <v>11259.725488746486</v>
      </c>
      <c r="H10" s="26">
        <f t="shared" si="5"/>
        <v>11593.013363213382</v>
      </c>
      <c r="I10" s="26">
        <f t="shared" si="5"/>
        <v>11936.166558764498</v>
      </c>
      <c r="J10" s="26">
        <f t="shared" si="5"/>
        <v>12289.477088903928</v>
      </c>
      <c r="K10" s="26">
        <f t="shared" si="5"/>
        <v>12653.245610735485</v>
      </c>
      <c r="L10" s="26">
        <f t="shared" si="5"/>
        <v>13027.781680813254</v>
      </c>
      <c r="M10" s="26">
        <f t="shared" si="5"/>
        <v>13413.404018565327</v>
      </c>
      <c r="N10" s="26">
        <f t="shared" si="5"/>
        <v>13810.440777514859</v>
      </c>
      <c r="O10" s="26">
        <f t="shared" si="5"/>
        <v>14219.2298245293</v>
      </c>
      <c r="P10" s="26">
        <f t="shared" si="5"/>
        <v>14640.11902733537</v>
      </c>
      <c r="Q10" s="26">
        <f t="shared" si="5"/>
        <v>15073.466550544495</v>
      </c>
      <c r="R10" s="26">
        <f t="shared" si="5"/>
        <v>15519.641160440613</v>
      </c>
      <c r="S10" s="324"/>
      <c r="T10" s="324"/>
      <c r="U10" s="324"/>
      <c r="V10" s="311" t="e">
        <f>#REF!*(1-V36)*(1+#REF!)*(1+#REF!)</f>
        <v>#REF!</v>
      </c>
      <c r="W10" s="26" t="e">
        <f t="shared" ref="W10:Y10" si="6">V10*(1-W36)*(1+V37)*(1+V38)</f>
        <v>#REF!</v>
      </c>
      <c r="X10" s="26" t="e">
        <f t="shared" si="6"/>
        <v>#REF!</v>
      </c>
      <c r="Y10" s="26" t="e">
        <f t="shared" si="6"/>
        <v>#REF!</v>
      </c>
    </row>
    <row r="11" spans="1:27" s="6" customFormat="1" x14ac:dyDescent="0.25">
      <c r="A11" s="20" t="s">
        <v>21</v>
      </c>
      <c r="B11" s="21" t="s">
        <v>22</v>
      </c>
      <c r="C11" s="22" t="s">
        <v>15</v>
      </c>
      <c r="D11" s="25">
        <f>SUM(D12:D14)</f>
        <v>323.60000000000002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7"/>
      <c r="T11" s="27"/>
      <c r="U11" s="27"/>
      <c r="V11" s="27"/>
      <c r="Y11" s="28"/>
    </row>
    <row r="12" spans="1:27" s="6" customFormat="1" x14ac:dyDescent="0.25">
      <c r="A12" s="20"/>
      <c r="B12" s="29" t="s">
        <v>23</v>
      </c>
      <c r="C12" s="22" t="s">
        <v>15</v>
      </c>
      <c r="D12" s="149">
        <f>'Вводные данные'!C22</f>
        <v>0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7"/>
      <c r="T12" s="27"/>
      <c r="U12" s="27"/>
      <c r="V12" s="27"/>
      <c r="Y12" s="28"/>
    </row>
    <row r="13" spans="1:27" s="6" customFormat="1" x14ac:dyDescent="0.25">
      <c r="A13" s="20"/>
      <c r="B13" s="29" t="s">
        <v>24</v>
      </c>
      <c r="C13" s="22" t="s">
        <v>15</v>
      </c>
      <c r="D13" s="149">
        <f>'Вводные данные'!C23</f>
        <v>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27"/>
      <c r="U13" s="27"/>
      <c r="V13" s="27"/>
      <c r="Y13" s="28"/>
    </row>
    <row r="14" spans="1:27" s="6" customFormat="1" x14ac:dyDescent="0.25">
      <c r="A14" s="20"/>
      <c r="B14" s="29" t="s">
        <v>25</v>
      </c>
      <c r="C14" s="22" t="s">
        <v>15</v>
      </c>
      <c r="D14" s="149">
        <f>'Вводные данные'!C24</f>
        <v>323.60000000000002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/>
      <c r="T14" s="27"/>
      <c r="U14" s="27"/>
      <c r="V14" s="27"/>
      <c r="Y14" s="28"/>
    </row>
    <row r="15" spans="1:27" s="6" customFormat="1" x14ac:dyDescent="0.25">
      <c r="A15" s="20" t="s">
        <v>26</v>
      </c>
      <c r="B15" s="21" t="s">
        <v>27</v>
      </c>
      <c r="C15" s="22" t="s">
        <v>15</v>
      </c>
      <c r="D15" s="25">
        <f>SUM(D16:D17)</f>
        <v>5308.8919799999994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"/>
      <c r="T15" s="27"/>
      <c r="U15" s="27"/>
      <c r="V15" s="27"/>
      <c r="Y15" s="28"/>
    </row>
    <row r="16" spans="1:27" s="6" customFormat="1" x14ac:dyDescent="0.25">
      <c r="A16" s="20"/>
      <c r="B16" s="29" t="s">
        <v>28</v>
      </c>
      <c r="C16" s="22" t="s">
        <v>15</v>
      </c>
      <c r="D16" s="149">
        <f>'Вводные данные'!C26</f>
        <v>4077.49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"/>
      <c r="T16" s="27"/>
      <c r="U16" s="27"/>
      <c r="V16" s="27"/>
      <c r="Y16" s="28"/>
    </row>
    <row r="17" spans="1:25" s="6" customFormat="1" x14ac:dyDescent="0.25">
      <c r="A17" s="20"/>
      <c r="B17" s="29" t="s">
        <v>29</v>
      </c>
      <c r="C17" s="22" t="s">
        <v>15</v>
      </c>
      <c r="D17" s="25">
        <f>D16*'Макро данные общие'!C9</f>
        <v>1231.4019799999999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7"/>
      <c r="T17" s="27"/>
      <c r="U17" s="27"/>
      <c r="V17" s="27"/>
      <c r="Y17" s="28"/>
    </row>
    <row r="18" spans="1:25" s="6" customFormat="1" x14ac:dyDescent="0.25">
      <c r="A18" s="20" t="s">
        <v>30</v>
      </c>
      <c r="B18" s="21" t="s">
        <v>31</v>
      </c>
      <c r="C18" s="22" t="s">
        <v>15</v>
      </c>
      <c r="D18" s="149">
        <f>'Вводные данные'!C28</f>
        <v>59.73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7"/>
      <c r="T18" s="27"/>
      <c r="U18" s="27"/>
      <c r="V18" s="27"/>
      <c r="Y18" s="28"/>
    </row>
    <row r="19" spans="1:25" s="6" customFormat="1" x14ac:dyDescent="0.25">
      <c r="A19" s="20" t="s">
        <v>32</v>
      </c>
      <c r="B19" s="21" t="s">
        <v>33</v>
      </c>
      <c r="C19" s="22" t="s">
        <v>15</v>
      </c>
      <c r="D19" s="149">
        <f>'Вводные данные'!C29</f>
        <v>253.95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7"/>
      <c r="T19" s="27"/>
      <c r="U19" s="27"/>
      <c r="V19" s="27"/>
      <c r="Y19" s="28"/>
    </row>
    <row r="20" spans="1:25" s="6" customFormat="1" x14ac:dyDescent="0.25">
      <c r="A20" s="20" t="s">
        <v>34</v>
      </c>
      <c r="B20" s="21" t="s">
        <v>35</v>
      </c>
      <c r="C20" s="22" t="s">
        <v>15</v>
      </c>
      <c r="D20" s="25">
        <f>D21+D22+D23</f>
        <v>1976.3670799999998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7"/>
      <c r="T20" s="27"/>
      <c r="U20" s="27"/>
      <c r="V20" s="27"/>
      <c r="Y20" s="28"/>
    </row>
    <row r="21" spans="1:25" s="6" customFormat="1" x14ac:dyDescent="0.25">
      <c r="A21" s="20"/>
      <c r="B21" s="29" t="s">
        <v>36</v>
      </c>
      <c r="C21" s="22" t="s">
        <v>15</v>
      </c>
      <c r="D21" s="149">
        <f>'Вводные данные'!C32</f>
        <v>13.55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7"/>
      <c r="T21" s="27"/>
      <c r="U21" s="27"/>
      <c r="V21" s="27"/>
      <c r="Y21" s="28"/>
    </row>
    <row r="22" spans="1:25" s="6" customFormat="1" x14ac:dyDescent="0.25">
      <c r="A22" s="20"/>
      <c r="B22" s="29" t="s">
        <v>37</v>
      </c>
      <c r="C22" s="22" t="s">
        <v>15</v>
      </c>
      <c r="D22" s="149">
        <f>'Вводные данные'!C33</f>
        <v>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7"/>
      <c r="T22" s="27"/>
      <c r="U22" s="27"/>
      <c r="V22" s="27"/>
      <c r="Y22" s="28"/>
    </row>
    <row r="23" spans="1:25" s="6" customFormat="1" x14ac:dyDescent="0.25">
      <c r="A23" s="20"/>
      <c r="B23" s="29" t="s">
        <v>38</v>
      </c>
      <c r="C23" s="22" t="s">
        <v>15</v>
      </c>
      <c r="D23" s="25">
        <f>SUM(D24:D25)</f>
        <v>1962.8170799999998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  <c r="T23" s="27"/>
      <c r="U23" s="27"/>
      <c r="V23" s="27"/>
      <c r="Y23" s="28"/>
    </row>
    <row r="24" spans="1:25" s="6" customFormat="1" x14ac:dyDescent="0.25">
      <c r="A24" s="20"/>
      <c r="B24" s="29" t="s">
        <v>120</v>
      </c>
      <c r="C24" s="22" t="s">
        <v>15</v>
      </c>
      <c r="D24" s="149">
        <f>'Вводные данные'!C34</f>
        <v>1507.54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  <c r="T24" s="27"/>
      <c r="U24" s="27"/>
      <c r="V24" s="27"/>
      <c r="Y24" s="28"/>
    </row>
    <row r="25" spans="1:25" s="6" customFormat="1" x14ac:dyDescent="0.25">
      <c r="A25" s="20"/>
      <c r="B25" s="29" t="s">
        <v>29</v>
      </c>
      <c r="C25" s="22" t="s">
        <v>15</v>
      </c>
      <c r="D25" s="25">
        <f>D24*'Макро данные общие'!C9</f>
        <v>455.27707999999996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7"/>
      <c r="T25" s="27"/>
      <c r="U25" s="27"/>
      <c r="V25" s="27"/>
      <c r="Y25" s="28"/>
    </row>
    <row r="26" spans="1:25" s="6" customFormat="1" x14ac:dyDescent="0.25">
      <c r="A26" s="20" t="s">
        <v>39</v>
      </c>
      <c r="B26" s="21" t="s">
        <v>40</v>
      </c>
      <c r="C26" s="22" t="s">
        <v>15</v>
      </c>
      <c r="D26" s="25">
        <f>D27+D28+D31+D32+D33+D34+D35</f>
        <v>2364.0462399999997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7"/>
      <c r="T26" s="27"/>
      <c r="U26" s="27"/>
      <c r="V26" s="27"/>
      <c r="Y26" s="28"/>
    </row>
    <row r="27" spans="1:25" s="6" customFormat="1" x14ac:dyDescent="0.25">
      <c r="A27" s="20"/>
      <c r="B27" s="29" t="s">
        <v>41</v>
      </c>
      <c r="C27" s="22" t="s">
        <v>15</v>
      </c>
      <c r="D27" s="149">
        <f>'Вводные данные'!C37</f>
        <v>212.37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7"/>
      <c r="T27" s="27"/>
      <c r="U27" s="27"/>
      <c r="V27" s="27"/>
      <c r="Y27" s="28"/>
    </row>
    <row r="28" spans="1:25" s="6" customFormat="1" x14ac:dyDescent="0.25">
      <c r="A28" s="20"/>
      <c r="B28" s="29" t="s">
        <v>121</v>
      </c>
      <c r="C28" s="22" t="s">
        <v>15</v>
      </c>
      <c r="D28" s="25">
        <f>D29+D30</f>
        <v>2135.43624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7"/>
      <c r="T28" s="27"/>
      <c r="U28" s="27"/>
      <c r="V28" s="27"/>
      <c r="Y28" s="28"/>
    </row>
    <row r="29" spans="1:25" s="6" customFormat="1" x14ac:dyDescent="0.25">
      <c r="A29" s="20"/>
      <c r="B29" s="29" t="s">
        <v>120</v>
      </c>
      <c r="C29" s="22" t="s">
        <v>15</v>
      </c>
      <c r="D29" s="149">
        <f>'Вводные данные'!C38</f>
        <v>1640.12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7"/>
      <c r="T29" s="27"/>
      <c r="U29" s="27"/>
      <c r="V29" s="27"/>
      <c r="Y29" s="28"/>
    </row>
    <row r="30" spans="1:25" s="6" customFormat="1" x14ac:dyDescent="0.25">
      <c r="A30" s="20"/>
      <c r="B30" s="29" t="s">
        <v>29</v>
      </c>
      <c r="C30" s="22" t="s">
        <v>15</v>
      </c>
      <c r="D30" s="25">
        <f>D29*'Макро данные общие'!C9</f>
        <v>495.31623999999994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7"/>
      <c r="T30" s="27"/>
      <c r="U30" s="27"/>
      <c r="V30" s="27"/>
      <c r="Y30" s="28"/>
    </row>
    <row r="31" spans="1:25" s="6" customFormat="1" x14ac:dyDescent="0.25">
      <c r="A31" s="20"/>
      <c r="B31" s="29" t="s">
        <v>42</v>
      </c>
      <c r="C31" s="22" t="s">
        <v>15</v>
      </c>
      <c r="D31" s="149">
        <f>'Вводные данные'!C39</f>
        <v>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7"/>
      <c r="T31" s="27"/>
      <c r="U31" s="27"/>
      <c r="V31" s="27"/>
      <c r="Y31" s="28"/>
    </row>
    <row r="32" spans="1:25" s="6" customFormat="1" x14ac:dyDescent="0.25">
      <c r="A32" s="20"/>
      <c r="B32" s="29" t="s">
        <v>43</v>
      </c>
      <c r="C32" s="22" t="s">
        <v>15</v>
      </c>
      <c r="D32" s="149">
        <f>'Вводные данные'!C40</f>
        <v>0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27"/>
      <c r="U32" s="27"/>
      <c r="V32" s="27"/>
      <c r="Y32" s="28"/>
    </row>
    <row r="33" spans="1:27" s="6" customFormat="1" x14ac:dyDescent="0.25">
      <c r="A33" s="20"/>
      <c r="B33" s="29" t="s">
        <v>44</v>
      </c>
      <c r="C33" s="22" t="s">
        <v>15</v>
      </c>
      <c r="D33" s="149">
        <f>'Вводные данные'!C41</f>
        <v>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  <c r="T33" s="27"/>
      <c r="U33" s="27"/>
      <c r="V33" s="27"/>
      <c r="Y33" s="28"/>
    </row>
    <row r="34" spans="1:27" s="6" customFormat="1" x14ac:dyDescent="0.25">
      <c r="A34" s="20"/>
      <c r="B34" s="29" t="s">
        <v>45</v>
      </c>
      <c r="C34" s="22" t="s">
        <v>15</v>
      </c>
      <c r="D34" s="149">
        <f>'Вводные данные'!C42</f>
        <v>16.239999999999998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7"/>
      <c r="T34" s="27"/>
      <c r="U34" s="27"/>
      <c r="V34" s="27"/>
      <c r="Y34" s="28"/>
    </row>
    <row r="35" spans="1:27" s="6" customFormat="1" x14ac:dyDescent="0.25">
      <c r="A35" s="20"/>
      <c r="B35" s="29" t="s">
        <v>46</v>
      </c>
      <c r="C35" s="22" t="s">
        <v>15</v>
      </c>
      <c r="D35" s="149">
        <f>'Вводные данные'!C43</f>
        <v>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7"/>
      <c r="T35" s="27"/>
      <c r="U35" s="27"/>
      <c r="V35" s="27"/>
      <c r="Y35" s="28"/>
    </row>
    <row r="36" spans="1:27" s="6" customFormat="1" x14ac:dyDescent="0.25">
      <c r="A36" s="20"/>
      <c r="B36" s="30" t="s">
        <v>47</v>
      </c>
      <c r="C36" s="22" t="s">
        <v>12</v>
      </c>
      <c r="D36" s="366">
        <f>'Вводные данные'!C65</f>
        <v>0.01</v>
      </c>
      <c r="E36" s="366">
        <f>'Вводные данные'!D65</f>
        <v>0.01</v>
      </c>
      <c r="F36" s="366">
        <f>'Вводные данные'!E65</f>
        <v>0.01</v>
      </c>
      <c r="G36" s="366">
        <f>'Вводные данные'!F65</f>
        <v>0.01</v>
      </c>
      <c r="H36" s="366">
        <f>'Вводные данные'!G65</f>
        <v>0.01</v>
      </c>
      <c r="I36" s="366">
        <f>'Вводные данные'!H65</f>
        <v>0.01</v>
      </c>
      <c r="J36" s="366">
        <f>'Вводные данные'!I65</f>
        <v>0.01</v>
      </c>
      <c r="K36" s="366">
        <f>'Вводные данные'!J65</f>
        <v>0.01</v>
      </c>
      <c r="L36" s="366">
        <f>'Вводные данные'!K65</f>
        <v>0.01</v>
      </c>
      <c r="M36" s="366">
        <f>'Вводные данные'!L65</f>
        <v>0.01</v>
      </c>
      <c r="N36" s="366">
        <f>'Вводные данные'!M65</f>
        <v>0.01</v>
      </c>
      <c r="O36" s="366">
        <f>'Вводные данные'!N65</f>
        <v>0.01</v>
      </c>
      <c r="P36" s="366">
        <f>'Вводные данные'!O65</f>
        <v>0.01</v>
      </c>
      <c r="Q36" s="366">
        <f>'Вводные данные'!P65</f>
        <v>0.01</v>
      </c>
      <c r="R36" s="366">
        <f>'Вводные данные'!Q65</f>
        <v>0.01</v>
      </c>
      <c r="S36" s="32"/>
      <c r="T36" s="32"/>
      <c r="U36" s="32"/>
      <c r="V36" s="312">
        <f>'Вводные данные'!U65</f>
        <v>0</v>
      </c>
      <c r="W36" s="31">
        <f>'Вводные данные'!V65</f>
        <v>0</v>
      </c>
      <c r="X36" s="31">
        <f>'Вводные данные'!W65</f>
        <v>0</v>
      </c>
      <c r="Y36" s="31">
        <f>'Вводные данные'!X65</f>
        <v>0</v>
      </c>
      <c r="Z36" s="31">
        <f>'Вводные данные'!Y65</f>
        <v>0</v>
      </c>
      <c r="AA36" s="31">
        <f>'Вводные данные'!Z65</f>
        <v>0</v>
      </c>
    </row>
    <row r="37" spans="1:27" s="6" customFormat="1" x14ac:dyDescent="0.25">
      <c r="A37" s="20"/>
      <c r="B37" s="30" t="s">
        <v>48</v>
      </c>
      <c r="C37" s="22" t="s">
        <v>12</v>
      </c>
      <c r="D37" s="367">
        <f>'Макро данные общие'!C3</f>
        <v>4.2999999999999997E-2</v>
      </c>
      <c r="E37" s="367">
        <f>'Макро данные общие'!D3</f>
        <v>0.04</v>
      </c>
      <c r="F37" s="367">
        <f>'Макро данные общие'!E3</f>
        <v>0.04</v>
      </c>
      <c r="G37" s="367">
        <f>'Макро данные общие'!F3</f>
        <v>0.04</v>
      </c>
      <c r="H37" s="367">
        <f>'Макро данные общие'!G3</f>
        <v>0.04</v>
      </c>
      <c r="I37" s="367">
        <f>'Макро данные общие'!H3</f>
        <v>0.04</v>
      </c>
      <c r="J37" s="367">
        <f>'Макро данные общие'!I3</f>
        <v>0.04</v>
      </c>
      <c r="K37" s="367">
        <f>'Макро данные общие'!J3</f>
        <v>0.04</v>
      </c>
      <c r="L37" s="367">
        <f>'Макро данные общие'!K3</f>
        <v>0.04</v>
      </c>
      <c r="M37" s="367">
        <f>'Макро данные общие'!L3</f>
        <v>0.04</v>
      </c>
      <c r="N37" s="367">
        <f>'Макро данные общие'!M3</f>
        <v>0.04</v>
      </c>
      <c r="O37" s="367">
        <f>'Макро данные общие'!N3</f>
        <v>0.04</v>
      </c>
      <c r="P37" s="367">
        <f>'Макро данные общие'!O3</f>
        <v>0.04</v>
      </c>
      <c r="Q37" s="367">
        <f>'Макро данные общие'!P3</f>
        <v>0.04</v>
      </c>
      <c r="R37" s="367">
        <f>'Макро данные общие'!Q3</f>
        <v>0.04</v>
      </c>
      <c r="S37" s="33"/>
      <c r="T37" s="33"/>
      <c r="U37" s="33"/>
      <c r="V37" s="33"/>
    </row>
    <row r="38" spans="1:27" s="6" customFormat="1" x14ac:dyDescent="0.25">
      <c r="A38" s="20"/>
      <c r="B38" s="30" t="s">
        <v>49</v>
      </c>
      <c r="C38" s="22" t="s">
        <v>12</v>
      </c>
      <c r="E38" s="368">
        <f>(0.75*'Вводные данные'!D77*'Вводные данные'!D78)+('Вводные данные'!D79/('Расчет тарифа (-)'!D10*(1-'Вводные данные'!D65)*(1+'Макро данные общие'!D3)))</f>
        <v>0</v>
      </c>
      <c r="F38" s="368">
        <f>(0.75*'Вводные данные'!E77*'Вводные данные'!E78)+('Вводные данные'!E79/('Расчет тарифа (-)'!E10*(1-'Вводные данные'!E65)*(1+'Макро данные общие'!E3)))</f>
        <v>0</v>
      </c>
      <c r="G38" s="368">
        <f>(0.75*'Вводные данные'!F77*'Вводные данные'!F78)+('Вводные данные'!F79/('Расчет тарифа (-)'!F10*(1-'Вводные данные'!F65)*(1+'Макро данные общие'!F3)))</f>
        <v>0</v>
      </c>
      <c r="H38" s="368">
        <f>(0.75*'Вводные данные'!G77*'Вводные данные'!G78)+('Вводные данные'!G79/('Расчет тарифа (-)'!G10*(1-'Вводные данные'!G65)*(1+'Макро данные общие'!G3)))</f>
        <v>0</v>
      </c>
      <c r="I38" s="368">
        <f>(0.75*'Вводные данные'!H77*'Вводные данные'!H78)+('Вводные данные'!H79/('Расчет тарифа (-)'!H10*(1-'Вводные данные'!H65)*(1+'Макро данные общие'!H3)))</f>
        <v>0</v>
      </c>
      <c r="J38" s="368">
        <f>(0.75*'Вводные данные'!I77*'Вводные данные'!I78)+('Вводные данные'!I79/('Расчет тарифа (-)'!I10*(1-'Вводные данные'!I65)*(1+'Макро данные общие'!I3)))</f>
        <v>0</v>
      </c>
      <c r="K38" s="368">
        <f>(0.75*'Вводные данные'!J77*'Вводные данные'!J78)+('Вводные данные'!J79/('Расчет тарифа (-)'!J10*(1-'Вводные данные'!J65)*(1+'Макро данные общие'!J3)))</f>
        <v>0</v>
      </c>
      <c r="L38" s="368">
        <f>(0.75*'Вводные данные'!K77*'Вводные данные'!K78)+('Вводные данные'!K79/('Расчет тарифа (-)'!K10*(1-'Вводные данные'!K65)*(1+'Макро данные общие'!K3)))</f>
        <v>0</v>
      </c>
      <c r="M38" s="368">
        <f>(0.75*'Вводные данные'!L77*'Вводные данные'!L78)+('Вводные данные'!L79/('Расчет тарифа (-)'!L10*(1-'Вводные данные'!L65)*(1+'Макро данные общие'!L3)))</f>
        <v>0</v>
      </c>
      <c r="N38" s="368">
        <f>(0.75*'Вводные данные'!M77*'Вводные данные'!M78)+('Вводные данные'!M79/('Расчет тарифа (-)'!M10*(1-'Вводные данные'!M65)*(1+'Макро данные общие'!M3)))</f>
        <v>0</v>
      </c>
      <c r="O38" s="368">
        <f>(0.75*'Вводные данные'!N77*'Вводные данные'!N78)+('Вводные данные'!N79/('Расчет тарифа (-)'!N10*(1-'Вводные данные'!N65)*(1+'Макро данные общие'!N3)))</f>
        <v>0</v>
      </c>
      <c r="P38" s="368">
        <f>(0.75*'Вводные данные'!O77*'Вводные данные'!O78)+('Вводные данные'!O79/('Расчет тарифа (-)'!O10*(1-'Вводные данные'!O65)*(1+'Макро данные общие'!O3)))</f>
        <v>0</v>
      </c>
      <c r="Q38" s="368">
        <f>(0.75*'Вводные данные'!P77*'Вводные данные'!P78)+('Вводные данные'!P79/('Расчет тарифа (-)'!P10*(1-'Вводные данные'!P65)*(1+'Макро данные общие'!P3)))</f>
        <v>0</v>
      </c>
      <c r="R38" s="368">
        <f>(0.75*'Вводные данные'!Q77*'Вводные данные'!Q78)+('Вводные данные'!Q79/('Расчет тарифа (-)'!Q10*(1-'Вводные данные'!Q65)*(1+'Макро данные общие'!Q3)))</f>
        <v>0</v>
      </c>
      <c r="S38" s="325"/>
      <c r="T38" s="325"/>
      <c r="U38" s="325"/>
      <c r="V38" s="32"/>
    </row>
    <row r="39" spans="1:27" x14ac:dyDescent="0.25">
      <c r="A39" s="20" t="s">
        <v>50</v>
      </c>
      <c r="B39" s="21" t="s">
        <v>51</v>
      </c>
      <c r="C39" s="22" t="s">
        <v>15</v>
      </c>
      <c r="D39" s="25">
        <f>D40+D45+D46</f>
        <v>386.19</v>
      </c>
      <c r="E39" s="25">
        <f t="shared" ref="E39:R39" si="7">E40+E45+E46</f>
        <v>402.38723778731992</v>
      </c>
      <c r="F39" s="25">
        <f t="shared" si="7"/>
        <v>3320.6654153293753</v>
      </c>
      <c r="G39" s="25">
        <f t="shared" si="7"/>
        <v>3453.4920319425505</v>
      </c>
      <c r="H39" s="25">
        <f t="shared" si="7"/>
        <v>3588.1782211883101</v>
      </c>
      <c r="I39" s="25">
        <f t="shared" si="7"/>
        <v>3728.1171718146543</v>
      </c>
      <c r="J39" s="25">
        <f t="shared" si="7"/>
        <v>3873.5137415154259</v>
      </c>
      <c r="K39" s="25">
        <f t="shared" si="7"/>
        <v>4024.5807774345271</v>
      </c>
      <c r="L39" s="25">
        <f t="shared" si="7"/>
        <v>4181.5394277544738</v>
      </c>
      <c r="M39" s="25">
        <f t="shared" si="7"/>
        <v>4344.6194654368983</v>
      </c>
      <c r="N39" s="25">
        <f t="shared" si="7"/>
        <v>4514.0596245889365</v>
      </c>
      <c r="O39" s="25">
        <f t="shared" si="7"/>
        <v>4690.1079499479056</v>
      </c>
      <c r="P39" s="25">
        <f t="shared" si="7"/>
        <v>4873.0221599958741</v>
      </c>
      <c r="Q39" s="25">
        <f t="shared" si="7"/>
        <v>5063.0700242357125</v>
      </c>
      <c r="R39" s="25">
        <f t="shared" si="7"/>
        <v>5260.5297551809062</v>
      </c>
      <c r="S39" s="27"/>
      <c r="T39" s="27"/>
      <c r="U39" s="27"/>
      <c r="V39" s="34"/>
      <c r="W39" s="6"/>
      <c r="X39" s="6"/>
      <c r="Y39" s="6"/>
      <c r="Z39" s="6"/>
      <c r="AA39" s="6"/>
    </row>
    <row r="40" spans="1:27" x14ac:dyDescent="0.25">
      <c r="A40" s="20"/>
      <c r="B40" s="35" t="s">
        <v>52</v>
      </c>
      <c r="C40" s="22" t="s">
        <v>15</v>
      </c>
      <c r="D40" s="150">
        <f>'Вводные данные'!C47</f>
        <v>386.19</v>
      </c>
      <c r="E40" s="37">
        <f>E42*E44</f>
        <v>402.38723778731992</v>
      </c>
      <c r="F40" s="37">
        <f>F42*F44</f>
        <v>3320.6654153293753</v>
      </c>
      <c r="G40" s="37">
        <f t="shared" ref="G40:AA40" si="8">G42*G44</f>
        <v>3453.4920319425505</v>
      </c>
      <c r="H40" s="37">
        <f t="shared" si="8"/>
        <v>3588.1782211883101</v>
      </c>
      <c r="I40" s="37">
        <f t="shared" si="8"/>
        <v>3728.1171718146543</v>
      </c>
      <c r="J40" s="37">
        <f t="shared" si="8"/>
        <v>3873.5137415154259</v>
      </c>
      <c r="K40" s="37">
        <f t="shared" si="8"/>
        <v>4024.5807774345271</v>
      </c>
      <c r="L40" s="37">
        <f t="shared" si="8"/>
        <v>4181.5394277544738</v>
      </c>
      <c r="M40" s="37">
        <f t="shared" si="8"/>
        <v>4344.6194654368983</v>
      </c>
      <c r="N40" s="37">
        <f t="shared" si="8"/>
        <v>4514.0596245889365</v>
      </c>
      <c r="O40" s="37">
        <f t="shared" si="8"/>
        <v>4690.1079499479056</v>
      </c>
      <c r="P40" s="37">
        <f t="shared" si="8"/>
        <v>4873.0221599958741</v>
      </c>
      <c r="Q40" s="37">
        <f t="shared" si="8"/>
        <v>5063.0700242357125</v>
      </c>
      <c r="R40" s="37">
        <f t="shared" si="8"/>
        <v>5260.5297551809062</v>
      </c>
      <c r="S40" s="326"/>
      <c r="T40" s="326"/>
      <c r="U40" s="326"/>
      <c r="V40" s="313" t="e">
        <f t="shared" si="8"/>
        <v>#REF!</v>
      </c>
      <c r="W40" s="37" t="e">
        <f t="shared" si="8"/>
        <v>#REF!</v>
      </c>
      <c r="X40" s="37" t="e">
        <f t="shared" si="8"/>
        <v>#REF!</v>
      </c>
      <c r="Y40" s="37" t="e">
        <f t="shared" si="8"/>
        <v>#REF!</v>
      </c>
      <c r="Z40" s="37">
        <f t="shared" si="8"/>
        <v>0</v>
      </c>
      <c r="AA40" s="37">
        <f t="shared" si="8"/>
        <v>0</v>
      </c>
    </row>
    <row r="41" spans="1:27" s="43" customFormat="1" x14ac:dyDescent="0.25">
      <c r="A41" s="39"/>
      <c r="B41" s="40" t="s">
        <v>53</v>
      </c>
      <c r="C41" s="41" t="s">
        <v>54</v>
      </c>
      <c r="D41" s="246">
        <f>'Вводные данные'!C46</f>
        <v>0.38700000000000001</v>
      </c>
      <c r="E41" s="369">
        <f>D41*(E5/D5)</f>
        <v>0.38700000000000001</v>
      </c>
      <c r="F41" s="369">
        <v>1.196</v>
      </c>
      <c r="G41" s="369">
        <f t="shared" ref="G41:R41" si="9">F41*(G5/F5)</f>
        <v>1.196</v>
      </c>
      <c r="H41" s="369">
        <f t="shared" si="9"/>
        <v>1.196</v>
      </c>
      <c r="I41" s="369">
        <f t="shared" si="9"/>
        <v>1.196</v>
      </c>
      <c r="J41" s="369">
        <f t="shared" si="9"/>
        <v>1.196</v>
      </c>
      <c r="K41" s="369">
        <f t="shared" si="9"/>
        <v>1.196</v>
      </c>
      <c r="L41" s="369">
        <f t="shared" si="9"/>
        <v>1.196</v>
      </c>
      <c r="M41" s="369">
        <f t="shared" si="9"/>
        <v>1.196</v>
      </c>
      <c r="N41" s="369">
        <f t="shared" si="9"/>
        <v>1.196</v>
      </c>
      <c r="O41" s="369">
        <f t="shared" si="9"/>
        <v>1.196</v>
      </c>
      <c r="P41" s="369">
        <f t="shared" si="9"/>
        <v>1.196</v>
      </c>
      <c r="Q41" s="369">
        <f t="shared" si="9"/>
        <v>1.196</v>
      </c>
      <c r="R41" s="369">
        <f t="shared" si="9"/>
        <v>1.196</v>
      </c>
      <c r="S41" s="42"/>
      <c r="T41" s="42"/>
      <c r="U41" s="42"/>
      <c r="V41" s="42"/>
      <c r="W41" s="42"/>
      <c r="X41" s="42"/>
      <c r="Y41" s="42"/>
      <c r="Z41" s="42"/>
      <c r="AA41" s="42"/>
    </row>
    <row r="42" spans="1:27" x14ac:dyDescent="0.25">
      <c r="A42" s="20"/>
      <c r="B42" s="30" t="s">
        <v>55</v>
      </c>
      <c r="C42" s="44" t="s">
        <v>56</v>
      </c>
      <c r="D42" s="150">
        <f>'Вводные данные'!C48</f>
        <v>4.8209999999999997</v>
      </c>
      <c r="E42" s="37">
        <f>D42*E43+D42</f>
        <v>5.0234819999999996</v>
      </c>
      <c r="F42" s="37">
        <f t="shared" ref="F42:R42" si="10">E42*F43+E42</f>
        <v>5.2244212799999996</v>
      </c>
      <c r="G42" s="37">
        <f t="shared" si="10"/>
        <v>5.4333981311999997</v>
      </c>
      <c r="H42" s="37">
        <f t="shared" si="10"/>
        <v>5.6453006583167999</v>
      </c>
      <c r="I42" s="37">
        <f t="shared" si="10"/>
        <v>5.8654673839911551</v>
      </c>
      <c r="J42" s="37">
        <f t="shared" si="10"/>
        <v>6.0942206119668105</v>
      </c>
      <c r="K42" s="37">
        <f t="shared" si="10"/>
        <v>6.3318952158335158</v>
      </c>
      <c r="L42" s="37">
        <f t="shared" si="10"/>
        <v>6.5788391292510227</v>
      </c>
      <c r="M42" s="37">
        <f t="shared" si="10"/>
        <v>6.8354138552918124</v>
      </c>
      <c r="N42" s="37">
        <f t="shared" si="10"/>
        <v>7.1019949956481927</v>
      </c>
      <c r="O42" s="37">
        <f t="shared" si="10"/>
        <v>7.378972800478472</v>
      </c>
      <c r="P42" s="37">
        <f t="shared" si="10"/>
        <v>7.6667527396971327</v>
      </c>
      <c r="Q42" s="37">
        <f t="shared" si="10"/>
        <v>7.9657560965453209</v>
      </c>
      <c r="R42" s="37">
        <f t="shared" si="10"/>
        <v>8.2764205843105891</v>
      </c>
      <c r="S42" s="326"/>
      <c r="T42" s="326"/>
      <c r="U42" s="326"/>
      <c r="V42" s="45"/>
      <c r="W42" s="6"/>
      <c r="X42" s="6"/>
      <c r="Y42" s="6"/>
      <c r="Z42" s="6"/>
      <c r="AA42" s="6"/>
    </row>
    <row r="43" spans="1:27" x14ac:dyDescent="0.25">
      <c r="A43" s="20"/>
      <c r="B43" s="30" t="s">
        <v>57</v>
      </c>
      <c r="C43" s="44" t="s">
        <v>12</v>
      </c>
      <c r="D43" s="367">
        <f>'Макро данные общие'!C5</f>
        <v>6.0999999999999999E-2</v>
      </c>
      <c r="E43" s="367">
        <f>'Макро данные общие'!D5</f>
        <v>4.2000000000000003E-2</v>
      </c>
      <c r="F43" s="367">
        <f>'Макро данные общие'!E5</f>
        <v>0.04</v>
      </c>
      <c r="G43" s="367">
        <f>'Макро данные общие'!F5</f>
        <v>0.04</v>
      </c>
      <c r="H43" s="367">
        <f>'Макро данные общие'!G5</f>
        <v>3.9E-2</v>
      </c>
      <c r="I43" s="367">
        <f>'Макро данные общие'!H5</f>
        <v>3.9E-2</v>
      </c>
      <c r="J43" s="367">
        <f>'Макро данные общие'!I5</f>
        <v>3.9E-2</v>
      </c>
      <c r="K43" s="367">
        <f>'Макро данные общие'!J5</f>
        <v>3.9E-2</v>
      </c>
      <c r="L43" s="367">
        <f>'Макро данные общие'!K5</f>
        <v>3.9E-2</v>
      </c>
      <c r="M43" s="367">
        <f>'Макро данные общие'!L5</f>
        <v>3.9E-2</v>
      </c>
      <c r="N43" s="367">
        <f>'Макро данные общие'!M5</f>
        <v>3.9E-2</v>
      </c>
      <c r="O43" s="367">
        <f>'Макро данные общие'!N5</f>
        <v>3.9E-2</v>
      </c>
      <c r="P43" s="367">
        <f>'Макро данные общие'!O5</f>
        <v>3.9E-2</v>
      </c>
      <c r="Q43" s="367">
        <f>'Макро данные общие'!P5</f>
        <v>3.9E-2</v>
      </c>
      <c r="R43" s="367">
        <f>'Макро данные общие'!Q5</f>
        <v>3.9E-2</v>
      </c>
      <c r="S43" s="33"/>
      <c r="T43" s="33"/>
      <c r="U43" s="33"/>
      <c r="V43" s="33"/>
      <c r="W43" s="6"/>
      <c r="X43" s="6"/>
      <c r="Y43" s="6"/>
      <c r="Z43" s="6"/>
      <c r="AA43" s="6"/>
    </row>
    <row r="44" spans="1:27" x14ac:dyDescent="0.25">
      <c r="A44" s="20"/>
      <c r="B44" s="46" t="s">
        <v>58</v>
      </c>
      <c r="C44" s="44" t="s">
        <v>59</v>
      </c>
      <c r="D44" s="36">
        <f t="shared" ref="D44:R44" si="11">D41*D5</f>
        <v>80.101259999999996</v>
      </c>
      <c r="E44" s="36">
        <f t="shared" si="11"/>
        <v>80.101259999999996</v>
      </c>
      <c r="F44" s="36">
        <f t="shared" si="11"/>
        <v>635.604450208</v>
      </c>
      <c r="G44" s="36">
        <f t="shared" si="11"/>
        <v>635.604450208</v>
      </c>
      <c r="H44" s="36">
        <f t="shared" si="11"/>
        <v>635.604450208</v>
      </c>
      <c r="I44" s="36">
        <f t="shared" si="11"/>
        <v>635.604450208</v>
      </c>
      <c r="J44" s="36">
        <f t="shared" si="11"/>
        <v>635.604450208</v>
      </c>
      <c r="K44" s="36">
        <f t="shared" si="11"/>
        <v>635.604450208</v>
      </c>
      <c r="L44" s="36">
        <f t="shared" si="11"/>
        <v>635.604450208</v>
      </c>
      <c r="M44" s="36">
        <f t="shared" si="11"/>
        <v>635.604450208</v>
      </c>
      <c r="N44" s="36">
        <f t="shared" si="11"/>
        <v>635.604450208</v>
      </c>
      <c r="O44" s="36">
        <f t="shared" si="11"/>
        <v>635.604450208</v>
      </c>
      <c r="P44" s="36">
        <f t="shared" si="11"/>
        <v>635.604450208</v>
      </c>
      <c r="Q44" s="36">
        <f t="shared" si="11"/>
        <v>635.604450208</v>
      </c>
      <c r="R44" s="36">
        <f t="shared" si="11"/>
        <v>635.604450208</v>
      </c>
      <c r="S44" s="45"/>
      <c r="T44" s="45"/>
      <c r="U44" s="45"/>
      <c r="V44" s="314" t="e">
        <f>#REF!*(1+V6)</f>
        <v>#REF!</v>
      </c>
      <c r="W44" s="36" t="e">
        <f>V44*(1+W6)</f>
        <v>#REF!</v>
      </c>
      <c r="X44" s="36" t="e">
        <f>W44*(1+X6)</f>
        <v>#REF!</v>
      </c>
      <c r="Y44" s="36" t="e">
        <f>X44*(1+Y6)</f>
        <v>#REF!</v>
      </c>
      <c r="Z44" s="6"/>
      <c r="AA44" s="6"/>
    </row>
    <row r="45" spans="1:27" x14ac:dyDescent="0.25">
      <c r="A45" s="20" t="s">
        <v>60</v>
      </c>
      <c r="B45" s="35" t="s">
        <v>122</v>
      </c>
      <c r="C45" s="22" t="s">
        <v>15</v>
      </c>
      <c r="D45" s="151">
        <f>'Вводные данные'!C50</f>
        <v>0</v>
      </c>
      <c r="E45" s="37">
        <f>D45*(1+'Макро данные общие'!D3)</f>
        <v>0</v>
      </c>
      <c r="F45" s="37">
        <f>E45*(1+'Макро данные общие'!E3)</f>
        <v>0</v>
      </c>
      <c r="G45" s="37">
        <f>F45*(1+'Макро данные общие'!F3)</f>
        <v>0</v>
      </c>
      <c r="H45" s="37">
        <f>G45*(1+'Макро данные общие'!G3)</f>
        <v>0</v>
      </c>
      <c r="I45" s="37">
        <f>H45*(1+'Макро данные общие'!H3)</f>
        <v>0</v>
      </c>
      <c r="J45" s="37">
        <f>I45*(1+'Макро данные общие'!I3)</f>
        <v>0</v>
      </c>
      <c r="K45" s="37">
        <f>J45*(1+'Макро данные общие'!J3)</f>
        <v>0</v>
      </c>
      <c r="L45" s="37">
        <f>K45*(1+'Макро данные общие'!K3)</f>
        <v>0</v>
      </c>
      <c r="M45" s="37">
        <f>L45*(1+'Макро данные общие'!L3)</f>
        <v>0</v>
      </c>
      <c r="N45" s="37">
        <f>M45*(1+'Макро данные общие'!M3)</f>
        <v>0</v>
      </c>
      <c r="O45" s="37">
        <f>N45*(1+'Макро данные общие'!N3)</f>
        <v>0</v>
      </c>
      <c r="P45" s="37">
        <f>O45*(1+'Макро данные общие'!O3)</f>
        <v>0</v>
      </c>
      <c r="Q45" s="37">
        <f>P45*(1+'Макро данные общие'!P3)</f>
        <v>0</v>
      </c>
      <c r="R45" s="37">
        <f>Q45*(1+'Макро данные общие'!Q3)</f>
        <v>0</v>
      </c>
      <c r="S45" s="326"/>
      <c r="T45" s="326"/>
      <c r="U45" s="326"/>
      <c r="V45" s="314"/>
      <c r="W45" s="36"/>
      <c r="X45" s="36"/>
      <c r="Y45" s="36"/>
      <c r="Z45" s="6"/>
      <c r="AA45" s="6"/>
    </row>
    <row r="46" spans="1:27" x14ac:dyDescent="0.25">
      <c r="A46" s="20" t="s">
        <v>61</v>
      </c>
      <c r="B46" s="35" t="s">
        <v>62</v>
      </c>
      <c r="C46" s="22" t="s">
        <v>15</v>
      </c>
      <c r="D46" s="151">
        <f>'Вводные данные'!C51</f>
        <v>0</v>
      </c>
      <c r="E46" s="37">
        <f>D46*(1+'Макро данные общие'!D3)</f>
        <v>0</v>
      </c>
      <c r="F46" s="37">
        <f>E46*(1+'Макро данные общие'!E3)</f>
        <v>0</v>
      </c>
      <c r="G46" s="37">
        <f>F46*(1+'Макро данные общие'!F3)</f>
        <v>0</v>
      </c>
      <c r="H46" s="37">
        <f>G46*(1+'Макро данные общие'!G3)</f>
        <v>0</v>
      </c>
      <c r="I46" s="37">
        <f>H46*(1+'Макро данные общие'!H3)</f>
        <v>0</v>
      </c>
      <c r="J46" s="37">
        <f>I46*(1+'Макро данные общие'!I3)</f>
        <v>0</v>
      </c>
      <c r="K46" s="37">
        <f>J46*(1+'Макро данные общие'!J3)</f>
        <v>0</v>
      </c>
      <c r="L46" s="37">
        <f>K46*(1+'Макро данные общие'!K3)</f>
        <v>0</v>
      </c>
      <c r="M46" s="37">
        <f>L46*(1+'Макро данные общие'!L3)</f>
        <v>0</v>
      </c>
      <c r="N46" s="37">
        <f>M46*(1+'Макро данные общие'!M3)</f>
        <v>0</v>
      </c>
      <c r="O46" s="37">
        <f>N46*(1+'Макро данные общие'!N3)</f>
        <v>0</v>
      </c>
      <c r="P46" s="37">
        <f>O46*(1+'Макро данные общие'!O3)</f>
        <v>0</v>
      </c>
      <c r="Q46" s="37">
        <f>P46*(1+'Макро данные общие'!P3)</f>
        <v>0</v>
      </c>
      <c r="R46" s="37">
        <f>Q46*(1+'Макро данные общие'!Q3)</f>
        <v>0</v>
      </c>
      <c r="S46" s="326"/>
      <c r="T46" s="326"/>
      <c r="U46" s="326"/>
      <c r="V46" s="314"/>
      <c r="W46" s="36"/>
      <c r="X46" s="36"/>
      <c r="Y46" s="36"/>
      <c r="Z46" s="6"/>
      <c r="AA46" s="6"/>
    </row>
    <row r="47" spans="1:27" x14ac:dyDescent="0.25">
      <c r="A47" s="20" t="s">
        <v>63</v>
      </c>
      <c r="B47" s="24" t="s">
        <v>64</v>
      </c>
      <c r="C47" s="22" t="s">
        <v>15</v>
      </c>
      <c r="D47" s="48">
        <f>D48+D56</f>
        <v>15.23</v>
      </c>
      <c r="E47" s="48">
        <f>E48+E56</f>
        <v>15.839200000000002</v>
      </c>
      <c r="F47" s="48">
        <f t="shared" ref="F47:R47" si="12">F48+F56</f>
        <v>8883.2928215942866</v>
      </c>
      <c r="G47" s="48">
        <f t="shared" si="12"/>
        <v>8227.1502468628587</v>
      </c>
      <c r="H47" s="48">
        <f t="shared" si="12"/>
        <v>7571.0340285602306</v>
      </c>
      <c r="I47" s="48">
        <f t="shared" si="12"/>
        <v>6914.9452209435549</v>
      </c>
      <c r="J47" s="48">
        <f t="shared" si="12"/>
        <v>6258.8849204402686</v>
      </c>
      <c r="K47" s="48">
        <f t="shared" si="12"/>
        <v>5602.8542673349075</v>
      </c>
      <c r="L47" s="48">
        <f t="shared" si="12"/>
        <v>4946.8544475233903</v>
      </c>
      <c r="M47" s="48">
        <f t="shared" si="12"/>
        <v>4290.8866943374687</v>
      </c>
      <c r="N47" s="48">
        <f t="shared" si="12"/>
        <v>3634.9522904421665</v>
      </c>
      <c r="O47" s="48">
        <f t="shared" si="12"/>
        <v>2979.052569809111</v>
      </c>
      <c r="P47" s="48">
        <f t="shared" si="12"/>
        <v>2323.1889197687883</v>
      </c>
      <c r="Q47" s="48">
        <f t="shared" si="12"/>
        <v>1667.3627831449116</v>
      </c>
      <c r="R47" s="48">
        <f t="shared" si="12"/>
        <v>1011.5756604741363</v>
      </c>
      <c r="S47" s="327"/>
      <c r="T47" s="327"/>
      <c r="U47" s="327"/>
      <c r="V47" s="315">
        <f t="shared" ref="V47:AA47" si="13">V48+V56</f>
        <v>0</v>
      </c>
      <c r="W47" s="48">
        <f t="shared" si="13"/>
        <v>0</v>
      </c>
      <c r="X47" s="48">
        <f t="shared" si="13"/>
        <v>0</v>
      </c>
      <c r="Y47" s="48">
        <f t="shared" si="13"/>
        <v>0</v>
      </c>
      <c r="Z47" s="48">
        <f t="shared" si="13"/>
        <v>0</v>
      </c>
      <c r="AA47" s="48">
        <f t="shared" si="13"/>
        <v>0</v>
      </c>
    </row>
    <row r="48" spans="1:27" x14ac:dyDescent="0.25">
      <c r="A48" s="20"/>
      <c r="B48" s="35" t="s">
        <v>65</v>
      </c>
      <c r="C48" s="22" t="s">
        <v>15</v>
      </c>
      <c r="D48" s="48">
        <f>D49+D52+D53+D54+D55</f>
        <v>15.23</v>
      </c>
      <c r="E48" s="48">
        <f>E49+E52+E53+E54+E55</f>
        <v>15.839200000000002</v>
      </c>
      <c r="F48" s="48">
        <f t="shared" ref="F48:R48" si="14">F49+F52+F53+F54+F55</f>
        <v>8883.2928215942866</v>
      </c>
      <c r="G48" s="48">
        <f t="shared" si="14"/>
        <v>8227.1502468628587</v>
      </c>
      <c r="H48" s="48">
        <f t="shared" si="14"/>
        <v>7571.0340285602306</v>
      </c>
      <c r="I48" s="48">
        <f t="shared" si="14"/>
        <v>6914.9452209435549</v>
      </c>
      <c r="J48" s="48">
        <f t="shared" si="14"/>
        <v>6258.8849204402686</v>
      </c>
      <c r="K48" s="48">
        <f t="shared" si="14"/>
        <v>5602.8542673349075</v>
      </c>
      <c r="L48" s="48">
        <f t="shared" si="14"/>
        <v>4946.8544475233903</v>
      </c>
      <c r="M48" s="48">
        <f t="shared" si="14"/>
        <v>4290.8866943374687</v>
      </c>
      <c r="N48" s="48">
        <f t="shared" si="14"/>
        <v>3634.9522904421665</v>
      </c>
      <c r="O48" s="48">
        <f t="shared" si="14"/>
        <v>2979.052569809111</v>
      </c>
      <c r="P48" s="48">
        <f t="shared" si="14"/>
        <v>2323.1889197687883</v>
      </c>
      <c r="Q48" s="48">
        <f t="shared" si="14"/>
        <v>1667.3627831449116</v>
      </c>
      <c r="R48" s="48">
        <f t="shared" si="14"/>
        <v>1011.5756604741363</v>
      </c>
      <c r="S48" s="327"/>
      <c r="T48" s="327"/>
      <c r="U48" s="327"/>
      <c r="V48" s="34"/>
      <c r="W48" s="6"/>
      <c r="X48" s="6"/>
      <c r="Y48" s="6"/>
      <c r="Z48" s="6"/>
      <c r="AA48" s="6"/>
    </row>
    <row r="49" spans="1:27" x14ac:dyDescent="0.25">
      <c r="A49" s="20"/>
      <c r="B49" s="30" t="s">
        <v>66</v>
      </c>
      <c r="C49" s="22" t="s">
        <v>15</v>
      </c>
      <c r="D49" s="48">
        <f>SUM(D50:D51)</f>
        <v>0</v>
      </c>
      <c r="E49" s="48">
        <f t="shared" ref="E49:R49" si="15">SUM(E50:E51)</f>
        <v>0</v>
      </c>
      <c r="F49" s="48">
        <f t="shared" si="15"/>
        <v>8866.8200535942869</v>
      </c>
      <c r="G49" s="48">
        <f t="shared" si="15"/>
        <v>8210.0185681428593</v>
      </c>
      <c r="H49" s="48">
        <f t="shared" si="15"/>
        <v>7553.2170826914307</v>
      </c>
      <c r="I49" s="48">
        <f t="shared" si="15"/>
        <v>6896.4155972400031</v>
      </c>
      <c r="J49" s="48">
        <f t="shared" si="15"/>
        <v>6239.6141117885745</v>
      </c>
      <c r="K49" s="48">
        <f t="shared" si="15"/>
        <v>5582.812626337146</v>
      </c>
      <c r="L49" s="48">
        <f t="shared" si="15"/>
        <v>4926.0111408857183</v>
      </c>
      <c r="M49" s="48">
        <f t="shared" si="15"/>
        <v>4269.2096554342897</v>
      </c>
      <c r="N49" s="48">
        <f t="shared" si="15"/>
        <v>3612.4081699828603</v>
      </c>
      <c r="O49" s="48">
        <f t="shared" si="15"/>
        <v>2955.6066845314322</v>
      </c>
      <c r="P49" s="48">
        <f t="shared" si="15"/>
        <v>2298.8051990800027</v>
      </c>
      <c r="Q49" s="48">
        <f t="shared" si="15"/>
        <v>1642.0037136285744</v>
      </c>
      <c r="R49" s="48">
        <f t="shared" si="15"/>
        <v>985.20222817714557</v>
      </c>
      <c r="S49" s="327"/>
      <c r="T49" s="327"/>
      <c r="U49" s="327"/>
      <c r="V49" s="34"/>
      <c r="W49" s="6"/>
      <c r="X49" s="6"/>
      <c r="Y49" s="6"/>
      <c r="Z49" s="6"/>
      <c r="AA49" s="6"/>
    </row>
    <row r="50" spans="1:27" x14ac:dyDescent="0.25">
      <c r="A50" s="20"/>
      <c r="B50" s="30" t="s">
        <v>117</v>
      </c>
      <c r="C50" s="22" t="s">
        <v>15</v>
      </c>
      <c r="D50" s="48">
        <f>'Аморт все инвестиции (тариф)'!C32</f>
        <v>0</v>
      </c>
      <c r="E50" s="48">
        <f>'Аморт все инвестиции (тариф)'!D32</f>
        <v>0</v>
      </c>
      <c r="F50" s="48">
        <f>'Аморт все инвестиции (тариф)'!E32</f>
        <v>8866.8200535942869</v>
      </c>
      <c r="G50" s="48">
        <f>'Аморт все инвестиции (тариф)'!F32</f>
        <v>8210.0185681428593</v>
      </c>
      <c r="H50" s="48">
        <f>'Аморт все инвестиции (тариф)'!G32</f>
        <v>7553.2170826914307</v>
      </c>
      <c r="I50" s="48">
        <f>'Аморт все инвестиции (тариф)'!H32</f>
        <v>6896.4155972400031</v>
      </c>
      <c r="J50" s="48">
        <f>'Аморт все инвестиции (тариф)'!I32</f>
        <v>6239.6141117885745</v>
      </c>
      <c r="K50" s="48">
        <f>'Аморт все инвестиции (тариф)'!J32</f>
        <v>5582.812626337146</v>
      </c>
      <c r="L50" s="48">
        <f>'Аморт все инвестиции (тариф)'!K32</f>
        <v>4926.0111408857183</v>
      </c>
      <c r="M50" s="48">
        <f>'Аморт все инвестиции (тариф)'!L32</f>
        <v>4269.2096554342897</v>
      </c>
      <c r="N50" s="48">
        <f>'Аморт все инвестиции (тариф)'!M32</f>
        <v>3612.4081699828603</v>
      </c>
      <c r="O50" s="48">
        <f>'Аморт все инвестиции (тариф)'!N32</f>
        <v>2955.6066845314322</v>
      </c>
      <c r="P50" s="48">
        <f>'Аморт все инвестиции (тариф)'!O32</f>
        <v>2298.8051990800027</v>
      </c>
      <c r="Q50" s="48">
        <f>'Аморт все инвестиции (тариф)'!P32</f>
        <v>1642.0037136285744</v>
      </c>
      <c r="R50" s="48">
        <f>'Аморт все инвестиции (тариф)'!Q32</f>
        <v>985.20222817714557</v>
      </c>
      <c r="S50" s="327"/>
      <c r="T50" s="327"/>
      <c r="U50" s="327"/>
      <c r="V50" s="34"/>
      <c r="W50" s="6"/>
      <c r="X50" s="6"/>
      <c r="Y50" s="6"/>
      <c r="Z50" s="6"/>
      <c r="AA50" s="6"/>
    </row>
    <row r="51" spans="1:27" x14ac:dyDescent="0.25">
      <c r="A51" s="20"/>
      <c r="B51" s="30" t="s">
        <v>118</v>
      </c>
      <c r="C51" s="22" t="s">
        <v>15</v>
      </c>
      <c r="D51" s="48">
        <f>((('Вводные данные'!C73-'Вводные данные'!C74)+'Вводные данные'!C73)/2)*'Макро данные общие'!C10</f>
        <v>0</v>
      </c>
      <c r="E51" s="48">
        <f>((('Вводные данные'!D73-'Вводные данные'!D74)+'Вводные данные'!D73)/2)*'Макро данные общие'!D10</f>
        <v>0</v>
      </c>
      <c r="F51" s="48">
        <f>((('Вводные данные'!E73-'Вводные данные'!E74)+'Вводные данные'!E73)/2)*'Макро данные общие'!E10</f>
        <v>0</v>
      </c>
      <c r="G51" s="48">
        <f>((('Вводные данные'!F73-'Вводные данные'!F74)+'Вводные данные'!F73)/2)*'Макро данные общие'!F10</f>
        <v>0</v>
      </c>
      <c r="H51" s="48">
        <f>((('Вводные данные'!G73-'Вводные данные'!G74)+'Вводные данные'!G73)/2)*'Макро данные общие'!G10</f>
        <v>0</v>
      </c>
      <c r="I51" s="48">
        <f>((('Вводные данные'!H73-'Вводные данные'!H74)+'Вводные данные'!H73)/2)*'Макро данные общие'!H10</f>
        <v>0</v>
      </c>
      <c r="J51" s="48">
        <f>((('Вводные данные'!I73-'Вводные данные'!I74)+'Вводные данные'!I73)/2)*'Макро данные общие'!I10</f>
        <v>0</v>
      </c>
      <c r="K51" s="48">
        <f>((('Вводные данные'!J73-'Вводные данные'!J74)+'Вводные данные'!J73)/2)*'Макро данные общие'!J10</f>
        <v>0</v>
      </c>
      <c r="L51" s="48">
        <f>((('Вводные данные'!K73-'Вводные данные'!K74)+'Вводные данные'!K73)/2)*'Макро данные общие'!K10</f>
        <v>0</v>
      </c>
      <c r="M51" s="48">
        <f>((('Вводные данные'!L73-'Вводные данные'!L74)+'Вводные данные'!L73)/2)*'Макро данные общие'!L10</f>
        <v>0</v>
      </c>
      <c r="N51" s="48">
        <f>((('Вводные данные'!M73-'Вводные данные'!M74)+'Вводные данные'!M73)/2)*'Макро данные общие'!M10</f>
        <v>0</v>
      </c>
      <c r="O51" s="48">
        <f>((('Вводные данные'!N73-'Вводные данные'!N74)+'Вводные данные'!N73)/2)*'Макро данные общие'!N10</f>
        <v>0</v>
      </c>
      <c r="P51" s="48">
        <f>((('Вводные данные'!O73-'Вводные данные'!O74)+'Вводные данные'!O73)/2)*'Макро данные общие'!O10</f>
        <v>0</v>
      </c>
      <c r="Q51" s="48">
        <f>((('Вводные данные'!P73-'Вводные данные'!P74)+'Вводные данные'!P73)/2)*'Макро данные общие'!P10</f>
        <v>0</v>
      </c>
      <c r="R51" s="48">
        <f>((('Вводные данные'!Q73-'Вводные данные'!Q74)+'Вводные данные'!Q73)/2)*'Макро данные общие'!Q10</f>
        <v>0</v>
      </c>
      <c r="S51" s="327"/>
      <c r="T51" s="327"/>
      <c r="U51" s="327"/>
      <c r="V51" s="316">
        <f>((('Вводные данные'!U73-'Вводные данные'!U74)+'Вводные данные'!U73)/2)*'Макро данные общие'!U10</f>
        <v>0</v>
      </c>
      <c r="W51" s="47">
        <f>((('Вводные данные'!V73-'Вводные данные'!V74)+'Вводные данные'!V73)/2)*'Макро данные общие'!V10</f>
        <v>0</v>
      </c>
      <c r="X51" s="47">
        <f>((('Вводные данные'!W73-'Вводные данные'!W74)+'Вводные данные'!W73)/2)*'Макро данные общие'!W10</f>
        <v>0</v>
      </c>
      <c r="Y51" s="47">
        <f>((('Вводные данные'!X73-'Вводные данные'!X74)+'Вводные данные'!X73)/2)*'Макро данные общие'!X10</f>
        <v>0</v>
      </c>
      <c r="Z51" s="47">
        <f>((('Вводные данные'!Y73-'Вводные данные'!Y74)+'Вводные данные'!Y73)/2)*'Макро данные общие'!Y10</f>
        <v>0</v>
      </c>
      <c r="AA51" s="47">
        <f>((('Вводные данные'!Z73-'Вводные данные'!Z74)+'Вводные данные'!Z73)/2)*'Макро данные общие'!Z10</f>
        <v>0</v>
      </c>
    </row>
    <row r="52" spans="1:27" x14ac:dyDescent="0.25">
      <c r="A52" s="20"/>
      <c r="B52" s="30" t="s">
        <v>67</v>
      </c>
      <c r="C52" s="22" t="s">
        <v>15</v>
      </c>
      <c r="D52" s="152">
        <f>'Вводные данные'!C56</f>
        <v>0</v>
      </c>
      <c r="E52" s="37">
        <f>D52*(1+'Макро данные общие'!D3)</f>
        <v>0</v>
      </c>
      <c r="F52" s="37">
        <f>E52*(1+'Макро данные общие'!E3)</f>
        <v>0</v>
      </c>
      <c r="G52" s="37">
        <f>F52*(1+'Макро данные общие'!F3)</f>
        <v>0</v>
      </c>
      <c r="H52" s="37">
        <f>G52*(1+'Макро данные общие'!G3)</f>
        <v>0</v>
      </c>
      <c r="I52" s="37">
        <f>H52*(1+'Макро данные общие'!H3)</f>
        <v>0</v>
      </c>
      <c r="J52" s="37">
        <f>I52*(1+'Макро данные общие'!I3)</f>
        <v>0</v>
      </c>
      <c r="K52" s="37">
        <f>J52*(1+'Макро данные общие'!J3)</f>
        <v>0</v>
      </c>
      <c r="L52" s="37">
        <f>K52*(1+'Макро данные общие'!K3)</f>
        <v>0</v>
      </c>
      <c r="M52" s="37">
        <f>L52*(1+'Макро данные общие'!L3)</f>
        <v>0</v>
      </c>
      <c r="N52" s="37">
        <f>M52*(1+'Макро данные общие'!M3)</f>
        <v>0</v>
      </c>
      <c r="O52" s="37">
        <f>N52*(1+'Макро данные общие'!N3)</f>
        <v>0</v>
      </c>
      <c r="P52" s="37">
        <f>O52*(1+'Макро данные общие'!O3)</f>
        <v>0</v>
      </c>
      <c r="Q52" s="37">
        <f>P52*(1+'Макро данные общие'!P3)</f>
        <v>0</v>
      </c>
      <c r="R52" s="37">
        <f>Q52*(1+'Макро данные общие'!Q3)</f>
        <v>0</v>
      </c>
      <c r="S52" s="326"/>
      <c r="T52" s="326"/>
      <c r="U52" s="326"/>
      <c r="V52" s="317" t="e">
        <f>#REF!*(1+'Макро данные общие'!U3)</f>
        <v>#REF!</v>
      </c>
      <c r="W52" s="38" t="e">
        <f>V52*(1+'Макро данные общие'!V3)</f>
        <v>#REF!</v>
      </c>
      <c r="X52" s="38" t="e">
        <f>W52*(1+'Макро данные общие'!W3)</f>
        <v>#REF!</v>
      </c>
      <c r="Y52" s="38" t="e">
        <f>X52*(1+'Макро данные общие'!X3)</f>
        <v>#REF!</v>
      </c>
      <c r="Z52" s="38" t="e">
        <f>Y52*(1+'Макро данные общие'!Y3)</f>
        <v>#REF!</v>
      </c>
      <c r="AA52" s="38" t="e">
        <f>Z52*(1+'Макро данные общие'!Z3)</f>
        <v>#REF!</v>
      </c>
    </row>
    <row r="53" spans="1:27" x14ac:dyDescent="0.25">
      <c r="A53" s="20"/>
      <c r="B53" s="30" t="s">
        <v>123</v>
      </c>
      <c r="C53" s="22" t="s">
        <v>15</v>
      </c>
      <c r="D53" s="152">
        <f>'Вводные данные'!C57</f>
        <v>15.23</v>
      </c>
      <c r="E53" s="37">
        <f>D53*(1+'Макро данные общие'!D3)</f>
        <v>15.839200000000002</v>
      </c>
      <c r="F53" s="37">
        <f>E53*(1+'Макро данные общие'!E3)</f>
        <v>16.472768000000002</v>
      </c>
      <c r="G53" s="37">
        <f>F53*(1+'Макро данные общие'!F3)</f>
        <v>17.131678720000004</v>
      </c>
      <c r="H53" s="37">
        <f>G53*(1+'Макро данные общие'!G3)</f>
        <v>17.816945868800005</v>
      </c>
      <c r="I53" s="37">
        <f>H53*(1+'Макро данные общие'!H3)</f>
        <v>18.529623703552005</v>
      </c>
      <c r="J53" s="37">
        <f>I53*(1+'Макро данные общие'!I3)</f>
        <v>19.270808651694086</v>
      </c>
      <c r="K53" s="37">
        <f>J53*(1+'Макро данные общие'!J3)</f>
        <v>20.041640997761849</v>
      </c>
      <c r="L53" s="37">
        <f>K53*(1+'Макро данные общие'!K3)</f>
        <v>20.843306637672324</v>
      </c>
      <c r="M53" s="37">
        <f>L53*(1+'Макро данные общие'!L3)</f>
        <v>21.677038903179216</v>
      </c>
      <c r="N53" s="37">
        <f>M53*(1+'Макро данные общие'!M3)</f>
        <v>22.544120459306384</v>
      </c>
      <c r="O53" s="37">
        <f>N53*(1+'Макро данные общие'!N3)</f>
        <v>23.445885277678642</v>
      </c>
      <c r="P53" s="37">
        <f>O53*(1+'Макро данные общие'!O3)</f>
        <v>24.38372068878579</v>
      </c>
      <c r="Q53" s="37">
        <f>P53*(1+'Макро данные общие'!P3)</f>
        <v>25.359069516337222</v>
      </c>
      <c r="R53" s="37">
        <f>Q53*(1+'Макро данные общие'!Q3)</f>
        <v>26.37343229699071</v>
      </c>
      <c r="S53" s="326"/>
      <c r="T53" s="326"/>
      <c r="U53" s="326"/>
      <c r="V53" s="315" t="e">
        <f>#REF!*(1+V6)</f>
        <v>#REF!</v>
      </c>
      <c r="W53" s="48" t="e">
        <f t="shared" ref="W53:Y53" si="16">V53*(1+W6)</f>
        <v>#REF!</v>
      </c>
      <c r="X53" s="48" t="e">
        <f t="shared" si="16"/>
        <v>#REF!</v>
      </c>
      <c r="Y53" s="48" t="e">
        <f t="shared" si="16"/>
        <v>#REF!</v>
      </c>
      <c r="Z53" s="6"/>
      <c r="AA53" s="6"/>
    </row>
    <row r="54" spans="1:27" x14ac:dyDescent="0.25">
      <c r="A54" s="20"/>
      <c r="B54" s="30" t="s">
        <v>68</v>
      </c>
      <c r="C54" s="22" t="s">
        <v>15</v>
      </c>
      <c r="D54" s="245">
        <f>'Вводные данные'!C55</f>
        <v>0</v>
      </c>
      <c r="E54" s="37">
        <f>D54*(1+'Макро данные общие'!D3)</f>
        <v>0</v>
      </c>
      <c r="F54" s="37">
        <f>E54*(1+'Макро данные общие'!E3)</f>
        <v>0</v>
      </c>
      <c r="G54" s="37">
        <f>F54*(1+'Макро данные общие'!F3)</f>
        <v>0</v>
      </c>
      <c r="H54" s="37">
        <f>G54*(1+'Макро данные общие'!G3)</f>
        <v>0</v>
      </c>
      <c r="I54" s="37">
        <f>H54*(1+'Макро данные общие'!H3)</f>
        <v>0</v>
      </c>
      <c r="J54" s="37">
        <f>I54*(1+'Макро данные общие'!I3)</f>
        <v>0</v>
      </c>
      <c r="K54" s="37">
        <f>J54*(1+'Макро данные общие'!J3)</f>
        <v>0</v>
      </c>
      <c r="L54" s="37">
        <f>K54*(1+'Макро данные общие'!K3)</f>
        <v>0</v>
      </c>
      <c r="M54" s="37">
        <f>L54*(1+'Макро данные общие'!L3)</f>
        <v>0</v>
      </c>
      <c r="N54" s="37">
        <f>M54*(1+'Макро данные общие'!M3)</f>
        <v>0</v>
      </c>
      <c r="O54" s="37">
        <f>N54*(1+'Макро данные общие'!N3)</f>
        <v>0</v>
      </c>
      <c r="P54" s="37">
        <f>O54*(1+'Макро данные общие'!O3)</f>
        <v>0</v>
      </c>
      <c r="Q54" s="37">
        <f>P54*(1+'Макро данные общие'!P3)</f>
        <v>0</v>
      </c>
      <c r="R54" s="37">
        <f>Q54*(1+'Макро данные общие'!Q3)</f>
        <v>0</v>
      </c>
      <c r="S54" s="326"/>
      <c r="T54" s="326"/>
      <c r="U54" s="326"/>
      <c r="V54" s="34"/>
      <c r="W54" s="6"/>
      <c r="X54" s="6"/>
      <c r="Y54" s="6"/>
      <c r="Z54" s="6"/>
      <c r="AA54" s="6"/>
    </row>
    <row r="55" spans="1:27" x14ac:dyDescent="0.25">
      <c r="A55" s="20"/>
      <c r="B55" s="30" t="s">
        <v>196</v>
      </c>
      <c r="C55" s="22" t="s">
        <v>15</v>
      </c>
      <c r="D55" s="245">
        <f>'Вводные данные'!C58</f>
        <v>0</v>
      </c>
      <c r="E55" s="37">
        <f>D55*(1+'Макро данные общие'!D3)</f>
        <v>0</v>
      </c>
      <c r="F55" s="37">
        <f>E55*(1+'Макро данные общие'!E3)</f>
        <v>0</v>
      </c>
      <c r="G55" s="37">
        <f>F55*(1+'Макро данные общие'!F3)</f>
        <v>0</v>
      </c>
      <c r="H55" s="37">
        <f>G55*(1+'Макро данные общие'!G3)</f>
        <v>0</v>
      </c>
      <c r="I55" s="37">
        <f>H55*(1+'Макро данные общие'!H3)</f>
        <v>0</v>
      </c>
      <c r="J55" s="37">
        <f>I55*(1+'Макро данные общие'!I3)</f>
        <v>0</v>
      </c>
      <c r="K55" s="37">
        <f>J55*(1+'Макро данные общие'!J3)</f>
        <v>0</v>
      </c>
      <c r="L55" s="37">
        <f>K55*(1+'Макро данные общие'!K3)</f>
        <v>0</v>
      </c>
      <c r="M55" s="37">
        <f>L55*(1+'Макро данные общие'!L3)</f>
        <v>0</v>
      </c>
      <c r="N55" s="37">
        <f>M55*(1+'Макро данные общие'!M3)</f>
        <v>0</v>
      </c>
      <c r="O55" s="37">
        <f>N55*(1+'Макро данные общие'!N3)</f>
        <v>0</v>
      </c>
      <c r="P55" s="37">
        <f>O55*(1+'Макро данные общие'!O3)</f>
        <v>0</v>
      </c>
      <c r="Q55" s="37">
        <f>P55*(1+'Макро данные общие'!P3)</f>
        <v>0</v>
      </c>
      <c r="R55" s="37">
        <f>Q55*(1+'Макро данные общие'!Q3)</f>
        <v>0</v>
      </c>
      <c r="S55" s="326"/>
      <c r="T55" s="326"/>
      <c r="U55" s="326"/>
      <c r="V55" s="34"/>
      <c r="W55" s="6"/>
      <c r="X55" s="6"/>
      <c r="Y55" s="6"/>
      <c r="Z55" s="6"/>
      <c r="AA55" s="6"/>
    </row>
    <row r="56" spans="1:27" x14ac:dyDescent="0.25">
      <c r="A56" s="20"/>
      <c r="B56" s="35" t="s">
        <v>69</v>
      </c>
      <c r="C56" s="22" t="s">
        <v>15</v>
      </c>
      <c r="D56" s="245">
        <f>'Вводные данные'!C54</f>
        <v>0</v>
      </c>
      <c r="E56" s="37">
        <f>D56*(1+'Макро данные общие'!D3)</f>
        <v>0</v>
      </c>
      <c r="F56" s="37">
        <f>E56*(1+'Макро данные общие'!E3)</f>
        <v>0</v>
      </c>
      <c r="G56" s="37">
        <f>F56*(1+'Макро данные общие'!F3)</f>
        <v>0</v>
      </c>
      <c r="H56" s="37">
        <f>G56*(1+'Макро данные общие'!G3)</f>
        <v>0</v>
      </c>
      <c r="I56" s="37">
        <f>H56*(1+'Макро данные общие'!H3)</f>
        <v>0</v>
      </c>
      <c r="J56" s="37">
        <f>I56*(1+'Макро данные общие'!I3)</f>
        <v>0</v>
      </c>
      <c r="K56" s="37">
        <f>J56*(1+'Макро данные общие'!J3)</f>
        <v>0</v>
      </c>
      <c r="L56" s="37">
        <f>K56*(1+'Макро данные общие'!K3)</f>
        <v>0</v>
      </c>
      <c r="M56" s="37">
        <f>L56*(1+'Макро данные общие'!L3)</f>
        <v>0</v>
      </c>
      <c r="N56" s="37">
        <f>M56*(1+'Макро данные общие'!M3)</f>
        <v>0</v>
      </c>
      <c r="O56" s="37">
        <f>N56*(1+'Макро данные общие'!N3)</f>
        <v>0</v>
      </c>
      <c r="P56" s="37">
        <f>O56*(1+'Макро данные общие'!O3)</f>
        <v>0</v>
      </c>
      <c r="Q56" s="37">
        <f>P56*(1+'Макро данные общие'!P3)</f>
        <v>0</v>
      </c>
      <c r="R56" s="37">
        <f>Q56*(1+'Макро данные общие'!Q3)</f>
        <v>0</v>
      </c>
      <c r="S56" s="326"/>
      <c r="T56" s="326"/>
      <c r="U56" s="326"/>
      <c r="V56" s="34"/>
      <c r="W56" s="6"/>
      <c r="X56" s="6"/>
      <c r="Y56" s="6"/>
      <c r="Z56" s="6"/>
      <c r="AA56" s="6"/>
    </row>
    <row r="57" spans="1:27" x14ac:dyDescent="0.25">
      <c r="A57" s="20" t="s">
        <v>70</v>
      </c>
      <c r="B57" s="49" t="s">
        <v>71</v>
      </c>
      <c r="C57" s="22" t="s">
        <v>15</v>
      </c>
      <c r="D57" s="48">
        <f>D58+D59</f>
        <v>0</v>
      </c>
      <c r="E57" s="48">
        <f t="shared" ref="E57:R57" si="17">E58+E59</f>
        <v>0</v>
      </c>
      <c r="F57" s="48">
        <f t="shared" si="17"/>
        <v>30972.592102400002</v>
      </c>
      <c r="G57" s="48">
        <f t="shared" si="17"/>
        <v>30972.592102400002</v>
      </c>
      <c r="H57" s="48">
        <f t="shared" si="17"/>
        <v>30972.592102400002</v>
      </c>
      <c r="I57" s="48">
        <f t="shared" si="17"/>
        <v>30972.592102400002</v>
      </c>
      <c r="J57" s="48">
        <f t="shared" si="17"/>
        <v>30972.592102400002</v>
      </c>
      <c r="K57" s="48">
        <f t="shared" si="17"/>
        <v>30972.592102400002</v>
      </c>
      <c r="L57" s="48">
        <f t="shared" si="17"/>
        <v>30972.592102400002</v>
      </c>
      <c r="M57" s="48">
        <f t="shared" si="17"/>
        <v>30972.592102400002</v>
      </c>
      <c r="N57" s="48">
        <f t="shared" si="17"/>
        <v>30972.592102400002</v>
      </c>
      <c r="O57" s="48">
        <f t="shared" si="17"/>
        <v>30972.592102400002</v>
      </c>
      <c r="P57" s="48">
        <f t="shared" si="17"/>
        <v>30972.592102400002</v>
      </c>
      <c r="Q57" s="48">
        <f t="shared" si="17"/>
        <v>30972.592102400002</v>
      </c>
      <c r="R57" s="48">
        <f t="shared" si="17"/>
        <v>30972.592102400002</v>
      </c>
      <c r="S57" s="327"/>
      <c r="T57" s="327"/>
      <c r="U57" s="327"/>
      <c r="V57" s="315">
        <f t="shared" ref="V57:AA57" si="18">V58+V59</f>
        <v>0</v>
      </c>
      <c r="W57" s="48">
        <f t="shared" si="18"/>
        <v>0</v>
      </c>
      <c r="X57" s="48">
        <f t="shared" si="18"/>
        <v>0</v>
      </c>
      <c r="Y57" s="48">
        <f t="shared" si="18"/>
        <v>0</v>
      </c>
      <c r="Z57" s="48">
        <f t="shared" si="18"/>
        <v>0</v>
      </c>
      <c r="AA57" s="48">
        <f t="shared" si="18"/>
        <v>0</v>
      </c>
    </row>
    <row r="58" spans="1:27" s="347" customFormat="1" x14ac:dyDescent="0.25">
      <c r="A58" s="342"/>
      <c r="B58" s="343" t="s">
        <v>72</v>
      </c>
      <c r="C58" s="237" t="s">
        <v>15</v>
      </c>
      <c r="D58" s="346">
        <f>'Аморт налог (-)'!C23</f>
        <v>0</v>
      </c>
      <c r="E58" s="346">
        <f>'Аморт налог (-)'!D23</f>
        <v>0</v>
      </c>
      <c r="F58" s="346">
        <f>'Аморт налог (-)'!E23</f>
        <v>30972.592102400002</v>
      </c>
      <c r="G58" s="346">
        <f>'Аморт налог (-)'!F23</f>
        <v>30972.592102400002</v>
      </c>
      <c r="H58" s="346">
        <f>'Аморт налог (-)'!G23</f>
        <v>30972.592102400002</v>
      </c>
      <c r="I58" s="346">
        <f>'Аморт налог (-)'!H23</f>
        <v>30972.592102400002</v>
      </c>
      <c r="J58" s="346">
        <f>'Аморт налог (-)'!I23</f>
        <v>30972.592102400002</v>
      </c>
      <c r="K58" s="346">
        <f>'Аморт налог (-)'!J23</f>
        <v>30972.592102400002</v>
      </c>
      <c r="L58" s="346">
        <f>'Аморт налог (-)'!K23</f>
        <v>30972.592102400002</v>
      </c>
      <c r="M58" s="346">
        <f>'Аморт налог (-)'!L23</f>
        <v>30972.592102400002</v>
      </c>
      <c r="N58" s="346">
        <f>'Аморт налог (-)'!M23</f>
        <v>30972.592102400002</v>
      </c>
      <c r="O58" s="346">
        <f>'Аморт налог (-)'!N23</f>
        <v>30972.592102400002</v>
      </c>
      <c r="P58" s="346">
        <f>'Аморт налог (-)'!O23</f>
        <v>30972.592102400002</v>
      </c>
      <c r="Q58" s="346">
        <f>'Аморт налог (-)'!P23</f>
        <v>30972.592102400002</v>
      </c>
      <c r="R58" s="346">
        <f>'Аморт налог (-)'!Q23</f>
        <v>30972.592102400002</v>
      </c>
      <c r="S58" s="344"/>
      <c r="T58" s="344"/>
      <c r="U58" s="344"/>
      <c r="V58" s="345">
        <v>0</v>
      </c>
      <c r="W58" s="346">
        <v>0</v>
      </c>
      <c r="X58" s="346">
        <v>0</v>
      </c>
      <c r="Y58" s="346">
        <v>0</v>
      </c>
      <c r="Z58" s="346">
        <v>0</v>
      </c>
      <c r="AA58" s="346">
        <v>0</v>
      </c>
    </row>
    <row r="59" spans="1:27" x14ac:dyDescent="0.25">
      <c r="A59" s="20"/>
      <c r="B59" s="30" t="s">
        <v>73</v>
      </c>
      <c r="C59" s="22" t="s">
        <v>15</v>
      </c>
      <c r="D59" s="48">
        <f>'Вводные данные'!C74</f>
        <v>0</v>
      </c>
      <c r="E59" s="48">
        <f>'Вводные данные'!D74</f>
        <v>0</v>
      </c>
      <c r="F59" s="48">
        <f>'Вводные данные'!E74</f>
        <v>0</v>
      </c>
      <c r="G59" s="48">
        <f>'Вводные данные'!F74</f>
        <v>0</v>
      </c>
      <c r="H59" s="48">
        <f>'Вводные данные'!G74</f>
        <v>0</v>
      </c>
      <c r="I59" s="48">
        <f>'Вводные данные'!H74</f>
        <v>0</v>
      </c>
      <c r="J59" s="48">
        <f>'Вводные данные'!I74</f>
        <v>0</v>
      </c>
      <c r="K59" s="48">
        <f>'Вводные данные'!J74</f>
        <v>0</v>
      </c>
      <c r="L59" s="48">
        <f>'Вводные данные'!K74</f>
        <v>0</v>
      </c>
      <c r="M59" s="48">
        <f>'Вводные данные'!L74</f>
        <v>0</v>
      </c>
      <c r="N59" s="48">
        <f>'Вводные данные'!M74</f>
        <v>0</v>
      </c>
      <c r="O59" s="48">
        <f>'Вводные данные'!N74</f>
        <v>0</v>
      </c>
      <c r="P59" s="48">
        <f>'Вводные данные'!O74</f>
        <v>0</v>
      </c>
      <c r="Q59" s="48">
        <f>'Вводные данные'!P74</f>
        <v>0</v>
      </c>
      <c r="R59" s="48">
        <f>'Вводные данные'!Q74</f>
        <v>0</v>
      </c>
      <c r="S59" s="327"/>
      <c r="T59" s="327"/>
      <c r="U59" s="327"/>
      <c r="V59" s="315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</row>
    <row r="60" spans="1:27" x14ac:dyDescent="0.25">
      <c r="A60" s="20" t="s">
        <v>74</v>
      </c>
      <c r="B60" s="21" t="s">
        <v>75</v>
      </c>
      <c r="C60" s="22" t="s">
        <v>15</v>
      </c>
      <c r="D60" s="48">
        <f>'Вводные данные'!C61*('Расчет тарифа (-)'!D9+'Расчет тарифа (-)'!D57)</f>
        <v>0</v>
      </c>
      <c r="E60" s="48">
        <f>'Вводные данные'!D61*('Расчет тарифа (-)'!E9+'Расчет тарифа (-)'!E57)</f>
        <v>0</v>
      </c>
      <c r="F60" s="48">
        <f>'Вводные данные'!E61*('Расчет тарифа (-)'!F9+'Расчет тарифа (-)'!F57)</f>
        <v>0</v>
      </c>
      <c r="G60" s="48">
        <f>'Вводные данные'!F61*('Расчет тарифа (-)'!G9+'Расчет тарифа (-)'!G57)</f>
        <v>0</v>
      </c>
      <c r="H60" s="48">
        <f>'Вводные данные'!G61*('Расчет тарифа (-)'!H9+'Расчет тарифа (-)'!H57)</f>
        <v>0</v>
      </c>
      <c r="I60" s="48">
        <f>'Вводные данные'!H61*('Расчет тарифа (-)'!I9+'Расчет тарифа (-)'!I57)</f>
        <v>0</v>
      </c>
      <c r="J60" s="48">
        <f>'Вводные данные'!I61*('Расчет тарифа (-)'!J9+'Расчет тарифа (-)'!J57)</f>
        <v>0</v>
      </c>
      <c r="K60" s="48">
        <f>'Вводные данные'!J61*('Расчет тарифа (-)'!K9+'Расчет тарифа (-)'!K57)</f>
        <v>0</v>
      </c>
      <c r="L60" s="48">
        <f>'Вводные данные'!K61*('Расчет тарифа (-)'!L9+'Расчет тарифа (-)'!L57)</f>
        <v>0</v>
      </c>
      <c r="M60" s="48">
        <f>'Вводные данные'!L61*('Расчет тарифа (-)'!M9+'Расчет тарифа (-)'!M57)</f>
        <v>0</v>
      </c>
      <c r="N60" s="48">
        <f>'Вводные данные'!M61*('Расчет тарифа (-)'!N9+'Расчет тарифа (-)'!N57)</f>
        <v>0</v>
      </c>
      <c r="O60" s="48">
        <f>'Вводные данные'!N61*('Расчет тарифа (-)'!O9+'Расчет тарифа (-)'!O57)</f>
        <v>0</v>
      </c>
      <c r="P60" s="48">
        <f>'Вводные данные'!O61*('Расчет тарифа (-)'!P9+'Расчет тарифа (-)'!P57)</f>
        <v>0</v>
      </c>
      <c r="Q60" s="48">
        <f>'Вводные данные'!P61*('Расчет тарифа (-)'!Q9+'Расчет тарифа (-)'!Q57)</f>
        <v>0</v>
      </c>
      <c r="R60" s="48">
        <f>'Вводные данные'!Q61*('Расчет тарифа (-)'!R9+'Расчет тарифа (-)'!R57)</f>
        <v>0</v>
      </c>
      <c r="S60" s="327"/>
      <c r="T60" s="327"/>
      <c r="U60" s="327"/>
      <c r="V60" s="316" t="e">
        <f>#REF!-#REF!</f>
        <v>#REF!</v>
      </c>
      <c r="W60" s="47" t="e">
        <f>#REF!-#REF!</f>
        <v>#REF!</v>
      </c>
      <c r="X60" s="47" t="e">
        <f>#REF!-#REF!</f>
        <v>#REF!</v>
      </c>
      <c r="Y60" s="47" t="e">
        <f>#REF!-#REF!</f>
        <v>#REF!</v>
      </c>
      <c r="Z60" s="47" t="e">
        <f>#REF!-#REF!</f>
        <v>#REF!</v>
      </c>
      <c r="AA60" s="47" t="e">
        <f>#REF!-#REF!</f>
        <v>#REF!</v>
      </c>
    </row>
    <row r="61" spans="1:27" ht="15" customHeight="1" thickBot="1" x14ac:dyDescent="0.3">
      <c r="A61" s="399" t="s">
        <v>198</v>
      </c>
      <c r="B61" s="400" t="s">
        <v>119</v>
      </c>
      <c r="C61" s="401" t="s">
        <v>15</v>
      </c>
      <c r="D61" s="402">
        <f>(D9+D57)*'Вводные данные'!C60</f>
        <v>0</v>
      </c>
      <c r="E61" s="402">
        <f>(E9+E57)*'Вводные данные'!D60</f>
        <v>0</v>
      </c>
      <c r="F61" s="402">
        <f>(F9+F57)*'Вводные данные'!E60</f>
        <v>0</v>
      </c>
      <c r="G61" s="402">
        <f>(G9+G57)*'Вводные данные'!F60</f>
        <v>0</v>
      </c>
      <c r="H61" s="402">
        <f>(H9+H57)*'Вводные данные'!G60</f>
        <v>0</v>
      </c>
      <c r="I61" s="402">
        <f>(I9+I57)*'Вводные данные'!H60</f>
        <v>0</v>
      </c>
      <c r="J61" s="402">
        <f>(J9+J57)*'Вводные данные'!I60</f>
        <v>0</v>
      </c>
      <c r="K61" s="402">
        <f>(K9+K57)*'Вводные данные'!J60</f>
        <v>0</v>
      </c>
      <c r="L61" s="402">
        <f>(L9+L57)*'Вводные данные'!K60</f>
        <v>0</v>
      </c>
      <c r="M61" s="402">
        <f>(M9+M57)*'Вводные данные'!L60</f>
        <v>0</v>
      </c>
      <c r="N61" s="402">
        <f>(N9+N57)*'Вводные данные'!M60</f>
        <v>0</v>
      </c>
      <c r="O61" s="402">
        <f>(O9+O57)*'Вводные данные'!N60</f>
        <v>0</v>
      </c>
      <c r="P61" s="402">
        <f>(P9+P57)*'Вводные данные'!O60</f>
        <v>0</v>
      </c>
      <c r="Q61" s="402">
        <f>(Q9+Q57)*'Вводные данные'!P60</f>
        <v>0</v>
      </c>
      <c r="R61" s="402">
        <f>(R9+R57)*'Вводные данные'!Q60</f>
        <v>0</v>
      </c>
      <c r="S61" s="328"/>
      <c r="T61" s="328"/>
      <c r="U61" s="328"/>
      <c r="V61" s="318" t="e">
        <f>(V9+V57)*'Базовые данные'!#REF!</f>
        <v>#REF!</v>
      </c>
      <c r="W61" s="51" t="e">
        <f>(W9+W57)*'Базовые данные'!#REF!</f>
        <v>#REF!</v>
      </c>
      <c r="X61" s="51" t="e">
        <f>(X9+X57)*'Базовые данные'!#REF!</f>
        <v>#REF!</v>
      </c>
      <c r="Y61" s="51" t="e">
        <f>(Y9+Y57)*'Базовые данные'!#REF!</f>
        <v>#REF!</v>
      </c>
      <c r="Z61" s="51" t="e">
        <f>(Z9+Z57)*'Базовые данные'!#REF!</f>
        <v>#REF!</v>
      </c>
      <c r="AA61" s="51" t="e">
        <f>(AA9+AA57)*'Базовые данные'!#REF!</f>
        <v>#REF!</v>
      </c>
    </row>
    <row r="62" spans="1:27" ht="15.75" thickBot="1" x14ac:dyDescent="0.3">
      <c r="A62" s="404" t="s">
        <v>76</v>
      </c>
      <c r="B62" s="405" t="s">
        <v>77</v>
      </c>
      <c r="C62" s="406" t="s">
        <v>78</v>
      </c>
      <c r="D62" s="407">
        <f t="shared" ref="D62:R62" si="19">D7/D5</f>
        <v>51.637865011112183</v>
      </c>
      <c r="E62" s="407">
        <f>E7/E5</f>
        <v>53.337741912302249</v>
      </c>
      <c r="F62" s="407">
        <f t="shared" si="19"/>
        <v>101.82218404503215</v>
      </c>
      <c r="G62" s="407">
        <f t="shared" si="19"/>
        <v>101.4465836155829</v>
      </c>
      <c r="H62" s="407">
        <f t="shared" si="19"/>
        <v>101.09256152398807</v>
      </c>
      <c r="I62" s="407">
        <f t="shared" si="19"/>
        <v>100.76703830429761</v>
      </c>
      <c r="J62" s="407">
        <f t="shared" si="19"/>
        <v>100.47095096895649</v>
      </c>
      <c r="K62" s="407">
        <f t="shared" si="19"/>
        <v>100.20526791090211</v>
      </c>
      <c r="L62" s="407">
        <f t="shared" si="19"/>
        <v>99.970989974600414</v>
      </c>
      <c r="M62" s="407">
        <f t="shared" si="19"/>
        <v>99.769151564330116</v>
      </c>
      <c r="N62" s="407">
        <f t="shared" si="19"/>
        <v>99.600821791034335</v>
      </c>
      <c r="O62" s="407">
        <f t="shared" si="19"/>
        <v>99.467105659105556</v>
      </c>
      <c r="P62" s="407">
        <f t="shared" si="19"/>
        <v>99.36914529451964</v>
      </c>
      <c r="Q62" s="407">
        <f t="shared" si="19"/>
        <v>99.308121215785619</v>
      </c>
      <c r="R62" s="408">
        <f t="shared" si="19"/>
        <v>99.285253649230214</v>
      </c>
      <c r="S62" s="53"/>
      <c r="T62" s="53"/>
      <c r="U62" s="53"/>
      <c r="V62" s="53"/>
      <c r="W62" s="6"/>
      <c r="X62" s="6"/>
      <c r="Y62" s="6"/>
      <c r="Z62" s="6"/>
      <c r="AA62" s="6"/>
    </row>
    <row r="63" spans="1:27" ht="30" outlineLevel="1" x14ac:dyDescent="0.25">
      <c r="A63" s="413" t="s">
        <v>252</v>
      </c>
      <c r="B63" s="415" t="s">
        <v>223</v>
      </c>
      <c r="C63" s="22" t="s">
        <v>12</v>
      </c>
      <c r="D63" s="36"/>
      <c r="E63" s="368">
        <f>E62/D62</f>
        <v>1.0329191940996063</v>
      </c>
      <c r="F63" s="368">
        <f t="shared" ref="F63:R63" si="20">F62/E62</f>
        <v>1.9090081505971488</v>
      </c>
      <c r="G63" s="368">
        <f t="shared" si="20"/>
        <v>0.99631121220810648</v>
      </c>
      <c r="H63" s="368">
        <f t="shared" si="20"/>
        <v>0.99651026107555929</v>
      </c>
      <c r="I63" s="368">
        <f t="shared" si="20"/>
        <v>0.99677994884308863</v>
      </c>
      <c r="J63" s="368">
        <f t="shared" si="20"/>
        <v>0.99706166480305791</v>
      </c>
      <c r="K63" s="368">
        <f t="shared" si="20"/>
        <v>0.99735562313791104</v>
      </c>
      <c r="L63" s="368">
        <f t="shared" si="20"/>
        <v>0.99766201976017865</v>
      </c>
      <c r="M63" s="368">
        <f t="shared" si="20"/>
        <v>0.99798103019364337</v>
      </c>
      <c r="N63" s="368">
        <f t="shared" si="20"/>
        <v>0.99831280740933992</v>
      </c>
      <c r="O63" s="368">
        <f t="shared" si="20"/>
        <v>0.99865747963195206</v>
      </c>
      <c r="P63" s="368">
        <f t="shared" si="20"/>
        <v>0.99901514813428227</v>
      </c>
      <c r="Q63" s="368">
        <f t="shared" si="20"/>
        <v>0.99938588503953463</v>
      </c>
      <c r="R63" s="368">
        <f t="shared" si="20"/>
        <v>0.99976973115314793</v>
      </c>
      <c r="S63" s="45"/>
      <c r="T63" s="45"/>
      <c r="U63" s="45"/>
      <c r="V63" s="45"/>
      <c r="W63" s="6"/>
      <c r="X63" s="6"/>
      <c r="Y63" s="6"/>
      <c r="Z63" s="6"/>
      <c r="AA63" s="6"/>
    </row>
    <row r="64" spans="1:27" s="395" customFormat="1" ht="14.25" outlineLevel="1" x14ac:dyDescent="0.2">
      <c r="A64" s="7" t="s">
        <v>253</v>
      </c>
      <c r="B64" s="16" t="s">
        <v>79</v>
      </c>
      <c r="C64" s="52" t="s">
        <v>78</v>
      </c>
      <c r="D64" s="403">
        <f>'Вводные данные'!C62</f>
        <v>50.51</v>
      </c>
      <c r="E64" s="371">
        <f>D65</f>
        <v>52.765730022224368</v>
      </c>
      <c r="F64" s="371">
        <f t="shared" ref="F64:R64" si="21">E65</f>
        <v>53.909753802380131</v>
      </c>
      <c r="G64" s="371">
        <f t="shared" si="21"/>
        <v>149.73461428768417</v>
      </c>
      <c r="H64" s="371">
        <f t="shared" si="21"/>
        <v>53.158552943481617</v>
      </c>
      <c r="I64" s="371">
        <f>H65</f>
        <v>149.02657010449451</v>
      </c>
      <c r="J64" s="371">
        <f t="shared" si="21"/>
        <v>52.507506504100718</v>
      </c>
      <c r="K64" s="371">
        <f t="shared" si="21"/>
        <v>148.43439543381226</v>
      </c>
      <c r="L64" s="371">
        <f t="shared" si="21"/>
        <v>51.976140387991975</v>
      </c>
      <c r="M64" s="371">
        <f t="shared" si="21"/>
        <v>147.96583956120887</v>
      </c>
      <c r="N64" s="371">
        <f t="shared" si="21"/>
        <v>51.572463567451358</v>
      </c>
      <c r="O64" s="371">
        <f t="shared" si="21"/>
        <v>147.6291800146173</v>
      </c>
      <c r="P64" s="371">
        <f t="shared" si="21"/>
        <v>51.3050313035938</v>
      </c>
      <c r="Q64" s="371">
        <f t="shared" si="21"/>
        <v>147.4332592854455</v>
      </c>
      <c r="R64" s="371">
        <f t="shared" si="21"/>
        <v>51.182983146125757</v>
      </c>
      <c r="S64" s="53"/>
      <c r="T64" s="53"/>
      <c r="U64" s="53"/>
      <c r="V64" s="53"/>
      <c r="W64" s="414"/>
      <c r="X64" s="414"/>
      <c r="Y64" s="414"/>
      <c r="Z64" s="414"/>
      <c r="AA64" s="414"/>
    </row>
    <row r="65" spans="1:27" s="395" customFormat="1" ht="14.25" outlineLevel="1" x14ac:dyDescent="0.2">
      <c r="A65" s="7" t="s">
        <v>254</v>
      </c>
      <c r="B65" s="49" t="s">
        <v>80</v>
      </c>
      <c r="C65" s="17" t="s">
        <v>78</v>
      </c>
      <c r="D65" s="372">
        <f t="shared" ref="D65:R65" si="22">(D7-(D64*(D5/2)))/(D5/2)</f>
        <v>52.765730022224368</v>
      </c>
      <c r="E65" s="372">
        <f t="shared" si="22"/>
        <v>53.909753802380131</v>
      </c>
      <c r="F65" s="372">
        <f t="shared" si="22"/>
        <v>149.73461428768417</v>
      </c>
      <c r="G65" s="372">
        <f t="shared" si="22"/>
        <v>53.158552943481617</v>
      </c>
      <c r="H65" s="372">
        <f t="shared" si="22"/>
        <v>149.02657010449451</v>
      </c>
      <c r="I65" s="372">
        <f t="shared" si="22"/>
        <v>52.507506504100718</v>
      </c>
      <c r="J65" s="372">
        <f t="shared" si="22"/>
        <v>148.43439543381226</v>
      </c>
      <c r="K65" s="372">
        <f t="shared" si="22"/>
        <v>51.976140387991975</v>
      </c>
      <c r="L65" s="372">
        <f t="shared" si="22"/>
        <v>147.96583956120887</v>
      </c>
      <c r="M65" s="372">
        <f t="shared" si="22"/>
        <v>51.572463567451358</v>
      </c>
      <c r="N65" s="372">
        <f t="shared" si="22"/>
        <v>147.6291800146173</v>
      </c>
      <c r="O65" s="372">
        <f t="shared" si="22"/>
        <v>51.3050313035938</v>
      </c>
      <c r="P65" s="372">
        <f t="shared" si="22"/>
        <v>147.4332592854455</v>
      </c>
      <c r="Q65" s="372">
        <f t="shared" si="22"/>
        <v>51.182983146125757</v>
      </c>
      <c r="R65" s="372">
        <f t="shared" si="22"/>
        <v>147.38752415233466</v>
      </c>
      <c r="S65" s="53"/>
      <c r="T65" s="53"/>
      <c r="U65" s="53"/>
      <c r="V65" s="53"/>
      <c r="W65" s="414"/>
      <c r="X65" s="414"/>
      <c r="Y65" s="414"/>
      <c r="Z65" s="414"/>
      <c r="AA65" s="414"/>
    </row>
    <row r="66" spans="1:27" outlineLevel="1" x14ac:dyDescent="0.25">
      <c r="A66" s="20" t="s">
        <v>81</v>
      </c>
      <c r="B66" s="415" t="s">
        <v>82</v>
      </c>
      <c r="C66" s="22" t="s">
        <v>12</v>
      </c>
      <c r="D66" s="363"/>
      <c r="E66" s="363">
        <f>E65/E64</f>
        <v>1.0216811892808819</v>
      </c>
      <c r="F66" s="363">
        <f t="shared" ref="F66:R66" si="23">F65/F64</f>
        <v>2.7775050659028113</v>
      </c>
      <c r="G66" s="363">
        <f t="shared" si="23"/>
        <v>0.35501846514492919</v>
      </c>
      <c r="H66" s="363">
        <f t="shared" si="23"/>
        <v>2.8034354182466208</v>
      </c>
      <c r="I66" s="363">
        <f t="shared" si="23"/>
        <v>0.35233654285462979</v>
      </c>
      <c r="J66" s="363">
        <f t="shared" si="23"/>
        <v>2.8269176221921692</v>
      </c>
      <c r="K66" s="363">
        <f t="shared" si="23"/>
        <v>0.35016237467122929</v>
      </c>
      <c r="L66" s="363">
        <f t="shared" si="23"/>
        <v>2.8468031380682</v>
      </c>
      <c r="M66" s="363">
        <f t="shared" si="23"/>
        <v>0.34854304020704341</v>
      </c>
      <c r="N66" s="363">
        <f t="shared" si="23"/>
        <v>2.8625582297718601</v>
      </c>
      <c r="O66" s="363">
        <f t="shared" si="23"/>
        <v>0.34752635826138101</v>
      </c>
      <c r="P66" s="363">
        <f t="shared" si="23"/>
        <v>2.8736608387005922</v>
      </c>
      <c r="Q66" s="363">
        <f t="shared" si="23"/>
        <v>0.34716035848485444</v>
      </c>
      <c r="R66" s="363">
        <f t="shared" si="23"/>
        <v>2.8796196527183273</v>
      </c>
      <c r="S66" s="19"/>
      <c r="T66" s="19"/>
      <c r="U66" s="19"/>
      <c r="V66" s="19"/>
      <c r="W66" s="6"/>
      <c r="X66" s="6"/>
      <c r="Y66" s="6"/>
      <c r="Z66" s="6"/>
      <c r="AA66" s="6"/>
    </row>
    <row r="67" spans="1:27" outlineLevel="1" x14ac:dyDescent="0.25">
      <c r="A67" s="20"/>
      <c r="B67" s="415" t="s">
        <v>192</v>
      </c>
      <c r="C67" s="13"/>
      <c r="D67" s="363">
        <f>'Вводные данные'!C63</f>
        <v>0.02</v>
      </c>
      <c r="E67" s="363">
        <f>'Вводные данные'!D63</f>
        <v>0.02</v>
      </c>
      <c r="F67" s="363">
        <f>'Вводные данные'!E63</f>
        <v>0.02</v>
      </c>
      <c r="G67" s="363">
        <f>'Вводные данные'!F63</f>
        <v>0.02</v>
      </c>
      <c r="H67" s="363">
        <f>'Вводные данные'!G63</f>
        <v>0.02</v>
      </c>
      <c r="I67" s="363">
        <f>'Вводные данные'!H63</f>
        <v>0.02</v>
      </c>
      <c r="J67" s="363">
        <f>'Вводные данные'!I63</f>
        <v>0.02</v>
      </c>
      <c r="K67" s="363">
        <f>'Вводные данные'!J63</f>
        <v>0.02</v>
      </c>
      <c r="L67" s="363">
        <f>'Вводные данные'!K63</f>
        <v>0.02</v>
      </c>
      <c r="M67" s="363">
        <f>'Вводные данные'!L63</f>
        <v>0.02</v>
      </c>
      <c r="N67" s="363">
        <f>'Вводные данные'!M63</f>
        <v>0.02</v>
      </c>
      <c r="O67" s="363">
        <f>'Вводные данные'!N63</f>
        <v>0.02</v>
      </c>
      <c r="P67" s="363">
        <f>'Вводные данные'!O63</f>
        <v>0.02</v>
      </c>
      <c r="Q67" s="363">
        <f>'Вводные данные'!P63</f>
        <v>0.02</v>
      </c>
      <c r="R67" s="363">
        <f>'Вводные данные'!Q63</f>
        <v>0.02</v>
      </c>
      <c r="S67" s="19"/>
      <c r="T67" s="19"/>
      <c r="U67" s="19"/>
      <c r="V67" s="19"/>
      <c r="W67" s="6"/>
      <c r="X67" s="6"/>
      <c r="Y67" s="6"/>
      <c r="Z67" s="6"/>
      <c r="AA67" s="6"/>
    </row>
    <row r="68" spans="1:27" outlineLevel="1" x14ac:dyDescent="0.25">
      <c r="A68" s="20"/>
      <c r="B68" s="415" t="s">
        <v>173</v>
      </c>
      <c r="C68" s="13"/>
      <c r="D68" s="363"/>
      <c r="E68" s="363">
        <f>E66-E67</f>
        <v>1.0016811892808819</v>
      </c>
      <c r="F68" s="363">
        <f>F66-F67</f>
        <v>2.7575050659028113</v>
      </c>
      <c r="G68" s="363">
        <f t="shared" ref="G68:R68" si="24">G66-G67</f>
        <v>0.33501846514492917</v>
      </c>
      <c r="H68" s="363">
        <f t="shared" si="24"/>
        <v>2.7834354182466208</v>
      </c>
      <c r="I68" s="363">
        <f t="shared" si="24"/>
        <v>0.33233654285462977</v>
      </c>
      <c r="J68" s="363">
        <f t="shared" si="24"/>
        <v>2.8069176221921692</v>
      </c>
      <c r="K68" s="363">
        <f t="shared" si="24"/>
        <v>0.33016237467122928</v>
      </c>
      <c r="L68" s="363">
        <f t="shared" si="24"/>
        <v>2.8268031380681999</v>
      </c>
      <c r="M68" s="363">
        <f t="shared" si="24"/>
        <v>0.32854304020704339</v>
      </c>
      <c r="N68" s="363">
        <f t="shared" si="24"/>
        <v>2.8425582297718601</v>
      </c>
      <c r="O68" s="363">
        <f t="shared" si="24"/>
        <v>0.32752635826138099</v>
      </c>
      <c r="P68" s="363">
        <f t="shared" si="24"/>
        <v>2.8536608387005922</v>
      </c>
      <c r="Q68" s="363">
        <f t="shared" si="24"/>
        <v>0.32716035848485442</v>
      </c>
      <c r="R68" s="363">
        <f t="shared" si="24"/>
        <v>2.8596196527183273</v>
      </c>
      <c r="S68" s="19"/>
      <c r="T68" s="19"/>
      <c r="U68" s="19"/>
      <c r="V68" s="19"/>
      <c r="W68" s="6"/>
      <c r="X68" s="6"/>
      <c r="Y68" s="6"/>
      <c r="Z68" s="6"/>
      <c r="AA68" s="6"/>
    </row>
    <row r="69" spans="1:27" s="54" customFormat="1" x14ac:dyDescent="0.25"/>
    <row r="70" spans="1:27" s="54" customFormat="1" x14ac:dyDescent="0.25"/>
  </sheetData>
  <scenarios current="1">
    <scenario name="Поиск пера" count="2" user="Автор" comment="Автор: Автор , 2/20/2017">
      <inputCells r="J60" val="254890.209697161" numFmtId="1"/>
      <inputCells r="L2" undone="1" val="299993.415607823" numFmtId="1"/>
    </scenario>
    <scenario name="Pash_P" count="2" user="Автор" comment="Автор: Автор , 2/20/2017">
      <inputCells r="L60" val="309158.021725461" numFmtId="1"/>
      <inputCells r="N2" undone="1" val="301046.094676482" numFmtId="1"/>
    </scenario>
  </scenarios>
  <conditionalFormatting sqref="A5:C5 V5">
    <cfRule type="cellIs" dxfId="5" priority="5" stopIfTrue="1" operator="equal">
      <formula>"ошибка"</formula>
    </cfRule>
  </conditionalFormatting>
  <conditionalFormatting sqref="D5:U5">
    <cfRule type="cellIs" dxfId="4" priority="3" stopIfTrue="1" operator="equal">
      <formula>"ошибка"</formula>
    </cfRule>
  </conditionalFormatting>
  <hyperlinks>
    <hyperlink ref="B1" location="Содержание!A1" display="Содержание"/>
  </hyperlinks>
  <pageMargins left="0.25" right="0.25" top="0.75" bottom="0.75" header="0.3" footer="0.3"/>
  <pageSetup paperSize="9" scale="72" fitToWidth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A75"/>
  <sheetViews>
    <sheetView showGridLines="0" zoomScale="90" zoomScaleNormal="90" workbookViewId="0">
      <pane xSplit="3" ySplit="4" topLeftCell="D35" activePane="bottomRight" state="frozen"/>
      <selection pane="topRight" activeCell="D1" sqref="D1"/>
      <selection pane="bottomLeft" activeCell="A3" sqref="A3"/>
      <selection pane="bottomRight" activeCell="R60" sqref="R60"/>
    </sheetView>
  </sheetViews>
  <sheetFormatPr defaultColWidth="8.85546875" defaultRowHeight="15" outlineLevelRow="2" x14ac:dyDescent="0.25"/>
  <cols>
    <col min="1" max="1" width="6.7109375" style="1" bestFit="1" customWidth="1"/>
    <col min="2" max="2" width="55.28515625" style="1" customWidth="1"/>
    <col min="3" max="3" width="10.5703125" style="1" bestFit="1" customWidth="1"/>
    <col min="4" max="4" width="13.5703125" style="1" customWidth="1"/>
    <col min="5" max="5" width="15" style="1" customWidth="1"/>
    <col min="6" max="6" width="13.42578125" style="1" customWidth="1"/>
    <col min="7" max="8" width="14.28515625" style="1" customWidth="1"/>
    <col min="9" max="9" width="14.85546875" style="1" customWidth="1"/>
    <col min="10" max="10" width="13.42578125" style="1" customWidth="1"/>
    <col min="11" max="11" width="15.28515625" style="1" customWidth="1"/>
    <col min="12" max="18" width="15.140625" style="1" bestFit="1" customWidth="1"/>
    <col min="19" max="21" width="15.140625" style="54" bestFit="1" customWidth="1"/>
    <col min="22" max="22" width="8" style="1" hidden="1" customWidth="1"/>
    <col min="23" max="23" width="10.5703125" style="1" hidden="1" customWidth="1"/>
    <col min="24" max="24" width="7.5703125" style="1" hidden="1" customWidth="1"/>
    <col min="25" max="25" width="12.7109375" style="1" hidden="1" customWidth="1"/>
    <col min="26" max="27" width="0" style="1" hidden="1" customWidth="1"/>
    <col min="28" max="16384" width="8.85546875" style="1"/>
  </cols>
  <sheetData>
    <row r="1" spans="1:27" x14ac:dyDescent="0.25">
      <c r="B1" s="410" t="s">
        <v>242</v>
      </c>
    </row>
    <row r="2" spans="1:27" x14ac:dyDescent="0.25">
      <c r="B2" s="394" t="s">
        <v>212</v>
      </c>
    </row>
    <row r="3" spans="1:27" x14ac:dyDescent="0.25">
      <c r="B3" s="395" t="s">
        <v>213</v>
      </c>
    </row>
    <row r="4" spans="1:27" x14ac:dyDescent="0.25">
      <c r="A4" s="2" t="s">
        <v>124</v>
      </c>
      <c r="B4" s="3" t="s">
        <v>7</v>
      </c>
      <c r="C4" s="3" t="s">
        <v>8</v>
      </c>
      <c r="D4" s="4">
        <f>'Вводные данные'!C6</f>
        <v>2020</v>
      </c>
      <c r="E4" s="4">
        <f>'Вводные данные'!D6</f>
        <v>2021</v>
      </c>
      <c r="F4" s="4">
        <f>'Вводные данные'!E6</f>
        <v>2022</v>
      </c>
      <c r="G4" s="4">
        <f>'Вводные данные'!F6</f>
        <v>2023</v>
      </c>
      <c r="H4" s="4">
        <f>'Вводные данные'!G6</f>
        <v>2024</v>
      </c>
      <c r="I4" s="4">
        <f>'Вводные данные'!H6</f>
        <v>2025</v>
      </c>
      <c r="J4" s="4">
        <f>'Вводные данные'!I6</f>
        <v>2026</v>
      </c>
      <c r="K4" s="4">
        <f>'Вводные данные'!J6</f>
        <v>2027</v>
      </c>
      <c r="L4" s="4">
        <f>'Вводные данные'!K6</f>
        <v>2028</v>
      </c>
      <c r="M4" s="4">
        <f>'Вводные данные'!L6</f>
        <v>2029</v>
      </c>
      <c r="N4" s="4">
        <f>'Вводные данные'!M6</f>
        <v>2030</v>
      </c>
      <c r="O4" s="4">
        <f>'Вводные данные'!N6</f>
        <v>2031</v>
      </c>
      <c r="P4" s="4">
        <f>'Вводные данные'!O6</f>
        <v>2032</v>
      </c>
      <c r="Q4" s="4">
        <f>'Вводные данные'!P6</f>
        <v>2033</v>
      </c>
      <c r="R4" s="4">
        <f>'Вводные данные'!Q6</f>
        <v>2034</v>
      </c>
      <c r="S4" s="319"/>
      <c r="T4" s="319"/>
      <c r="U4" s="319"/>
      <c r="V4" s="5"/>
      <c r="W4" s="6"/>
      <c r="X4" s="6"/>
      <c r="Y4" s="6"/>
      <c r="Z4" s="6"/>
      <c r="AA4" s="6"/>
    </row>
    <row r="5" spans="1:27" x14ac:dyDescent="0.25">
      <c r="A5" s="7" t="s">
        <v>9</v>
      </c>
      <c r="B5" s="8" t="s">
        <v>10</v>
      </c>
      <c r="C5" s="9" t="s">
        <v>11</v>
      </c>
      <c r="D5" s="148">
        <f>'Вводные данные'!C18</f>
        <v>206.98</v>
      </c>
      <c r="E5" s="360">
        <f>D5*(1+E6)</f>
        <v>206.98</v>
      </c>
      <c r="F5" s="360">
        <f t="shared" ref="F5:R5" si="0">E5*(1+F6)</f>
        <v>531.44184800000005</v>
      </c>
      <c r="G5" s="360">
        <f t="shared" si="0"/>
        <v>531.44184800000005</v>
      </c>
      <c r="H5" s="360">
        <f t="shared" si="0"/>
        <v>531.44184800000005</v>
      </c>
      <c r="I5" s="360">
        <f t="shared" si="0"/>
        <v>531.44184800000005</v>
      </c>
      <c r="J5" s="360">
        <f t="shared" si="0"/>
        <v>531.44184800000005</v>
      </c>
      <c r="K5" s="360">
        <f t="shared" si="0"/>
        <v>531.44184800000005</v>
      </c>
      <c r="L5" s="360">
        <f t="shared" si="0"/>
        <v>531.44184800000005</v>
      </c>
      <c r="M5" s="360">
        <f t="shared" si="0"/>
        <v>531.44184800000005</v>
      </c>
      <c r="N5" s="360">
        <f t="shared" si="0"/>
        <v>531.44184800000005</v>
      </c>
      <c r="O5" s="360">
        <f t="shared" si="0"/>
        <v>531.44184800000005</v>
      </c>
      <c r="P5" s="360">
        <f t="shared" si="0"/>
        <v>531.44184800000005</v>
      </c>
      <c r="Q5" s="360">
        <f t="shared" si="0"/>
        <v>531.44184800000005</v>
      </c>
      <c r="R5" s="360">
        <f t="shared" si="0"/>
        <v>531.44184800000005</v>
      </c>
      <c r="S5" s="320"/>
      <c r="T5" s="320"/>
      <c r="U5" s="320"/>
      <c r="V5" s="10"/>
      <c r="W5" s="6"/>
      <c r="X5" s="6"/>
      <c r="Y5" s="6"/>
      <c r="Z5" s="6"/>
      <c r="AA5" s="6"/>
    </row>
    <row r="6" spans="1:27" x14ac:dyDescent="0.25">
      <c r="A6" s="11"/>
      <c r="B6" s="12" t="s">
        <v>153</v>
      </c>
      <c r="C6" s="13" t="s">
        <v>12</v>
      </c>
      <c r="D6" s="147">
        <f>'Вводные данные'!C19</f>
        <v>0</v>
      </c>
      <c r="E6" s="147">
        <f>'Вводные данные'!D19</f>
        <v>0</v>
      </c>
      <c r="F6" s="147">
        <f>'Вводные данные'!E19</f>
        <v>1.5676000000000001</v>
      </c>
      <c r="G6" s="147">
        <f>'Вводные данные'!F19</f>
        <v>0</v>
      </c>
      <c r="H6" s="147">
        <f>'Вводные данные'!G19</f>
        <v>0</v>
      </c>
      <c r="I6" s="147">
        <f>'Вводные данные'!H19</f>
        <v>0</v>
      </c>
      <c r="J6" s="147">
        <f>'Вводные данные'!I19</f>
        <v>0</v>
      </c>
      <c r="K6" s="147">
        <f>'Вводные данные'!J19</f>
        <v>0</v>
      </c>
      <c r="L6" s="147">
        <f>'Вводные данные'!K19</f>
        <v>0</v>
      </c>
      <c r="M6" s="147">
        <f>'Вводные данные'!L19</f>
        <v>0</v>
      </c>
      <c r="N6" s="147">
        <f>'Вводные данные'!M19</f>
        <v>0</v>
      </c>
      <c r="O6" s="147">
        <f>'Вводные данные'!N19</f>
        <v>0</v>
      </c>
      <c r="P6" s="147">
        <f>'Вводные данные'!O19</f>
        <v>0</v>
      </c>
      <c r="Q6" s="147">
        <f>'Вводные данные'!P19</f>
        <v>0</v>
      </c>
      <c r="R6" s="329">
        <f>'Вводные данные'!Q19</f>
        <v>0</v>
      </c>
      <c r="S6" s="321"/>
      <c r="T6" s="321"/>
      <c r="U6" s="321"/>
      <c r="V6" s="14"/>
      <c r="W6" s="6"/>
      <c r="X6" s="6"/>
      <c r="Y6" s="6"/>
      <c r="Z6" s="6"/>
      <c r="AA6" s="6"/>
    </row>
    <row r="7" spans="1:27" x14ac:dyDescent="0.25">
      <c r="A7" s="15" t="s">
        <v>13</v>
      </c>
      <c r="B7" s="16" t="s">
        <v>14</v>
      </c>
      <c r="C7" s="17" t="s">
        <v>15</v>
      </c>
      <c r="D7" s="18">
        <f t="shared" ref="D7:R7" si="1">D9+D57+D60+D63</f>
        <v>10688.005299999999</v>
      </c>
      <c r="E7" s="18">
        <f t="shared" si="1"/>
        <v>11039.845821008319</v>
      </c>
      <c r="F7" s="18">
        <f t="shared" si="1"/>
        <v>29222.897169681171</v>
      </c>
      <c r="G7" s="18">
        <f t="shared" si="1"/>
        <v>30391.813056468425</v>
      </c>
      <c r="H7" s="18">
        <f t="shared" si="1"/>
        <v>31607.485578727159</v>
      </c>
      <c r="I7" s="18">
        <f t="shared" si="1"/>
        <v>32871.78500187624</v>
      </c>
      <c r="J7" s="18">
        <f t="shared" si="1"/>
        <v>34186.656401951288</v>
      </c>
      <c r="K7" s="18">
        <f t="shared" si="1"/>
        <v>35554.122658029344</v>
      </c>
      <c r="L7" s="18">
        <f t="shared" si="1"/>
        <v>36976.287564350525</v>
      </c>
      <c r="M7" s="18">
        <f t="shared" si="1"/>
        <v>38455.339066924549</v>
      </c>
      <c r="N7" s="18">
        <f t="shared" si="1"/>
        <v>39993.55262960153</v>
      </c>
      <c r="O7" s="18">
        <f t="shared" si="1"/>
        <v>41593.294734785581</v>
      </c>
      <c r="P7" s="18">
        <f t="shared" si="1"/>
        <v>43257.026524176996</v>
      </c>
      <c r="Q7" s="18">
        <f t="shared" si="1"/>
        <v>44987.307585144081</v>
      </c>
      <c r="R7" s="361">
        <f t="shared" si="1"/>
        <v>46786.79988854986</v>
      </c>
      <c r="S7" s="322"/>
      <c r="T7" s="322"/>
      <c r="U7" s="322"/>
      <c r="V7" s="310" t="e">
        <f>V9+V57+V60+#REF!</f>
        <v>#REF!</v>
      </c>
      <c r="W7" s="18" t="e">
        <f>W9+W57+W60+#REF!</f>
        <v>#REF!</v>
      </c>
      <c r="X7" s="18" t="e">
        <f>X9+X57+X60+#REF!</f>
        <v>#REF!</v>
      </c>
      <c r="Y7" s="18" t="e">
        <f>Y9+Y57+Y60+#REF!</f>
        <v>#REF!</v>
      </c>
      <c r="Z7" s="18" t="e">
        <f>Z9+Z57+Z60+#REF!</f>
        <v>#REF!</v>
      </c>
      <c r="AA7" s="18" t="e">
        <f>AA9+AA57+AA60+#REF!</f>
        <v>#REF!</v>
      </c>
    </row>
    <row r="8" spans="1:27" x14ac:dyDescent="0.25">
      <c r="A8" s="11"/>
      <c r="B8" s="12" t="s">
        <v>16</v>
      </c>
      <c r="C8" s="13" t="s">
        <v>12</v>
      </c>
      <c r="D8" s="362"/>
      <c r="E8" s="362">
        <f>E7/D7</f>
        <v>1.0329191940996063</v>
      </c>
      <c r="F8" s="362">
        <f t="shared" ref="F8:R8" si="2">F7/E7</f>
        <v>2.6470385224104618</v>
      </c>
      <c r="G8" s="362">
        <f t="shared" si="2"/>
        <v>1.0400000000000003</v>
      </c>
      <c r="H8" s="362">
        <f t="shared" si="2"/>
        <v>1.0399999999999998</v>
      </c>
      <c r="I8" s="362">
        <f t="shared" si="2"/>
        <v>1.0399999999999998</v>
      </c>
      <c r="J8" s="362">
        <f t="shared" si="2"/>
        <v>1.04</v>
      </c>
      <c r="K8" s="362">
        <f t="shared" si="2"/>
        <v>1.04</v>
      </c>
      <c r="L8" s="362">
        <f t="shared" si="2"/>
        <v>1.0400000000000003</v>
      </c>
      <c r="M8" s="362">
        <f t="shared" si="2"/>
        <v>1.04</v>
      </c>
      <c r="N8" s="362">
        <f t="shared" si="2"/>
        <v>1.04</v>
      </c>
      <c r="O8" s="362">
        <f t="shared" si="2"/>
        <v>1.0399999999999998</v>
      </c>
      <c r="P8" s="362">
        <f t="shared" si="2"/>
        <v>1.0399999999999998</v>
      </c>
      <c r="Q8" s="362">
        <f t="shared" si="2"/>
        <v>1.04</v>
      </c>
      <c r="R8" s="363">
        <f t="shared" si="2"/>
        <v>1.0400000000000003</v>
      </c>
      <c r="S8" s="19"/>
      <c r="T8" s="19"/>
      <c r="U8" s="19"/>
      <c r="V8" s="19"/>
      <c r="W8" s="6"/>
      <c r="X8" s="6"/>
      <c r="Y8" s="6"/>
      <c r="Z8" s="6"/>
      <c r="AA8" s="6"/>
    </row>
    <row r="9" spans="1:27" s="6" customFormat="1" x14ac:dyDescent="0.25">
      <c r="A9" s="20" t="s">
        <v>17</v>
      </c>
      <c r="B9" s="21" t="s">
        <v>18</v>
      </c>
      <c r="C9" s="22" t="s">
        <v>15</v>
      </c>
      <c r="D9" s="364">
        <f>D10+D39+D47</f>
        <v>10688.005299999999</v>
      </c>
      <c r="E9" s="364">
        <f t="shared" ref="E9:R9" si="3">E10+E39+E47</f>
        <v>11039.845821008319</v>
      </c>
      <c r="F9" s="364">
        <f t="shared" si="3"/>
        <v>23139.977553888002</v>
      </c>
      <c r="G9" s="364">
        <f t="shared" si="3"/>
        <v>22940.367767551896</v>
      </c>
      <c r="H9" s="364">
        <f t="shared" si="3"/>
        <v>22752.22561296192</v>
      </c>
      <c r="I9" s="364">
        <f t="shared" si="3"/>
        <v>22579.228951522709</v>
      </c>
      <c r="J9" s="364">
        <f t="shared" si="3"/>
        <v>22421.875750859625</v>
      </c>
      <c r="K9" s="364">
        <f t="shared" si="3"/>
        <v>22280.680655504919</v>
      </c>
      <c r="L9" s="364">
        <f t="shared" si="3"/>
        <v>22156.175556091119</v>
      </c>
      <c r="M9" s="364">
        <f t="shared" si="3"/>
        <v>22048.910178339691</v>
      </c>
      <c r="N9" s="364">
        <f t="shared" si="3"/>
        <v>21959.452692545965</v>
      </c>
      <c r="O9" s="364">
        <f t="shared" si="3"/>
        <v>21888.390344286319</v>
      </c>
      <c r="P9" s="364">
        <f t="shared" si="3"/>
        <v>21836.330107100031</v>
      </c>
      <c r="Q9" s="364">
        <f t="shared" si="3"/>
        <v>21803.899357925118</v>
      </c>
      <c r="R9" s="364">
        <f t="shared" si="3"/>
        <v>21791.746576095655</v>
      </c>
      <c r="S9" s="323"/>
      <c r="T9" s="323"/>
      <c r="U9" s="323"/>
      <c r="V9" s="23"/>
    </row>
    <row r="10" spans="1:27" s="6" customFormat="1" x14ac:dyDescent="0.25">
      <c r="A10" s="20" t="s">
        <v>19</v>
      </c>
      <c r="B10" s="24" t="s">
        <v>20</v>
      </c>
      <c r="C10" s="22" t="s">
        <v>15</v>
      </c>
      <c r="D10" s="365">
        <f>D11+D15+D18+D19+D20+D26</f>
        <v>10286.585299999999</v>
      </c>
      <c r="E10" s="26">
        <f>D10*(1-E36)*(1+D37)*(1+D38)</f>
        <v>10621.619383220999</v>
      </c>
      <c r="F10" s="26">
        <f t="shared" ref="F10:R10" si="4">E10*(1-F36)*(1+E37)*(1+E38)</f>
        <v>10936.019316964341</v>
      </c>
      <c r="G10" s="26">
        <f t="shared" si="4"/>
        <v>11259.725488746486</v>
      </c>
      <c r="H10" s="26">
        <f t="shared" si="4"/>
        <v>11593.013363213382</v>
      </c>
      <c r="I10" s="26">
        <f t="shared" si="4"/>
        <v>11936.166558764498</v>
      </c>
      <c r="J10" s="26">
        <f t="shared" si="4"/>
        <v>12289.477088903928</v>
      </c>
      <c r="K10" s="26">
        <f t="shared" si="4"/>
        <v>12653.245610735485</v>
      </c>
      <c r="L10" s="26">
        <f t="shared" si="4"/>
        <v>13027.781680813254</v>
      </c>
      <c r="M10" s="26">
        <f t="shared" si="4"/>
        <v>13413.404018565327</v>
      </c>
      <c r="N10" s="26">
        <f t="shared" si="4"/>
        <v>13810.440777514859</v>
      </c>
      <c r="O10" s="26">
        <f t="shared" si="4"/>
        <v>14219.2298245293</v>
      </c>
      <c r="P10" s="26">
        <f t="shared" si="4"/>
        <v>14640.11902733537</v>
      </c>
      <c r="Q10" s="26">
        <f t="shared" si="4"/>
        <v>15073.466550544495</v>
      </c>
      <c r="R10" s="26">
        <f t="shared" si="4"/>
        <v>15519.641160440613</v>
      </c>
      <c r="S10" s="324"/>
      <c r="T10" s="324"/>
      <c r="U10" s="324"/>
      <c r="V10" s="311" t="e">
        <f>#REF!*(1-V36)*(1+#REF!)*(1+#REF!)</f>
        <v>#REF!</v>
      </c>
      <c r="W10" s="26" t="e">
        <f t="shared" ref="W10:Y10" si="5">V10*(1-W36)*(1+V37)*(1+V38)</f>
        <v>#REF!</v>
      </c>
      <c r="X10" s="26" t="e">
        <f t="shared" si="5"/>
        <v>#REF!</v>
      </c>
      <c r="Y10" s="26" t="e">
        <f t="shared" si="5"/>
        <v>#REF!</v>
      </c>
    </row>
    <row r="11" spans="1:27" s="6" customFormat="1" outlineLevel="2" x14ac:dyDescent="0.25">
      <c r="A11" s="20" t="s">
        <v>21</v>
      </c>
      <c r="B11" s="21" t="s">
        <v>22</v>
      </c>
      <c r="C11" s="22" t="s">
        <v>15</v>
      </c>
      <c r="D11" s="25">
        <f>SUM(D12:D14)</f>
        <v>323.60000000000002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7"/>
      <c r="T11" s="27"/>
      <c r="U11" s="27"/>
      <c r="V11" s="27"/>
      <c r="Y11" s="28"/>
    </row>
    <row r="12" spans="1:27" s="6" customFormat="1" outlineLevel="2" x14ac:dyDescent="0.25">
      <c r="A12" s="20"/>
      <c r="B12" s="29" t="s">
        <v>23</v>
      </c>
      <c r="C12" s="22" t="s">
        <v>15</v>
      </c>
      <c r="D12" s="149">
        <f>'Вводные данные'!C22</f>
        <v>0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7"/>
      <c r="T12" s="27"/>
      <c r="U12" s="27"/>
      <c r="V12" s="27"/>
      <c r="Y12" s="28"/>
    </row>
    <row r="13" spans="1:27" s="6" customFormat="1" outlineLevel="2" x14ac:dyDescent="0.25">
      <c r="A13" s="20"/>
      <c r="B13" s="29" t="s">
        <v>24</v>
      </c>
      <c r="C13" s="22" t="s">
        <v>15</v>
      </c>
      <c r="D13" s="149">
        <f>'Вводные данные'!C23</f>
        <v>0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7"/>
      <c r="T13" s="27"/>
      <c r="U13" s="27"/>
      <c r="V13" s="27"/>
      <c r="Y13" s="28"/>
    </row>
    <row r="14" spans="1:27" s="6" customFormat="1" outlineLevel="2" x14ac:dyDescent="0.25">
      <c r="A14" s="20"/>
      <c r="B14" s="29" t="s">
        <v>25</v>
      </c>
      <c r="C14" s="22" t="s">
        <v>15</v>
      </c>
      <c r="D14" s="149">
        <f>'Вводные данные'!C24</f>
        <v>323.60000000000002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/>
      <c r="T14" s="27"/>
      <c r="U14" s="27"/>
      <c r="V14" s="27"/>
      <c r="Y14" s="28"/>
    </row>
    <row r="15" spans="1:27" s="6" customFormat="1" outlineLevel="2" x14ac:dyDescent="0.25">
      <c r="A15" s="20" t="s">
        <v>26</v>
      </c>
      <c r="B15" s="21" t="s">
        <v>27</v>
      </c>
      <c r="C15" s="22" t="s">
        <v>15</v>
      </c>
      <c r="D15" s="25">
        <f>SUM(D16:D17)</f>
        <v>5308.8919799999994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7"/>
      <c r="T15" s="27"/>
      <c r="U15" s="27"/>
      <c r="V15" s="27"/>
      <c r="Y15" s="28"/>
    </row>
    <row r="16" spans="1:27" s="6" customFormat="1" outlineLevel="2" x14ac:dyDescent="0.25">
      <c r="A16" s="20"/>
      <c r="B16" s="29" t="s">
        <v>28</v>
      </c>
      <c r="C16" s="22" t="s">
        <v>15</v>
      </c>
      <c r="D16" s="149">
        <f>'Вводные данные'!C26</f>
        <v>4077.49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"/>
      <c r="T16" s="27"/>
      <c r="U16" s="27"/>
      <c r="V16" s="27"/>
      <c r="Y16" s="28"/>
    </row>
    <row r="17" spans="1:25" s="6" customFormat="1" outlineLevel="2" x14ac:dyDescent="0.25">
      <c r="A17" s="20"/>
      <c r="B17" s="29" t="s">
        <v>29</v>
      </c>
      <c r="C17" s="22" t="s">
        <v>15</v>
      </c>
      <c r="D17" s="25">
        <f>D16*'Макро данные общие'!C9</f>
        <v>1231.4019799999999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7"/>
      <c r="T17" s="27"/>
      <c r="U17" s="27"/>
      <c r="V17" s="27"/>
      <c r="Y17" s="28"/>
    </row>
    <row r="18" spans="1:25" s="6" customFormat="1" outlineLevel="2" x14ac:dyDescent="0.25">
      <c r="A18" s="20" t="s">
        <v>30</v>
      </c>
      <c r="B18" s="21" t="s">
        <v>31</v>
      </c>
      <c r="C18" s="22" t="s">
        <v>15</v>
      </c>
      <c r="D18" s="149">
        <f>'Вводные данные'!C28</f>
        <v>59.73</v>
      </c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7"/>
      <c r="T18" s="27"/>
      <c r="U18" s="27"/>
      <c r="V18" s="27"/>
      <c r="Y18" s="28"/>
    </row>
    <row r="19" spans="1:25" s="6" customFormat="1" outlineLevel="2" x14ac:dyDescent="0.25">
      <c r="A19" s="20" t="s">
        <v>32</v>
      </c>
      <c r="B19" s="21" t="s">
        <v>33</v>
      </c>
      <c r="C19" s="22" t="s">
        <v>15</v>
      </c>
      <c r="D19" s="149">
        <f>'Вводные данные'!C29</f>
        <v>253.95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7"/>
      <c r="T19" s="27"/>
      <c r="U19" s="27"/>
      <c r="V19" s="27"/>
      <c r="Y19" s="28"/>
    </row>
    <row r="20" spans="1:25" s="6" customFormat="1" outlineLevel="2" x14ac:dyDescent="0.25">
      <c r="A20" s="20" t="s">
        <v>34</v>
      </c>
      <c r="B20" s="21" t="s">
        <v>35</v>
      </c>
      <c r="C20" s="22" t="s">
        <v>15</v>
      </c>
      <c r="D20" s="25">
        <f>D21+D22+D23</f>
        <v>1976.3670799999998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7"/>
      <c r="T20" s="27"/>
      <c r="U20" s="27"/>
      <c r="V20" s="27"/>
      <c r="Y20" s="28"/>
    </row>
    <row r="21" spans="1:25" s="6" customFormat="1" outlineLevel="2" x14ac:dyDescent="0.25">
      <c r="A21" s="20"/>
      <c r="B21" s="29" t="s">
        <v>36</v>
      </c>
      <c r="C21" s="22" t="s">
        <v>15</v>
      </c>
      <c r="D21" s="149">
        <f>'Вводные данные'!C32</f>
        <v>13.55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7"/>
      <c r="T21" s="27"/>
      <c r="U21" s="27"/>
      <c r="V21" s="27"/>
      <c r="Y21" s="28"/>
    </row>
    <row r="22" spans="1:25" s="6" customFormat="1" outlineLevel="2" x14ac:dyDescent="0.25">
      <c r="A22" s="20"/>
      <c r="B22" s="29" t="s">
        <v>37</v>
      </c>
      <c r="C22" s="22" t="s">
        <v>15</v>
      </c>
      <c r="D22" s="149">
        <f>'Вводные данные'!C33</f>
        <v>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7"/>
      <c r="T22" s="27"/>
      <c r="U22" s="27"/>
      <c r="V22" s="27"/>
      <c r="Y22" s="28"/>
    </row>
    <row r="23" spans="1:25" s="6" customFormat="1" outlineLevel="2" x14ac:dyDescent="0.25">
      <c r="A23" s="20"/>
      <c r="B23" s="29" t="s">
        <v>38</v>
      </c>
      <c r="C23" s="22" t="s">
        <v>15</v>
      </c>
      <c r="D23" s="25">
        <f>SUM(D24:D25)</f>
        <v>1962.8170799999998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7"/>
      <c r="T23" s="27"/>
      <c r="U23" s="27"/>
      <c r="V23" s="27"/>
      <c r="Y23" s="28"/>
    </row>
    <row r="24" spans="1:25" s="6" customFormat="1" outlineLevel="2" x14ac:dyDescent="0.25">
      <c r="A24" s="20"/>
      <c r="B24" s="29" t="s">
        <v>120</v>
      </c>
      <c r="C24" s="22" t="s">
        <v>15</v>
      </c>
      <c r="D24" s="149">
        <f>'Вводные данные'!C34</f>
        <v>1507.54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7"/>
      <c r="T24" s="27"/>
      <c r="U24" s="27"/>
      <c r="V24" s="27"/>
      <c r="Y24" s="28"/>
    </row>
    <row r="25" spans="1:25" s="6" customFormat="1" outlineLevel="2" x14ac:dyDescent="0.25">
      <c r="A25" s="20"/>
      <c r="B25" s="29" t="s">
        <v>29</v>
      </c>
      <c r="C25" s="22" t="s">
        <v>15</v>
      </c>
      <c r="D25" s="25">
        <f>D24*'Макро данные общие'!C9</f>
        <v>455.27707999999996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7"/>
      <c r="T25" s="27"/>
      <c r="U25" s="27"/>
      <c r="V25" s="27"/>
      <c r="Y25" s="28"/>
    </row>
    <row r="26" spans="1:25" s="6" customFormat="1" outlineLevel="2" x14ac:dyDescent="0.25">
      <c r="A26" s="20" t="s">
        <v>39</v>
      </c>
      <c r="B26" s="21" t="s">
        <v>40</v>
      </c>
      <c r="C26" s="22" t="s">
        <v>15</v>
      </c>
      <c r="D26" s="25">
        <f>D27+D28+D31+D32+D33+D34+D35</f>
        <v>2364.0462399999997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7"/>
      <c r="T26" s="27"/>
      <c r="U26" s="27"/>
      <c r="V26" s="27"/>
      <c r="Y26" s="28"/>
    </row>
    <row r="27" spans="1:25" s="6" customFormat="1" outlineLevel="2" x14ac:dyDescent="0.25">
      <c r="A27" s="20"/>
      <c r="B27" s="29" t="s">
        <v>41</v>
      </c>
      <c r="C27" s="22" t="s">
        <v>15</v>
      </c>
      <c r="D27" s="149">
        <f>'Вводные данные'!C37</f>
        <v>212.37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7"/>
      <c r="T27" s="27"/>
      <c r="U27" s="27"/>
      <c r="V27" s="27"/>
      <c r="Y27" s="28"/>
    </row>
    <row r="28" spans="1:25" s="6" customFormat="1" outlineLevel="2" x14ac:dyDescent="0.25">
      <c r="A28" s="20"/>
      <c r="B28" s="29" t="s">
        <v>121</v>
      </c>
      <c r="C28" s="22" t="s">
        <v>15</v>
      </c>
      <c r="D28" s="25">
        <f>D29+D30</f>
        <v>2135.43624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7"/>
      <c r="T28" s="27"/>
      <c r="U28" s="27"/>
      <c r="V28" s="27"/>
      <c r="Y28" s="28"/>
    </row>
    <row r="29" spans="1:25" s="6" customFormat="1" outlineLevel="2" x14ac:dyDescent="0.25">
      <c r="A29" s="20"/>
      <c r="B29" s="29" t="s">
        <v>120</v>
      </c>
      <c r="C29" s="22" t="s">
        <v>15</v>
      </c>
      <c r="D29" s="149">
        <f>'Вводные данные'!C38</f>
        <v>1640.12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7"/>
      <c r="T29" s="27"/>
      <c r="U29" s="27"/>
      <c r="V29" s="27"/>
      <c r="Y29" s="28"/>
    </row>
    <row r="30" spans="1:25" s="6" customFormat="1" outlineLevel="2" x14ac:dyDescent="0.25">
      <c r="A30" s="20"/>
      <c r="B30" s="29" t="s">
        <v>29</v>
      </c>
      <c r="C30" s="22" t="s">
        <v>15</v>
      </c>
      <c r="D30" s="25">
        <f>D29*'Макро данные общие'!C9</f>
        <v>495.31623999999994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7"/>
      <c r="T30" s="27"/>
      <c r="U30" s="27"/>
      <c r="V30" s="27"/>
      <c r="Y30" s="28"/>
    </row>
    <row r="31" spans="1:25" s="6" customFormat="1" outlineLevel="2" x14ac:dyDescent="0.25">
      <c r="A31" s="20"/>
      <c r="B31" s="29" t="s">
        <v>42</v>
      </c>
      <c r="C31" s="22" t="s">
        <v>15</v>
      </c>
      <c r="D31" s="149">
        <f>'Вводные данные'!C39</f>
        <v>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7"/>
      <c r="T31" s="27"/>
      <c r="U31" s="27"/>
      <c r="V31" s="27"/>
      <c r="Y31" s="28"/>
    </row>
    <row r="32" spans="1:25" s="6" customFormat="1" outlineLevel="2" x14ac:dyDescent="0.25">
      <c r="A32" s="20"/>
      <c r="B32" s="29" t="s">
        <v>43</v>
      </c>
      <c r="C32" s="22" t="s">
        <v>15</v>
      </c>
      <c r="D32" s="149">
        <f>'Вводные данные'!C40</f>
        <v>0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7"/>
      <c r="T32" s="27"/>
      <c r="U32" s="27"/>
      <c r="V32" s="27"/>
      <c r="Y32" s="28"/>
    </row>
    <row r="33" spans="1:27" s="6" customFormat="1" outlineLevel="2" x14ac:dyDescent="0.25">
      <c r="A33" s="20"/>
      <c r="B33" s="29" t="s">
        <v>44</v>
      </c>
      <c r="C33" s="22" t="s">
        <v>15</v>
      </c>
      <c r="D33" s="149">
        <f>'Вводные данные'!C41</f>
        <v>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7"/>
      <c r="T33" s="27"/>
      <c r="U33" s="27"/>
      <c r="V33" s="27"/>
      <c r="Y33" s="28"/>
    </row>
    <row r="34" spans="1:27" s="6" customFormat="1" outlineLevel="2" x14ac:dyDescent="0.25">
      <c r="A34" s="20"/>
      <c r="B34" s="29" t="s">
        <v>45</v>
      </c>
      <c r="C34" s="22" t="s">
        <v>15</v>
      </c>
      <c r="D34" s="149">
        <f>'Вводные данные'!C42</f>
        <v>16.239999999999998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7"/>
      <c r="T34" s="27"/>
      <c r="U34" s="27"/>
      <c r="V34" s="27"/>
      <c r="Y34" s="28"/>
    </row>
    <row r="35" spans="1:27" s="6" customFormat="1" outlineLevel="2" x14ac:dyDescent="0.25">
      <c r="A35" s="20"/>
      <c r="B35" s="29" t="s">
        <v>46</v>
      </c>
      <c r="C35" s="22" t="s">
        <v>15</v>
      </c>
      <c r="D35" s="149">
        <f>'Вводные данные'!C43</f>
        <v>0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7"/>
      <c r="T35" s="27"/>
      <c r="U35" s="27"/>
      <c r="V35" s="27"/>
      <c r="Y35" s="28"/>
    </row>
    <row r="36" spans="1:27" s="6" customFormat="1" x14ac:dyDescent="0.25">
      <c r="A36" s="20"/>
      <c r="B36" s="30" t="s">
        <v>47</v>
      </c>
      <c r="C36" s="22" t="s">
        <v>12</v>
      </c>
      <c r="D36" s="366">
        <f>'Вводные данные'!C65</f>
        <v>0.01</v>
      </c>
      <c r="E36" s="366">
        <f>'Вводные данные'!D65</f>
        <v>0.01</v>
      </c>
      <c r="F36" s="366">
        <f>'Вводные данные'!E65</f>
        <v>0.01</v>
      </c>
      <c r="G36" s="366">
        <f>'Вводные данные'!F65</f>
        <v>0.01</v>
      </c>
      <c r="H36" s="366">
        <f>'Вводные данные'!G65</f>
        <v>0.01</v>
      </c>
      <c r="I36" s="366">
        <f>'Вводные данные'!H65</f>
        <v>0.01</v>
      </c>
      <c r="J36" s="366">
        <f>'Вводные данные'!I65</f>
        <v>0.01</v>
      </c>
      <c r="K36" s="366">
        <f>'Вводные данные'!J65</f>
        <v>0.01</v>
      </c>
      <c r="L36" s="366">
        <f>'Вводные данные'!K65</f>
        <v>0.01</v>
      </c>
      <c r="M36" s="366">
        <f>'Вводные данные'!L65</f>
        <v>0.01</v>
      </c>
      <c r="N36" s="366">
        <f>'Вводные данные'!M65</f>
        <v>0.01</v>
      </c>
      <c r="O36" s="366">
        <f>'Вводные данные'!N65</f>
        <v>0.01</v>
      </c>
      <c r="P36" s="366">
        <f>'Вводные данные'!O65</f>
        <v>0.01</v>
      </c>
      <c r="Q36" s="366">
        <f>'Вводные данные'!P65</f>
        <v>0.01</v>
      </c>
      <c r="R36" s="366">
        <f>'Вводные данные'!Q65</f>
        <v>0.01</v>
      </c>
      <c r="S36" s="32"/>
      <c r="T36" s="32"/>
      <c r="U36" s="32"/>
      <c r="V36" s="312">
        <f>'Вводные данные'!U65</f>
        <v>0</v>
      </c>
      <c r="W36" s="31">
        <f>'Вводные данные'!V65</f>
        <v>0</v>
      </c>
      <c r="X36" s="31">
        <f>'Вводные данные'!W65</f>
        <v>0</v>
      </c>
      <c r="Y36" s="31">
        <f>'Вводные данные'!X65</f>
        <v>0</v>
      </c>
      <c r="Z36" s="31">
        <f>'Вводные данные'!Y65</f>
        <v>0</v>
      </c>
      <c r="AA36" s="31">
        <f>'Вводные данные'!Z65</f>
        <v>0</v>
      </c>
    </row>
    <row r="37" spans="1:27" s="6" customFormat="1" x14ac:dyDescent="0.25">
      <c r="A37" s="20"/>
      <c r="B37" s="30" t="s">
        <v>48</v>
      </c>
      <c r="C37" s="22" t="s">
        <v>12</v>
      </c>
      <c r="D37" s="367">
        <f>'Макро данные общие'!C3</f>
        <v>4.2999999999999997E-2</v>
      </c>
      <c r="E37" s="367">
        <f>'Макро данные общие'!D3</f>
        <v>0.04</v>
      </c>
      <c r="F37" s="367">
        <f>'Макро данные общие'!E3</f>
        <v>0.04</v>
      </c>
      <c r="G37" s="367">
        <f>'Макро данные общие'!F3</f>
        <v>0.04</v>
      </c>
      <c r="H37" s="367">
        <f>'Макро данные общие'!G3</f>
        <v>0.04</v>
      </c>
      <c r="I37" s="367">
        <f>'Макро данные общие'!H3</f>
        <v>0.04</v>
      </c>
      <c r="J37" s="367">
        <f>'Макро данные общие'!I3</f>
        <v>0.04</v>
      </c>
      <c r="K37" s="367">
        <f>'Макро данные общие'!J3</f>
        <v>0.04</v>
      </c>
      <c r="L37" s="367">
        <f>'Макро данные общие'!K3</f>
        <v>0.04</v>
      </c>
      <c r="M37" s="367">
        <f>'Макро данные общие'!L3</f>
        <v>0.04</v>
      </c>
      <c r="N37" s="367">
        <f>'Макро данные общие'!M3</f>
        <v>0.04</v>
      </c>
      <c r="O37" s="367">
        <f>'Макро данные общие'!N3</f>
        <v>0.04</v>
      </c>
      <c r="P37" s="367">
        <f>'Макро данные общие'!O3</f>
        <v>0.04</v>
      </c>
      <c r="Q37" s="367">
        <f>'Макро данные общие'!P3</f>
        <v>0.04</v>
      </c>
      <c r="R37" s="367">
        <f>'Макро данные общие'!Q3</f>
        <v>0.04</v>
      </c>
      <c r="S37" s="33"/>
      <c r="T37" s="33"/>
      <c r="U37" s="33"/>
      <c r="V37" s="33"/>
    </row>
    <row r="38" spans="1:27" s="6" customFormat="1" x14ac:dyDescent="0.25">
      <c r="A38" s="20"/>
      <c r="B38" s="30" t="s">
        <v>49</v>
      </c>
      <c r="C38" s="22" t="s">
        <v>12</v>
      </c>
      <c r="D38" s="368"/>
      <c r="E38" s="368">
        <f>(0.75*'Вводные данные'!D77*'Вводные данные'!D78)+('Вводные данные'!D79/('Расчет тарифа (-)'!D10*(1-'Вводные данные'!D65)*(1+'Макро данные общие'!D3)))</f>
        <v>0</v>
      </c>
      <c r="F38" s="368">
        <f>(0.75*'Вводные данные'!E77*'Вводные данные'!E78)+('Вводные данные'!E79/('Расчет тарифа (-)'!E10*(1-'Вводные данные'!E65)*(1+'Макро данные общие'!E3)))</f>
        <v>0</v>
      </c>
      <c r="G38" s="368">
        <f>(0.75*'Вводные данные'!F77*'Вводные данные'!F78)+('Вводные данные'!F79/('Расчет тарифа (-)'!F10*(1-'Вводные данные'!F65)*(1+'Макро данные общие'!F3)))</f>
        <v>0</v>
      </c>
      <c r="H38" s="368">
        <f>(0.75*'Вводные данные'!G77*'Вводные данные'!G78)+('Вводные данные'!G79/('Расчет тарифа (-)'!G10*(1-'Вводные данные'!G65)*(1+'Макро данные общие'!G3)))</f>
        <v>0</v>
      </c>
      <c r="I38" s="368">
        <f>(0.75*'Вводные данные'!H77*'Вводные данные'!H78)+('Вводные данные'!H79/('Расчет тарифа (-)'!H10*(1-'Вводные данные'!H65)*(1+'Макро данные общие'!H3)))</f>
        <v>0</v>
      </c>
      <c r="J38" s="368">
        <f>(0.75*'Вводные данные'!I77*'Вводные данные'!I78)+('Вводные данные'!I79/('Расчет тарифа (-)'!I10*(1-'Вводные данные'!I65)*(1+'Макро данные общие'!I3)))</f>
        <v>0</v>
      </c>
      <c r="K38" s="368">
        <f>(0.75*'Вводные данные'!J77*'Вводные данные'!J78)+('Вводные данные'!J79/('Расчет тарифа (-)'!J10*(1-'Вводные данные'!J65)*(1+'Макро данные общие'!J3)))</f>
        <v>0</v>
      </c>
      <c r="L38" s="368">
        <f>(0.75*'Вводные данные'!K77*'Вводные данные'!K78)+('Вводные данные'!K79/('Расчет тарифа (-)'!K10*(1-'Вводные данные'!K65)*(1+'Макро данные общие'!K3)))</f>
        <v>0</v>
      </c>
      <c r="M38" s="368">
        <f>(0.75*'Вводные данные'!L77*'Вводные данные'!L78)+('Вводные данные'!L79/('Расчет тарифа (-)'!L10*(1-'Вводные данные'!L65)*(1+'Макро данные общие'!L3)))</f>
        <v>0</v>
      </c>
      <c r="N38" s="368">
        <f>(0.75*'Вводные данные'!M77*'Вводные данные'!M78)+('Вводные данные'!M79/('Расчет тарифа (-)'!M10*(1-'Вводные данные'!M65)*(1+'Макро данные общие'!M3)))</f>
        <v>0</v>
      </c>
      <c r="O38" s="368">
        <f>(0.75*'Вводные данные'!N77*'Вводные данные'!N78)+('Вводные данные'!N79/('Расчет тарифа (-)'!N10*(1-'Вводные данные'!N65)*(1+'Макро данные общие'!N3)))</f>
        <v>0</v>
      </c>
      <c r="P38" s="368">
        <f>(0.75*'Вводные данные'!O77*'Вводные данные'!O78)+('Вводные данные'!O79/('Расчет тарифа (-)'!O10*(1-'Вводные данные'!O65)*(1+'Макро данные общие'!O3)))</f>
        <v>0</v>
      </c>
      <c r="Q38" s="368">
        <f>(0.75*'Вводные данные'!P77*'Вводные данные'!P78)+('Вводные данные'!P79/('Расчет тарифа (-)'!P10*(1-'Вводные данные'!P65)*(1+'Макро данные общие'!P3)))</f>
        <v>0</v>
      </c>
      <c r="R38" s="368">
        <f>(0.75*'Вводные данные'!Q77*'Вводные данные'!Q78)+('Вводные данные'!Q79/('Расчет тарифа (-)'!Q10*(1-'Вводные данные'!Q65)*(1+'Макро данные общие'!Q3)))</f>
        <v>0</v>
      </c>
      <c r="S38" s="325"/>
      <c r="T38" s="325"/>
      <c r="U38" s="325"/>
      <c r="V38" s="32"/>
    </row>
    <row r="39" spans="1:27" x14ac:dyDescent="0.25">
      <c r="A39" s="20" t="s">
        <v>50</v>
      </c>
      <c r="B39" s="21" t="s">
        <v>51</v>
      </c>
      <c r="C39" s="22" t="s">
        <v>15</v>
      </c>
      <c r="D39" s="25">
        <f>D40+D45+D46</f>
        <v>386.19</v>
      </c>
      <c r="E39" s="25">
        <f t="shared" ref="E39:R39" si="6">E40+E45+E46</f>
        <v>402.38723778731992</v>
      </c>
      <c r="F39" s="25">
        <f t="shared" si="6"/>
        <v>3320.6654153293753</v>
      </c>
      <c r="G39" s="25">
        <f t="shared" si="6"/>
        <v>3453.4920319425505</v>
      </c>
      <c r="H39" s="25">
        <f t="shared" si="6"/>
        <v>3588.1782211883101</v>
      </c>
      <c r="I39" s="25">
        <f t="shared" si="6"/>
        <v>3728.1171718146543</v>
      </c>
      <c r="J39" s="25">
        <f t="shared" si="6"/>
        <v>3873.5137415154259</v>
      </c>
      <c r="K39" s="25">
        <f t="shared" si="6"/>
        <v>4024.5807774345271</v>
      </c>
      <c r="L39" s="25">
        <f t="shared" si="6"/>
        <v>4181.5394277544738</v>
      </c>
      <c r="M39" s="25">
        <f t="shared" si="6"/>
        <v>4344.6194654368983</v>
      </c>
      <c r="N39" s="25">
        <f t="shared" si="6"/>
        <v>4514.0596245889365</v>
      </c>
      <c r="O39" s="25">
        <f t="shared" si="6"/>
        <v>4690.1079499479056</v>
      </c>
      <c r="P39" s="25">
        <f t="shared" si="6"/>
        <v>4873.0221599958741</v>
      </c>
      <c r="Q39" s="25">
        <f t="shared" si="6"/>
        <v>5063.0700242357125</v>
      </c>
      <c r="R39" s="25">
        <f t="shared" si="6"/>
        <v>5260.5297551809062</v>
      </c>
      <c r="S39" s="27"/>
      <c r="T39" s="27"/>
      <c r="U39" s="27"/>
      <c r="V39" s="34"/>
      <c r="W39" s="6"/>
      <c r="X39" s="6"/>
      <c r="Y39" s="6"/>
      <c r="Z39" s="6"/>
      <c r="AA39" s="6"/>
    </row>
    <row r="40" spans="1:27" x14ac:dyDescent="0.25">
      <c r="A40" s="20"/>
      <c r="B40" s="35" t="s">
        <v>52</v>
      </c>
      <c r="C40" s="22" t="s">
        <v>15</v>
      </c>
      <c r="D40" s="150">
        <f>'Вводные данные'!C47</f>
        <v>386.19</v>
      </c>
      <c r="E40" s="37">
        <f>E42*E44</f>
        <v>402.38723778731992</v>
      </c>
      <c r="F40" s="37">
        <f>F42*F44</f>
        <v>3320.6654153293753</v>
      </c>
      <c r="G40" s="37">
        <f t="shared" ref="G40:AA40" si="7">G42*G44</f>
        <v>3453.4920319425505</v>
      </c>
      <c r="H40" s="37">
        <f t="shared" si="7"/>
        <v>3588.1782211883101</v>
      </c>
      <c r="I40" s="37">
        <f t="shared" si="7"/>
        <v>3728.1171718146543</v>
      </c>
      <c r="J40" s="37">
        <f t="shared" si="7"/>
        <v>3873.5137415154259</v>
      </c>
      <c r="K40" s="37">
        <f t="shared" si="7"/>
        <v>4024.5807774345271</v>
      </c>
      <c r="L40" s="37">
        <f t="shared" si="7"/>
        <v>4181.5394277544738</v>
      </c>
      <c r="M40" s="37">
        <f t="shared" si="7"/>
        <v>4344.6194654368983</v>
      </c>
      <c r="N40" s="37">
        <f t="shared" si="7"/>
        <v>4514.0596245889365</v>
      </c>
      <c r="O40" s="37">
        <f t="shared" si="7"/>
        <v>4690.1079499479056</v>
      </c>
      <c r="P40" s="37">
        <f t="shared" si="7"/>
        <v>4873.0221599958741</v>
      </c>
      <c r="Q40" s="37">
        <f t="shared" si="7"/>
        <v>5063.0700242357125</v>
      </c>
      <c r="R40" s="37">
        <f t="shared" si="7"/>
        <v>5260.5297551809062</v>
      </c>
      <c r="S40" s="326"/>
      <c r="T40" s="326"/>
      <c r="U40" s="326"/>
      <c r="V40" s="313" t="e">
        <f t="shared" si="7"/>
        <v>#REF!</v>
      </c>
      <c r="W40" s="37" t="e">
        <f t="shared" si="7"/>
        <v>#REF!</v>
      </c>
      <c r="X40" s="37" t="e">
        <f t="shared" si="7"/>
        <v>#REF!</v>
      </c>
      <c r="Y40" s="37" t="e">
        <f t="shared" si="7"/>
        <v>#REF!</v>
      </c>
      <c r="Z40" s="37">
        <f t="shared" si="7"/>
        <v>0</v>
      </c>
      <c r="AA40" s="37">
        <f t="shared" si="7"/>
        <v>0</v>
      </c>
    </row>
    <row r="41" spans="1:27" s="43" customFormat="1" x14ac:dyDescent="0.25">
      <c r="A41" s="39"/>
      <c r="B41" s="40" t="s">
        <v>53</v>
      </c>
      <c r="C41" s="41" t="s">
        <v>54</v>
      </c>
      <c r="D41" s="246">
        <f>'Вводные данные'!C46</f>
        <v>0.38700000000000001</v>
      </c>
      <c r="E41" s="369">
        <f>D41*(E5/D5)</f>
        <v>0.38700000000000001</v>
      </c>
      <c r="F41" s="369">
        <v>1.196</v>
      </c>
      <c r="G41" s="369">
        <f t="shared" ref="G41:R41" si="8">F41*(G5/F5)</f>
        <v>1.196</v>
      </c>
      <c r="H41" s="369">
        <f t="shared" si="8"/>
        <v>1.196</v>
      </c>
      <c r="I41" s="369">
        <f t="shared" si="8"/>
        <v>1.196</v>
      </c>
      <c r="J41" s="369">
        <f t="shared" si="8"/>
        <v>1.196</v>
      </c>
      <c r="K41" s="369">
        <f t="shared" si="8"/>
        <v>1.196</v>
      </c>
      <c r="L41" s="369">
        <f t="shared" si="8"/>
        <v>1.196</v>
      </c>
      <c r="M41" s="369">
        <f t="shared" si="8"/>
        <v>1.196</v>
      </c>
      <c r="N41" s="369">
        <f t="shared" si="8"/>
        <v>1.196</v>
      </c>
      <c r="O41" s="369">
        <f t="shared" si="8"/>
        <v>1.196</v>
      </c>
      <c r="P41" s="369">
        <f t="shared" si="8"/>
        <v>1.196</v>
      </c>
      <c r="Q41" s="369">
        <f t="shared" si="8"/>
        <v>1.196</v>
      </c>
      <c r="R41" s="369">
        <f t="shared" si="8"/>
        <v>1.196</v>
      </c>
      <c r="S41" s="42"/>
      <c r="T41" s="42"/>
      <c r="U41" s="42"/>
      <c r="V41" s="42"/>
      <c r="W41" s="42"/>
      <c r="X41" s="42"/>
      <c r="Y41" s="42"/>
      <c r="Z41" s="42"/>
      <c r="AA41" s="42"/>
    </row>
    <row r="42" spans="1:27" x14ac:dyDescent="0.25">
      <c r="A42" s="20"/>
      <c r="B42" s="30" t="s">
        <v>55</v>
      </c>
      <c r="C42" s="44" t="s">
        <v>56</v>
      </c>
      <c r="D42" s="150">
        <f>'Вводные данные'!C48</f>
        <v>4.8209999999999997</v>
      </c>
      <c r="E42" s="37">
        <f>D42*E43+D42</f>
        <v>5.0234819999999996</v>
      </c>
      <c r="F42" s="37">
        <f t="shared" ref="F42:R42" si="9">E42*F43+E42</f>
        <v>5.2244212799999996</v>
      </c>
      <c r="G42" s="37">
        <f t="shared" si="9"/>
        <v>5.4333981311999997</v>
      </c>
      <c r="H42" s="37">
        <f t="shared" si="9"/>
        <v>5.6453006583167999</v>
      </c>
      <c r="I42" s="37">
        <f t="shared" si="9"/>
        <v>5.8654673839911551</v>
      </c>
      <c r="J42" s="37">
        <f t="shared" si="9"/>
        <v>6.0942206119668105</v>
      </c>
      <c r="K42" s="37">
        <f t="shared" si="9"/>
        <v>6.3318952158335158</v>
      </c>
      <c r="L42" s="37">
        <f t="shared" si="9"/>
        <v>6.5788391292510227</v>
      </c>
      <c r="M42" s="37">
        <f t="shared" si="9"/>
        <v>6.8354138552918124</v>
      </c>
      <c r="N42" s="37">
        <f t="shared" si="9"/>
        <v>7.1019949956481927</v>
      </c>
      <c r="O42" s="37">
        <f t="shared" si="9"/>
        <v>7.378972800478472</v>
      </c>
      <c r="P42" s="37">
        <f t="shared" si="9"/>
        <v>7.6667527396971327</v>
      </c>
      <c r="Q42" s="37">
        <f t="shared" si="9"/>
        <v>7.9657560965453209</v>
      </c>
      <c r="R42" s="37">
        <f t="shared" si="9"/>
        <v>8.2764205843105891</v>
      </c>
      <c r="S42" s="326"/>
      <c r="T42" s="326"/>
      <c r="U42" s="326"/>
      <c r="V42" s="45"/>
      <c r="W42" s="6"/>
      <c r="X42" s="6"/>
      <c r="Y42" s="6"/>
      <c r="Z42" s="6"/>
      <c r="AA42" s="6"/>
    </row>
    <row r="43" spans="1:27" x14ac:dyDescent="0.25">
      <c r="A43" s="20"/>
      <c r="B43" s="30" t="s">
        <v>57</v>
      </c>
      <c r="C43" s="44" t="s">
        <v>12</v>
      </c>
      <c r="D43" s="367">
        <f>'Макро данные общие'!C5</f>
        <v>6.0999999999999999E-2</v>
      </c>
      <c r="E43" s="367">
        <f>'Макро данные общие'!D5</f>
        <v>4.2000000000000003E-2</v>
      </c>
      <c r="F43" s="367">
        <f>'Макро данные общие'!E5</f>
        <v>0.04</v>
      </c>
      <c r="G43" s="367">
        <f>'Макро данные общие'!F5</f>
        <v>0.04</v>
      </c>
      <c r="H43" s="367">
        <f>'Макро данные общие'!G5</f>
        <v>3.9E-2</v>
      </c>
      <c r="I43" s="367">
        <f>'Макро данные общие'!H5</f>
        <v>3.9E-2</v>
      </c>
      <c r="J43" s="367">
        <f>'Макро данные общие'!I5</f>
        <v>3.9E-2</v>
      </c>
      <c r="K43" s="367">
        <f>'Макро данные общие'!J5</f>
        <v>3.9E-2</v>
      </c>
      <c r="L43" s="367">
        <f>'Макро данные общие'!K5</f>
        <v>3.9E-2</v>
      </c>
      <c r="M43" s="367">
        <f>'Макро данные общие'!L5</f>
        <v>3.9E-2</v>
      </c>
      <c r="N43" s="367">
        <f>'Макро данные общие'!M5</f>
        <v>3.9E-2</v>
      </c>
      <c r="O43" s="367">
        <f>'Макро данные общие'!N5</f>
        <v>3.9E-2</v>
      </c>
      <c r="P43" s="367">
        <f>'Макро данные общие'!O5</f>
        <v>3.9E-2</v>
      </c>
      <c r="Q43" s="367">
        <f>'Макро данные общие'!P5</f>
        <v>3.9E-2</v>
      </c>
      <c r="R43" s="367">
        <f>'Макро данные общие'!Q5</f>
        <v>3.9E-2</v>
      </c>
      <c r="S43" s="33"/>
      <c r="T43" s="33"/>
      <c r="U43" s="33"/>
      <c r="V43" s="33"/>
      <c r="W43" s="6"/>
      <c r="X43" s="6"/>
      <c r="Y43" s="6"/>
      <c r="Z43" s="6"/>
      <c r="AA43" s="6"/>
    </row>
    <row r="44" spans="1:27" x14ac:dyDescent="0.25">
      <c r="A44" s="20"/>
      <c r="B44" s="46" t="s">
        <v>58</v>
      </c>
      <c r="C44" s="44" t="s">
        <v>59</v>
      </c>
      <c r="D44" s="36">
        <f t="shared" ref="D44:R44" si="10">D41*D5</f>
        <v>80.101259999999996</v>
      </c>
      <c r="E44" s="36">
        <f t="shared" si="10"/>
        <v>80.101259999999996</v>
      </c>
      <c r="F44" s="36">
        <f t="shared" si="10"/>
        <v>635.604450208</v>
      </c>
      <c r="G44" s="36">
        <f t="shared" si="10"/>
        <v>635.604450208</v>
      </c>
      <c r="H44" s="36">
        <f t="shared" si="10"/>
        <v>635.604450208</v>
      </c>
      <c r="I44" s="36">
        <f t="shared" si="10"/>
        <v>635.604450208</v>
      </c>
      <c r="J44" s="36">
        <f t="shared" si="10"/>
        <v>635.604450208</v>
      </c>
      <c r="K44" s="36">
        <f t="shared" si="10"/>
        <v>635.604450208</v>
      </c>
      <c r="L44" s="36">
        <f t="shared" si="10"/>
        <v>635.604450208</v>
      </c>
      <c r="M44" s="36">
        <f t="shared" si="10"/>
        <v>635.604450208</v>
      </c>
      <c r="N44" s="36">
        <f t="shared" si="10"/>
        <v>635.604450208</v>
      </c>
      <c r="O44" s="36">
        <f t="shared" si="10"/>
        <v>635.604450208</v>
      </c>
      <c r="P44" s="36">
        <f t="shared" si="10"/>
        <v>635.604450208</v>
      </c>
      <c r="Q44" s="36">
        <f t="shared" si="10"/>
        <v>635.604450208</v>
      </c>
      <c r="R44" s="36">
        <f t="shared" si="10"/>
        <v>635.604450208</v>
      </c>
      <c r="S44" s="45"/>
      <c r="T44" s="45"/>
      <c r="U44" s="45"/>
      <c r="V44" s="314" t="e">
        <f>#REF!*(1+V6)</f>
        <v>#REF!</v>
      </c>
      <c r="W44" s="36" t="e">
        <f>V44*(1+W6)</f>
        <v>#REF!</v>
      </c>
      <c r="X44" s="36" t="e">
        <f>W44*(1+X6)</f>
        <v>#REF!</v>
      </c>
      <c r="Y44" s="36" t="e">
        <f>X44*(1+Y6)</f>
        <v>#REF!</v>
      </c>
      <c r="Z44" s="6"/>
      <c r="AA44" s="6"/>
    </row>
    <row r="45" spans="1:27" x14ac:dyDescent="0.25">
      <c r="A45" s="20" t="s">
        <v>60</v>
      </c>
      <c r="B45" s="35" t="s">
        <v>122</v>
      </c>
      <c r="C45" s="22" t="s">
        <v>15</v>
      </c>
      <c r="D45" s="151">
        <f>'Вводные данные'!C50</f>
        <v>0</v>
      </c>
      <c r="E45" s="37">
        <f>D45*(1+'Макро данные общие'!D3)</f>
        <v>0</v>
      </c>
      <c r="F45" s="37">
        <f>E45*(1+'Макро данные общие'!E3)</f>
        <v>0</v>
      </c>
      <c r="G45" s="37">
        <f>F45*(1+'Макро данные общие'!F3)</f>
        <v>0</v>
      </c>
      <c r="H45" s="37">
        <f>G45*(1+'Макро данные общие'!G3)</f>
        <v>0</v>
      </c>
      <c r="I45" s="37">
        <f>H45*(1+'Макро данные общие'!H3)</f>
        <v>0</v>
      </c>
      <c r="J45" s="37">
        <f>I45*(1+'Макро данные общие'!I3)</f>
        <v>0</v>
      </c>
      <c r="K45" s="37">
        <f>J45*(1+'Макро данные общие'!J3)</f>
        <v>0</v>
      </c>
      <c r="L45" s="37">
        <f>K45*(1+'Макро данные общие'!K3)</f>
        <v>0</v>
      </c>
      <c r="M45" s="37">
        <f>L45*(1+'Макро данные общие'!L3)</f>
        <v>0</v>
      </c>
      <c r="N45" s="37">
        <f>M45*(1+'Макро данные общие'!M3)</f>
        <v>0</v>
      </c>
      <c r="O45" s="37">
        <f>N45*(1+'Макро данные общие'!N3)</f>
        <v>0</v>
      </c>
      <c r="P45" s="37">
        <f>O45*(1+'Макро данные общие'!O3)</f>
        <v>0</v>
      </c>
      <c r="Q45" s="37">
        <f>P45*(1+'Макро данные общие'!P3)</f>
        <v>0</v>
      </c>
      <c r="R45" s="37">
        <f>Q45*(1+'Макро данные общие'!Q3)</f>
        <v>0</v>
      </c>
      <c r="S45" s="326"/>
      <c r="T45" s="326"/>
      <c r="U45" s="326"/>
      <c r="V45" s="314"/>
      <c r="W45" s="36"/>
      <c r="X45" s="36"/>
      <c r="Y45" s="36"/>
      <c r="Z45" s="6"/>
      <c r="AA45" s="6"/>
    </row>
    <row r="46" spans="1:27" x14ac:dyDescent="0.25">
      <c r="A46" s="20" t="s">
        <v>61</v>
      </c>
      <c r="B46" s="35" t="s">
        <v>62</v>
      </c>
      <c r="C46" s="22" t="s">
        <v>15</v>
      </c>
      <c r="D46" s="151">
        <f>'Вводные данные'!C51</f>
        <v>0</v>
      </c>
      <c r="E46" s="37">
        <f>D46*(1+'Макро данные общие'!D3)</f>
        <v>0</v>
      </c>
      <c r="F46" s="37">
        <f>E46*(1+'Макро данные общие'!E3)</f>
        <v>0</v>
      </c>
      <c r="G46" s="37">
        <f>F46*(1+'Макро данные общие'!F3)</f>
        <v>0</v>
      </c>
      <c r="H46" s="37">
        <f>G46*(1+'Макро данные общие'!G3)</f>
        <v>0</v>
      </c>
      <c r="I46" s="37">
        <f>H46*(1+'Макро данные общие'!H3)</f>
        <v>0</v>
      </c>
      <c r="J46" s="37">
        <f>I46*(1+'Макро данные общие'!I3)</f>
        <v>0</v>
      </c>
      <c r="K46" s="37">
        <f>J46*(1+'Макро данные общие'!J3)</f>
        <v>0</v>
      </c>
      <c r="L46" s="37">
        <f>K46*(1+'Макро данные общие'!K3)</f>
        <v>0</v>
      </c>
      <c r="M46" s="37">
        <f>L46*(1+'Макро данные общие'!L3)</f>
        <v>0</v>
      </c>
      <c r="N46" s="37">
        <f>M46*(1+'Макро данные общие'!M3)</f>
        <v>0</v>
      </c>
      <c r="O46" s="37">
        <f>N46*(1+'Макро данные общие'!N3)</f>
        <v>0</v>
      </c>
      <c r="P46" s="37">
        <f>O46*(1+'Макро данные общие'!O3)</f>
        <v>0</v>
      </c>
      <c r="Q46" s="37">
        <f>P46*(1+'Макро данные общие'!P3)</f>
        <v>0</v>
      </c>
      <c r="R46" s="37">
        <f>Q46*(1+'Макро данные общие'!Q3)</f>
        <v>0</v>
      </c>
      <c r="S46" s="326"/>
      <c r="T46" s="326"/>
      <c r="U46" s="326"/>
      <c r="V46" s="314"/>
      <c r="W46" s="36"/>
      <c r="X46" s="36"/>
      <c r="Y46" s="36"/>
      <c r="Z46" s="6"/>
      <c r="AA46" s="6"/>
    </row>
    <row r="47" spans="1:27" x14ac:dyDescent="0.25">
      <c r="A47" s="20" t="s">
        <v>63</v>
      </c>
      <c r="B47" s="24" t="s">
        <v>64</v>
      </c>
      <c r="C47" s="22" t="s">
        <v>15</v>
      </c>
      <c r="D47" s="48">
        <f>D48+D56</f>
        <v>15.23</v>
      </c>
      <c r="E47" s="48">
        <f t="shared" ref="E47:AA47" si="11">E48+E56</f>
        <v>15.839200000000002</v>
      </c>
      <c r="F47" s="48">
        <f t="shared" si="11"/>
        <v>8883.2928215942866</v>
      </c>
      <c r="G47" s="48">
        <f t="shared" si="11"/>
        <v>8227.1502468628587</v>
      </c>
      <c r="H47" s="48">
        <f t="shared" si="11"/>
        <v>7571.0340285602306</v>
      </c>
      <c r="I47" s="48">
        <f t="shared" si="11"/>
        <v>6914.9452209435549</v>
      </c>
      <c r="J47" s="48">
        <f t="shared" si="11"/>
        <v>6258.8849204402686</v>
      </c>
      <c r="K47" s="48">
        <f t="shared" si="11"/>
        <v>5602.8542673349075</v>
      </c>
      <c r="L47" s="48">
        <f t="shared" si="11"/>
        <v>4946.8544475233903</v>
      </c>
      <c r="M47" s="48">
        <f t="shared" si="11"/>
        <v>4290.8866943374687</v>
      </c>
      <c r="N47" s="48">
        <f t="shared" si="11"/>
        <v>3634.9522904421665</v>
      </c>
      <c r="O47" s="48">
        <f t="shared" si="11"/>
        <v>2979.052569809111</v>
      </c>
      <c r="P47" s="48">
        <f t="shared" si="11"/>
        <v>2323.1889197687883</v>
      </c>
      <c r="Q47" s="48">
        <f t="shared" si="11"/>
        <v>1667.3627831449116</v>
      </c>
      <c r="R47" s="48">
        <f t="shared" si="11"/>
        <v>1011.5756604741363</v>
      </c>
      <c r="S47" s="327"/>
      <c r="T47" s="327"/>
      <c r="U47" s="327"/>
      <c r="V47" s="315">
        <f t="shared" si="11"/>
        <v>0</v>
      </c>
      <c r="W47" s="48">
        <f t="shared" si="11"/>
        <v>0</v>
      </c>
      <c r="X47" s="48">
        <f t="shared" si="11"/>
        <v>0</v>
      </c>
      <c r="Y47" s="48">
        <f t="shared" si="11"/>
        <v>0</v>
      </c>
      <c r="Z47" s="48">
        <f t="shared" si="11"/>
        <v>0</v>
      </c>
      <c r="AA47" s="48">
        <f t="shared" si="11"/>
        <v>0</v>
      </c>
    </row>
    <row r="48" spans="1:27" x14ac:dyDescent="0.25">
      <c r="A48" s="20"/>
      <c r="B48" s="35" t="s">
        <v>65</v>
      </c>
      <c r="C48" s="22" t="s">
        <v>15</v>
      </c>
      <c r="D48" s="48">
        <f>D49+D52+D53+D54+D55</f>
        <v>15.23</v>
      </c>
      <c r="E48" s="48">
        <f t="shared" ref="E48:R48" si="12">E49+E52+E53+E54+E55</f>
        <v>15.839200000000002</v>
      </c>
      <c r="F48" s="48">
        <f t="shared" si="12"/>
        <v>8883.2928215942866</v>
      </c>
      <c r="G48" s="48">
        <f t="shared" si="12"/>
        <v>8227.1502468628587</v>
      </c>
      <c r="H48" s="48">
        <f t="shared" si="12"/>
        <v>7571.0340285602306</v>
      </c>
      <c r="I48" s="48">
        <f t="shared" si="12"/>
        <v>6914.9452209435549</v>
      </c>
      <c r="J48" s="48">
        <f t="shared" si="12"/>
        <v>6258.8849204402686</v>
      </c>
      <c r="K48" s="48">
        <f t="shared" si="12"/>
        <v>5602.8542673349075</v>
      </c>
      <c r="L48" s="48">
        <f t="shared" si="12"/>
        <v>4946.8544475233903</v>
      </c>
      <c r="M48" s="48">
        <f t="shared" si="12"/>
        <v>4290.8866943374687</v>
      </c>
      <c r="N48" s="48">
        <f t="shared" si="12"/>
        <v>3634.9522904421665</v>
      </c>
      <c r="O48" s="48">
        <f t="shared" si="12"/>
        <v>2979.052569809111</v>
      </c>
      <c r="P48" s="48">
        <f t="shared" si="12"/>
        <v>2323.1889197687883</v>
      </c>
      <c r="Q48" s="48">
        <f t="shared" si="12"/>
        <v>1667.3627831449116</v>
      </c>
      <c r="R48" s="48">
        <f t="shared" si="12"/>
        <v>1011.5756604741363</v>
      </c>
      <c r="S48" s="327"/>
      <c r="T48" s="327"/>
      <c r="U48" s="327"/>
      <c r="V48" s="34"/>
      <c r="W48" s="6"/>
      <c r="X48" s="6"/>
      <c r="Y48" s="6"/>
      <c r="Z48" s="6"/>
      <c r="AA48" s="6"/>
    </row>
    <row r="49" spans="1:27" x14ac:dyDescent="0.25">
      <c r="A49" s="20"/>
      <c r="B49" s="30" t="s">
        <v>66</v>
      </c>
      <c r="C49" s="22" t="s">
        <v>15</v>
      </c>
      <c r="D49" s="48">
        <f>SUM(D50:D51)</f>
        <v>0</v>
      </c>
      <c r="E49" s="48">
        <f t="shared" ref="E49:R49" si="13">SUM(E50:E51)</f>
        <v>0</v>
      </c>
      <c r="F49" s="48">
        <f t="shared" si="13"/>
        <v>8866.8200535942869</v>
      </c>
      <c r="G49" s="48">
        <f t="shared" si="13"/>
        <v>8210.0185681428593</v>
      </c>
      <c r="H49" s="48">
        <f t="shared" si="13"/>
        <v>7553.2170826914307</v>
      </c>
      <c r="I49" s="48">
        <f t="shared" si="13"/>
        <v>6896.4155972400031</v>
      </c>
      <c r="J49" s="48">
        <f t="shared" si="13"/>
        <v>6239.6141117885745</v>
      </c>
      <c r="K49" s="48">
        <f t="shared" si="13"/>
        <v>5582.812626337146</v>
      </c>
      <c r="L49" s="48">
        <f t="shared" si="13"/>
        <v>4926.0111408857183</v>
      </c>
      <c r="M49" s="48">
        <f t="shared" si="13"/>
        <v>4269.2096554342897</v>
      </c>
      <c r="N49" s="48">
        <f t="shared" si="13"/>
        <v>3612.4081699828603</v>
      </c>
      <c r="O49" s="48">
        <f t="shared" si="13"/>
        <v>2955.6066845314322</v>
      </c>
      <c r="P49" s="48">
        <f t="shared" si="13"/>
        <v>2298.8051990800027</v>
      </c>
      <c r="Q49" s="48">
        <f t="shared" si="13"/>
        <v>1642.0037136285744</v>
      </c>
      <c r="R49" s="48">
        <f t="shared" si="13"/>
        <v>985.20222817714557</v>
      </c>
      <c r="S49" s="327"/>
      <c r="T49" s="327"/>
      <c r="U49" s="327"/>
      <c r="V49" s="34"/>
      <c r="W49" s="6"/>
      <c r="X49" s="6"/>
      <c r="Y49" s="6"/>
      <c r="Z49" s="6"/>
      <c r="AA49" s="6"/>
    </row>
    <row r="50" spans="1:27" x14ac:dyDescent="0.25">
      <c r="A50" s="20"/>
      <c r="B50" s="30" t="s">
        <v>117</v>
      </c>
      <c r="C50" s="22" t="s">
        <v>15</v>
      </c>
      <c r="D50" s="48">
        <f>'Аморт все инвестиции (тариф)'!C32</f>
        <v>0</v>
      </c>
      <c r="E50" s="48">
        <f>'Аморт все инвестиции (тариф)'!D32</f>
        <v>0</v>
      </c>
      <c r="F50" s="48">
        <f>'Аморт все инвестиции (тариф)'!E32</f>
        <v>8866.8200535942869</v>
      </c>
      <c r="G50" s="48">
        <f>'Аморт все инвестиции (тариф)'!F32</f>
        <v>8210.0185681428593</v>
      </c>
      <c r="H50" s="48">
        <f>'Аморт все инвестиции (тариф)'!G32</f>
        <v>7553.2170826914307</v>
      </c>
      <c r="I50" s="48">
        <f>'Аморт все инвестиции (тариф)'!H32</f>
        <v>6896.4155972400031</v>
      </c>
      <c r="J50" s="48">
        <f>'Аморт все инвестиции (тариф)'!I32</f>
        <v>6239.6141117885745</v>
      </c>
      <c r="K50" s="48">
        <f>'Аморт все инвестиции (тариф)'!J32</f>
        <v>5582.812626337146</v>
      </c>
      <c r="L50" s="48">
        <f>'Аморт все инвестиции (тариф)'!K32</f>
        <v>4926.0111408857183</v>
      </c>
      <c r="M50" s="48">
        <f>'Аморт все инвестиции (тариф)'!L32</f>
        <v>4269.2096554342897</v>
      </c>
      <c r="N50" s="48">
        <f>'Аморт все инвестиции (тариф)'!M32</f>
        <v>3612.4081699828603</v>
      </c>
      <c r="O50" s="48">
        <f>'Аморт все инвестиции (тариф)'!N32</f>
        <v>2955.6066845314322</v>
      </c>
      <c r="P50" s="48">
        <f>'Аморт все инвестиции (тариф)'!O32</f>
        <v>2298.8051990800027</v>
      </c>
      <c r="Q50" s="48">
        <f>'Аморт все инвестиции (тариф)'!P32</f>
        <v>1642.0037136285744</v>
      </c>
      <c r="R50" s="48">
        <f>'Аморт все инвестиции (тариф)'!Q32</f>
        <v>985.20222817714557</v>
      </c>
      <c r="S50" s="327"/>
      <c r="T50" s="327"/>
      <c r="U50" s="327"/>
      <c r="V50" s="34"/>
      <c r="W50" s="6"/>
      <c r="X50" s="6"/>
      <c r="Y50" s="6"/>
      <c r="Z50" s="6"/>
      <c r="AA50" s="6"/>
    </row>
    <row r="51" spans="1:27" x14ac:dyDescent="0.25">
      <c r="A51" s="20"/>
      <c r="B51" s="30" t="s">
        <v>118</v>
      </c>
      <c r="C51" s="22" t="s">
        <v>15</v>
      </c>
      <c r="D51" s="48">
        <f>((('Вводные данные'!C73-'Вводные данные'!C74)+'Вводные данные'!C73)/2)*'Макро данные общие'!C10</f>
        <v>0</v>
      </c>
      <c r="E51" s="48">
        <f>((('Вводные данные'!D73-'Вводные данные'!D74)+'Вводные данные'!D73)/2)*'Макро данные общие'!D10</f>
        <v>0</v>
      </c>
      <c r="F51" s="48">
        <f>((('Вводные данные'!E73-'Вводные данные'!E74)+'Вводные данные'!E73)/2)*'Макро данные общие'!E10</f>
        <v>0</v>
      </c>
      <c r="G51" s="48">
        <f>((('Вводные данные'!F73-'Вводные данные'!F74)+'Вводные данные'!F73)/2)*'Макро данные общие'!F10</f>
        <v>0</v>
      </c>
      <c r="H51" s="48">
        <f>((('Вводные данные'!G73-'Вводные данные'!G74)+'Вводные данные'!G73)/2)*'Макро данные общие'!G10</f>
        <v>0</v>
      </c>
      <c r="I51" s="48">
        <f>((('Вводные данные'!H73-'Вводные данные'!H74)+'Вводные данные'!H73)/2)*'Макро данные общие'!H10</f>
        <v>0</v>
      </c>
      <c r="J51" s="48">
        <f>((('Вводные данные'!I73-'Вводные данные'!I74)+'Вводные данные'!I73)/2)*'Макро данные общие'!I10</f>
        <v>0</v>
      </c>
      <c r="K51" s="48">
        <f>((('Вводные данные'!J73-'Вводные данные'!J74)+'Вводные данные'!J73)/2)*'Макро данные общие'!J10</f>
        <v>0</v>
      </c>
      <c r="L51" s="48">
        <f>((('Вводные данные'!K73-'Вводные данные'!K74)+'Вводные данные'!K73)/2)*'Макро данные общие'!K10</f>
        <v>0</v>
      </c>
      <c r="M51" s="48">
        <f>((('Вводные данные'!L73-'Вводные данные'!L74)+'Вводные данные'!L73)/2)*'Макро данные общие'!L10</f>
        <v>0</v>
      </c>
      <c r="N51" s="48">
        <f>((('Вводные данные'!M73-'Вводные данные'!M74)+'Вводные данные'!M73)/2)*'Макро данные общие'!M10</f>
        <v>0</v>
      </c>
      <c r="O51" s="48">
        <f>((('Вводные данные'!N73-'Вводные данные'!N74)+'Вводные данные'!N73)/2)*'Макро данные общие'!N10</f>
        <v>0</v>
      </c>
      <c r="P51" s="48">
        <f>((('Вводные данные'!O73-'Вводные данные'!O74)+'Вводные данные'!O73)/2)*'Макро данные общие'!O10</f>
        <v>0</v>
      </c>
      <c r="Q51" s="48">
        <f>((('Вводные данные'!P73-'Вводные данные'!P74)+'Вводные данные'!P73)/2)*'Макро данные общие'!P10</f>
        <v>0</v>
      </c>
      <c r="R51" s="48">
        <f>((('Вводные данные'!Q73-'Вводные данные'!Q74)+'Вводные данные'!Q73)/2)*'Макро данные общие'!Q10</f>
        <v>0</v>
      </c>
      <c r="S51" s="327"/>
      <c r="T51" s="327"/>
      <c r="U51" s="327"/>
      <c r="V51" s="316">
        <f>((('Вводные данные'!U73-'Вводные данные'!U74)+'Вводные данные'!U73)/2)*'Макро данные общие'!U10</f>
        <v>0</v>
      </c>
      <c r="W51" s="47">
        <f>((('Вводные данные'!V73-'Вводные данные'!V74)+'Вводные данные'!V73)/2)*'Макро данные общие'!V10</f>
        <v>0</v>
      </c>
      <c r="X51" s="47">
        <f>((('Вводные данные'!W73-'Вводные данные'!W74)+'Вводные данные'!W73)/2)*'Макро данные общие'!W10</f>
        <v>0</v>
      </c>
      <c r="Y51" s="47">
        <f>((('Вводные данные'!X73-'Вводные данные'!X74)+'Вводные данные'!X73)/2)*'Макро данные общие'!X10</f>
        <v>0</v>
      </c>
      <c r="Z51" s="47">
        <f>((('Вводные данные'!Y73-'Вводные данные'!Y74)+'Вводные данные'!Y73)/2)*'Макро данные общие'!Y10</f>
        <v>0</v>
      </c>
      <c r="AA51" s="47">
        <f>((('Вводные данные'!Z73-'Вводные данные'!Z74)+'Вводные данные'!Z73)/2)*'Макро данные общие'!Z10</f>
        <v>0</v>
      </c>
    </row>
    <row r="52" spans="1:27" x14ac:dyDescent="0.25">
      <c r="A52" s="20"/>
      <c r="B52" s="30" t="s">
        <v>67</v>
      </c>
      <c r="C52" s="22" t="s">
        <v>15</v>
      </c>
      <c r="D52" s="152">
        <f>'Вводные данные'!C56</f>
        <v>0</v>
      </c>
      <c r="E52" s="37">
        <f>D52*(1+'Макро данные общие'!D3)</f>
        <v>0</v>
      </c>
      <c r="F52" s="37">
        <f>E52*(1+'Макро данные общие'!E3)</f>
        <v>0</v>
      </c>
      <c r="G52" s="37">
        <f>F52*(1+'Макро данные общие'!F3)</f>
        <v>0</v>
      </c>
      <c r="H52" s="37">
        <f>G52*(1+'Макро данные общие'!G3)</f>
        <v>0</v>
      </c>
      <c r="I52" s="37">
        <f>H52*(1+'Макро данные общие'!H3)</f>
        <v>0</v>
      </c>
      <c r="J52" s="37">
        <f>I52*(1+'Макро данные общие'!I3)</f>
        <v>0</v>
      </c>
      <c r="K52" s="37">
        <f>J52*(1+'Макро данные общие'!J3)</f>
        <v>0</v>
      </c>
      <c r="L52" s="37">
        <f>K52*(1+'Макро данные общие'!K3)</f>
        <v>0</v>
      </c>
      <c r="M52" s="37">
        <f>L52*(1+'Макро данные общие'!L3)</f>
        <v>0</v>
      </c>
      <c r="N52" s="37">
        <f>M52*(1+'Макро данные общие'!M3)</f>
        <v>0</v>
      </c>
      <c r="O52" s="37">
        <f>N52*(1+'Макро данные общие'!N3)</f>
        <v>0</v>
      </c>
      <c r="P52" s="37">
        <f>O52*(1+'Макро данные общие'!O3)</f>
        <v>0</v>
      </c>
      <c r="Q52" s="37">
        <f>P52*(1+'Макро данные общие'!P3)</f>
        <v>0</v>
      </c>
      <c r="R52" s="37">
        <f>Q52*(1+'Макро данные общие'!Q3)</f>
        <v>0</v>
      </c>
      <c r="S52" s="326"/>
      <c r="T52" s="326"/>
      <c r="U52" s="326"/>
      <c r="V52" s="317" t="e">
        <f>#REF!*(1+'Макро данные общие'!U3)</f>
        <v>#REF!</v>
      </c>
      <c r="W52" s="38" t="e">
        <f>V52*(1+'Макро данные общие'!V3)</f>
        <v>#REF!</v>
      </c>
      <c r="X52" s="38" t="e">
        <f>W52*(1+'Макро данные общие'!W3)</f>
        <v>#REF!</v>
      </c>
      <c r="Y52" s="38" t="e">
        <f>X52*(1+'Макро данные общие'!X3)</f>
        <v>#REF!</v>
      </c>
      <c r="Z52" s="38" t="e">
        <f>Y52*(1+'Макро данные общие'!Y3)</f>
        <v>#REF!</v>
      </c>
      <c r="AA52" s="38" t="e">
        <f>Z52*(1+'Макро данные общие'!Z3)</f>
        <v>#REF!</v>
      </c>
    </row>
    <row r="53" spans="1:27" x14ac:dyDescent="0.25">
      <c r="A53" s="20"/>
      <c r="B53" s="30" t="s">
        <v>123</v>
      </c>
      <c r="C53" s="22" t="s">
        <v>15</v>
      </c>
      <c r="D53" s="152">
        <f>'Вводные данные'!C57</f>
        <v>15.23</v>
      </c>
      <c r="E53" s="37">
        <f>D53*(1+'Макро данные общие'!D3)</f>
        <v>15.839200000000002</v>
      </c>
      <c r="F53" s="37">
        <f>E53*(1+'Макро данные общие'!E3)</f>
        <v>16.472768000000002</v>
      </c>
      <c r="G53" s="37">
        <f>F53*(1+'Макро данные общие'!F3)</f>
        <v>17.131678720000004</v>
      </c>
      <c r="H53" s="37">
        <f>G53*(1+'Макро данные общие'!G3)</f>
        <v>17.816945868800005</v>
      </c>
      <c r="I53" s="37">
        <f>H53*(1+'Макро данные общие'!H3)</f>
        <v>18.529623703552005</v>
      </c>
      <c r="J53" s="37">
        <f>I53*(1+'Макро данные общие'!I3)</f>
        <v>19.270808651694086</v>
      </c>
      <c r="K53" s="37">
        <f>J53*(1+'Макро данные общие'!J3)</f>
        <v>20.041640997761849</v>
      </c>
      <c r="L53" s="37">
        <f>K53*(1+'Макро данные общие'!K3)</f>
        <v>20.843306637672324</v>
      </c>
      <c r="M53" s="37">
        <f>L53*(1+'Макро данные общие'!L3)</f>
        <v>21.677038903179216</v>
      </c>
      <c r="N53" s="37">
        <f>M53*(1+'Макро данные общие'!M3)</f>
        <v>22.544120459306384</v>
      </c>
      <c r="O53" s="37">
        <f>N53*(1+'Макро данные общие'!N3)</f>
        <v>23.445885277678642</v>
      </c>
      <c r="P53" s="37">
        <f>O53*(1+'Макро данные общие'!O3)</f>
        <v>24.38372068878579</v>
      </c>
      <c r="Q53" s="37">
        <f>P53*(1+'Макро данные общие'!P3)</f>
        <v>25.359069516337222</v>
      </c>
      <c r="R53" s="37">
        <f>Q53*(1+'Макро данные общие'!Q3)</f>
        <v>26.37343229699071</v>
      </c>
      <c r="S53" s="326"/>
      <c r="T53" s="326"/>
      <c r="U53" s="326"/>
      <c r="V53" s="315" t="e">
        <f>#REF!*(1+V6)</f>
        <v>#REF!</v>
      </c>
      <c r="W53" s="48" t="e">
        <f t="shared" ref="W53:Y53" si="14">V53*(1+W6)</f>
        <v>#REF!</v>
      </c>
      <c r="X53" s="48" t="e">
        <f t="shared" si="14"/>
        <v>#REF!</v>
      </c>
      <c r="Y53" s="48" t="e">
        <f t="shared" si="14"/>
        <v>#REF!</v>
      </c>
      <c r="Z53" s="6"/>
      <c r="AA53" s="6"/>
    </row>
    <row r="54" spans="1:27" x14ac:dyDescent="0.25">
      <c r="A54" s="20"/>
      <c r="B54" s="30" t="s">
        <v>68</v>
      </c>
      <c r="C54" s="22" t="s">
        <v>15</v>
      </c>
      <c r="D54" s="245">
        <f>'Вводные данные'!C55</f>
        <v>0</v>
      </c>
      <c r="E54" s="37">
        <f>D54*(1+'Макро данные общие'!D3)</f>
        <v>0</v>
      </c>
      <c r="F54" s="37">
        <f>E54*(1+'Макро данные общие'!E3)</f>
        <v>0</v>
      </c>
      <c r="G54" s="37">
        <f>F54*(1+'Макро данные общие'!F3)</f>
        <v>0</v>
      </c>
      <c r="H54" s="37">
        <f>G54*(1+'Макро данные общие'!G3)</f>
        <v>0</v>
      </c>
      <c r="I54" s="37">
        <f>H54*(1+'Макро данные общие'!H3)</f>
        <v>0</v>
      </c>
      <c r="J54" s="37">
        <f>I54*(1+'Макро данные общие'!I3)</f>
        <v>0</v>
      </c>
      <c r="K54" s="37">
        <f>J54*(1+'Макро данные общие'!J3)</f>
        <v>0</v>
      </c>
      <c r="L54" s="37">
        <f>K54*(1+'Макро данные общие'!K3)</f>
        <v>0</v>
      </c>
      <c r="M54" s="37">
        <f>L54*(1+'Макро данные общие'!L3)</f>
        <v>0</v>
      </c>
      <c r="N54" s="37">
        <f>M54*(1+'Макро данные общие'!M3)</f>
        <v>0</v>
      </c>
      <c r="O54" s="37">
        <f>N54*(1+'Макро данные общие'!N3)</f>
        <v>0</v>
      </c>
      <c r="P54" s="37">
        <f>O54*(1+'Макро данные общие'!O3)</f>
        <v>0</v>
      </c>
      <c r="Q54" s="37">
        <f>P54*(1+'Макро данные общие'!P3)</f>
        <v>0</v>
      </c>
      <c r="R54" s="37">
        <f>Q54*(1+'Макро данные общие'!Q3)</f>
        <v>0</v>
      </c>
      <c r="S54" s="326"/>
      <c r="T54" s="326"/>
      <c r="U54" s="326"/>
      <c r="V54" s="34"/>
      <c r="W54" s="6"/>
      <c r="X54" s="6"/>
      <c r="Y54" s="6"/>
      <c r="Z54" s="6"/>
      <c r="AA54" s="6"/>
    </row>
    <row r="55" spans="1:27" x14ac:dyDescent="0.25">
      <c r="A55" s="20"/>
      <c r="B55" s="30" t="s">
        <v>196</v>
      </c>
      <c r="C55" s="22" t="s">
        <v>15</v>
      </c>
      <c r="D55" s="245">
        <f>'Вводные данные'!C58</f>
        <v>0</v>
      </c>
      <c r="E55" s="37">
        <f>D55*(1+'Макро данные общие'!D3)</f>
        <v>0</v>
      </c>
      <c r="F55" s="37">
        <f>E55*(1+'Макро данные общие'!E3)</f>
        <v>0</v>
      </c>
      <c r="G55" s="37">
        <f>F55*(1+'Макро данные общие'!F3)</f>
        <v>0</v>
      </c>
      <c r="H55" s="37">
        <f>G55*(1+'Макро данные общие'!G3)</f>
        <v>0</v>
      </c>
      <c r="I55" s="37">
        <f>H55*(1+'Макро данные общие'!H3)</f>
        <v>0</v>
      </c>
      <c r="J55" s="37">
        <f>I55*(1+'Макро данные общие'!I3)</f>
        <v>0</v>
      </c>
      <c r="K55" s="37">
        <f>J55*(1+'Макро данные общие'!J3)</f>
        <v>0</v>
      </c>
      <c r="L55" s="37">
        <f>K55*(1+'Макро данные общие'!K3)</f>
        <v>0</v>
      </c>
      <c r="M55" s="37">
        <f>L55*(1+'Макро данные общие'!L3)</f>
        <v>0</v>
      </c>
      <c r="N55" s="37">
        <f>M55*(1+'Макро данные общие'!M3)</f>
        <v>0</v>
      </c>
      <c r="O55" s="37">
        <f>N55*(1+'Макро данные общие'!N3)</f>
        <v>0</v>
      </c>
      <c r="P55" s="37">
        <f>O55*(1+'Макро данные общие'!O3)</f>
        <v>0</v>
      </c>
      <c r="Q55" s="37">
        <f>P55*(1+'Макро данные общие'!P3)</f>
        <v>0</v>
      </c>
      <c r="R55" s="37">
        <f>Q55*(1+'Макро данные общие'!Q3)</f>
        <v>0</v>
      </c>
      <c r="S55" s="326"/>
      <c r="T55" s="326"/>
      <c r="U55" s="326"/>
      <c r="V55" s="34"/>
      <c r="W55" s="6"/>
      <c r="X55" s="6"/>
      <c r="Y55" s="6"/>
      <c r="Z55" s="6"/>
      <c r="AA55" s="6"/>
    </row>
    <row r="56" spans="1:27" x14ac:dyDescent="0.25">
      <c r="A56" s="20"/>
      <c r="B56" s="35" t="s">
        <v>69</v>
      </c>
      <c r="C56" s="22" t="s">
        <v>15</v>
      </c>
      <c r="D56" s="245">
        <f>'Вводные данные'!C54</f>
        <v>0</v>
      </c>
      <c r="E56" s="37">
        <f>D56*(1+'Макро данные общие'!D3)</f>
        <v>0</v>
      </c>
      <c r="F56" s="37">
        <f>E56*(1+'Макро данные общие'!E3)</f>
        <v>0</v>
      </c>
      <c r="G56" s="37">
        <f>F56*(1+'Макро данные общие'!F3)</f>
        <v>0</v>
      </c>
      <c r="H56" s="37">
        <f>G56*(1+'Макро данные общие'!G3)</f>
        <v>0</v>
      </c>
      <c r="I56" s="37">
        <f>H56*(1+'Макро данные общие'!H3)</f>
        <v>0</v>
      </c>
      <c r="J56" s="37">
        <f>I56*(1+'Макро данные общие'!I3)</f>
        <v>0</v>
      </c>
      <c r="K56" s="37">
        <f>J56*(1+'Макро данные общие'!J3)</f>
        <v>0</v>
      </c>
      <c r="L56" s="37">
        <f>K56*(1+'Макро данные общие'!K3)</f>
        <v>0</v>
      </c>
      <c r="M56" s="37">
        <f>L56*(1+'Макро данные общие'!L3)</f>
        <v>0</v>
      </c>
      <c r="N56" s="37">
        <f>M56*(1+'Макро данные общие'!M3)</f>
        <v>0</v>
      </c>
      <c r="O56" s="37">
        <f>N56*(1+'Макро данные общие'!N3)</f>
        <v>0</v>
      </c>
      <c r="P56" s="37">
        <f>O56*(1+'Макро данные общие'!O3)</f>
        <v>0</v>
      </c>
      <c r="Q56" s="37">
        <f>P56*(1+'Макро данные общие'!P3)</f>
        <v>0</v>
      </c>
      <c r="R56" s="37">
        <f>Q56*(1+'Макро данные общие'!Q3)</f>
        <v>0</v>
      </c>
      <c r="S56" s="326"/>
      <c r="T56" s="326"/>
      <c r="U56" s="326"/>
      <c r="V56" s="34"/>
      <c r="W56" s="6"/>
      <c r="X56" s="6"/>
      <c r="Y56" s="6"/>
      <c r="Z56" s="6"/>
      <c r="AA56" s="6"/>
    </row>
    <row r="57" spans="1:27" x14ac:dyDescent="0.25">
      <c r="A57" s="20" t="s">
        <v>70</v>
      </c>
      <c r="B57" s="49" t="s">
        <v>71</v>
      </c>
      <c r="C57" s="22" t="s">
        <v>15</v>
      </c>
      <c r="D57" s="48">
        <f>D58+D59</f>
        <v>0</v>
      </c>
      <c r="E57" s="48">
        <f t="shared" ref="E57:R57" si="15">E58+E59</f>
        <v>0</v>
      </c>
      <c r="F57" s="48">
        <f t="shared" si="15"/>
        <v>0</v>
      </c>
      <c r="G57" s="48">
        <f t="shared" si="15"/>
        <v>0</v>
      </c>
      <c r="H57" s="48">
        <f t="shared" si="15"/>
        <v>0</v>
      </c>
      <c r="I57" s="48">
        <f t="shared" si="15"/>
        <v>0</v>
      </c>
      <c r="J57" s="48">
        <f t="shared" si="15"/>
        <v>0</v>
      </c>
      <c r="K57" s="48">
        <f t="shared" si="15"/>
        <v>0</v>
      </c>
      <c r="L57" s="48">
        <f t="shared" si="15"/>
        <v>0</v>
      </c>
      <c r="M57" s="48">
        <f t="shared" si="15"/>
        <v>0</v>
      </c>
      <c r="N57" s="48">
        <f t="shared" si="15"/>
        <v>0</v>
      </c>
      <c r="O57" s="48">
        <f t="shared" si="15"/>
        <v>0</v>
      </c>
      <c r="P57" s="48">
        <f t="shared" si="15"/>
        <v>0</v>
      </c>
      <c r="Q57" s="48">
        <f t="shared" si="15"/>
        <v>0</v>
      </c>
      <c r="R57" s="48">
        <f t="shared" si="15"/>
        <v>0</v>
      </c>
      <c r="S57" s="327"/>
      <c r="T57" s="327"/>
      <c r="U57" s="327"/>
      <c r="V57" s="315">
        <f t="shared" ref="V57:AA57" si="16">V58+V59</f>
        <v>0</v>
      </c>
      <c r="W57" s="48">
        <f t="shared" si="16"/>
        <v>0</v>
      </c>
      <c r="X57" s="48">
        <f t="shared" si="16"/>
        <v>0</v>
      </c>
      <c r="Y57" s="48">
        <f t="shared" si="16"/>
        <v>0</v>
      </c>
      <c r="Z57" s="48">
        <f t="shared" si="16"/>
        <v>0</v>
      </c>
      <c r="AA57" s="48">
        <f t="shared" si="16"/>
        <v>0</v>
      </c>
    </row>
    <row r="58" spans="1:27" s="347" customFormat="1" x14ac:dyDescent="0.25">
      <c r="A58" s="342"/>
      <c r="B58" s="343" t="s">
        <v>72</v>
      </c>
      <c r="C58" s="237" t="s">
        <v>15</v>
      </c>
      <c r="D58" s="346">
        <v>0</v>
      </c>
      <c r="E58" s="346">
        <v>0</v>
      </c>
      <c r="F58" s="346">
        <v>0</v>
      </c>
      <c r="G58" s="346">
        <v>0</v>
      </c>
      <c r="H58" s="346">
        <v>0</v>
      </c>
      <c r="I58" s="346">
        <v>0</v>
      </c>
      <c r="J58" s="346">
        <v>0</v>
      </c>
      <c r="K58" s="346">
        <v>0</v>
      </c>
      <c r="L58" s="346">
        <v>0</v>
      </c>
      <c r="M58" s="346">
        <v>0</v>
      </c>
      <c r="N58" s="346">
        <v>0</v>
      </c>
      <c r="O58" s="346">
        <v>0</v>
      </c>
      <c r="P58" s="346">
        <v>0</v>
      </c>
      <c r="Q58" s="346">
        <v>0</v>
      </c>
      <c r="R58" s="346">
        <v>0</v>
      </c>
      <c r="S58" s="344"/>
      <c r="T58" s="344"/>
      <c r="U58" s="344"/>
      <c r="V58" s="345">
        <v>0</v>
      </c>
      <c r="W58" s="346">
        <v>0</v>
      </c>
      <c r="X58" s="346">
        <v>0</v>
      </c>
      <c r="Y58" s="346">
        <v>0</v>
      </c>
      <c r="Z58" s="346">
        <v>0</v>
      </c>
      <c r="AA58" s="346">
        <v>0</v>
      </c>
    </row>
    <row r="59" spans="1:27" x14ac:dyDescent="0.25">
      <c r="A59" s="20"/>
      <c r="B59" s="30" t="s">
        <v>73</v>
      </c>
      <c r="C59" s="22" t="s">
        <v>15</v>
      </c>
      <c r="D59" s="48">
        <f>'Вводные данные'!C74</f>
        <v>0</v>
      </c>
      <c r="E59" s="48">
        <f>'Вводные данные'!D74</f>
        <v>0</v>
      </c>
      <c r="F59" s="48">
        <f>'Вводные данные'!E74</f>
        <v>0</v>
      </c>
      <c r="G59" s="48">
        <f>'Вводные данные'!F74</f>
        <v>0</v>
      </c>
      <c r="H59" s="48">
        <f>'Вводные данные'!G74</f>
        <v>0</v>
      </c>
      <c r="I59" s="48">
        <f>'Вводные данные'!H74</f>
        <v>0</v>
      </c>
      <c r="J59" s="48">
        <f>'Вводные данные'!I74</f>
        <v>0</v>
      </c>
      <c r="K59" s="48">
        <f>'Вводные данные'!J74</f>
        <v>0</v>
      </c>
      <c r="L59" s="48">
        <f>'Вводные данные'!K74</f>
        <v>0</v>
      </c>
      <c r="M59" s="48">
        <f>'Вводные данные'!L74</f>
        <v>0</v>
      </c>
      <c r="N59" s="48">
        <f>'Вводные данные'!M74</f>
        <v>0</v>
      </c>
      <c r="O59" s="48">
        <f>'Вводные данные'!N74</f>
        <v>0</v>
      </c>
      <c r="P59" s="48">
        <f>'Вводные данные'!O74</f>
        <v>0</v>
      </c>
      <c r="Q59" s="48">
        <f>'Вводные данные'!P74</f>
        <v>0</v>
      </c>
      <c r="R59" s="48">
        <f>'Вводные данные'!Q74</f>
        <v>0</v>
      </c>
      <c r="S59" s="327"/>
      <c r="T59" s="327"/>
      <c r="U59" s="327"/>
      <c r="V59" s="315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</row>
    <row r="60" spans="1:27" x14ac:dyDescent="0.25">
      <c r="A60" s="20" t="s">
        <v>74</v>
      </c>
      <c r="B60" s="21" t="s">
        <v>75</v>
      </c>
      <c r="C60" s="22" t="s">
        <v>15</v>
      </c>
      <c r="D60" s="48">
        <v>0</v>
      </c>
      <c r="E60" s="48">
        <v>0</v>
      </c>
      <c r="F60" s="48">
        <v>6082.9196157931692</v>
      </c>
      <c r="G60" s="48">
        <v>7451.4452889165304</v>
      </c>
      <c r="H60" s="48">
        <v>8855.2599657652408</v>
      </c>
      <c r="I60" s="48">
        <v>10292.556050353527</v>
      </c>
      <c r="J60" s="48">
        <v>11764.78065109166</v>
      </c>
      <c r="K60" s="48">
        <v>13273.442002524422</v>
      </c>
      <c r="L60" s="48">
        <v>14820.112008259406</v>
      </c>
      <c r="M60" s="48">
        <v>16406.428888584858</v>
      </c>
      <c r="N60" s="48">
        <v>18034.099937055569</v>
      </c>
      <c r="O60" s="48">
        <v>19704.904390499261</v>
      </c>
      <c r="P60" s="48">
        <v>21420.696417076968</v>
      </c>
      <c r="Q60" s="48">
        <v>23183.408227218959</v>
      </c>
      <c r="R60" s="48">
        <v>24995.053312454205</v>
      </c>
      <c r="S60" s="327"/>
      <c r="T60" s="327"/>
      <c r="U60" s="327"/>
      <c r="V60" s="316" t="e">
        <f>#REF!-#REF!</f>
        <v>#REF!</v>
      </c>
      <c r="W60" s="47" t="e">
        <f>#REF!-#REF!</f>
        <v>#REF!</v>
      </c>
      <c r="X60" s="47" t="e">
        <f>#REF!-#REF!</f>
        <v>#REF!</v>
      </c>
      <c r="Y60" s="47" t="e">
        <f>#REF!-#REF!</f>
        <v>#REF!</v>
      </c>
      <c r="Z60" s="47" t="e">
        <f>#REF!-#REF!</f>
        <v>#REF!</v>
      </c>
      <c r="AA60" s="47" t="e">
        <f>#REF!-#REF!</f>
        <v>#REF!</v>
      </c>
    </row>
    <row r="61" spans="1:27" hidden="1" x14ac:dyDescent="0.25">
      <c r="A61" s="20"/>
      <c r="B61" s="30" t="s">
        <v>194</v>
      </c>
      <c r="C61" s="22" t="s">
        <v>15</v>
      </c>
      <c r="D61" s="48">
        <f>'Базовые данные'!D16</f>
        <v>0</v>
      </c>
      <c r="E61" s="48">
        <f>'Базовые данные'!E16</f>
        <v>0</v>
      </c>
      <c r="F61" s="48">
        <f>'Базовые данные'!F16</f>
        <v>0</v>
      </c>
      <c r="G61" s="48">
        <f>'Базовые данные'!G16</f>
        <v>0</v>
      </c>
      <c r="H61" s="48">
        <f>'Базовые данные'!H16</f>
        <v>0</v>
      </c>
      <c r="I61" s="48">
        <f>'Базовые данные'!I16</f>
        <v>0</v>
      </c>
      <c r="J61" s="48">
        <f>'Базовые данные'!J16</f>
        <v>0</v>
      </c>
      <c r="K61" s="48">
        <f>'Базовые данные'!K16</f>
        <v>0</v>
      </c>
      <c r="L61" s="48">
        <f>'Базовые данные'!L16</f>
        <v>0</v>
      </c>
      <c r="M61" s="48">
        <f>'Базовые данные'!M16</f>
        <v>0</v>
      </c>
      <c r="N61" s="48">
        <f>'Базовые данные'!N16</f>
        <v>0</v>
      </c>
      <c r="O61" s="48">
        <f>'Базовые данные'!O16</f>
        <v>0</v>
      </c>
      <c r="P61" s="48">
        <f>'Базовые данные'!P16</f>
        <v>0</v>
      </c>
      <c r="Q61" s="48">
        <f>'Базовые данные'!Q16</f>
        <v>0</v>
      </c>
      <c r="R61" s="48">
        <f>'Базовые данные'!R16</f>
        <v>0</v>
      </c>
      <c r="S61" s="327"/>
      <c r="T61" s="327"/>
      <c r="U61" s="327"/>
      <c r="V61" s="50"/>
      <c r="W61" s="6"/>
      <c r="X61" s="6"/>
      <c r="Y61" s="6"/>
      <c r="Z61" s="6"/>
      <c r="AA61" s="6"/>
    </row>
    <row r="62" spans="1:27" hidden="1" x14ac:dyDescent="0.25">
      <c r="A62" s="20"/>
      <c r="B62" s="30" t="s">
        <v>195</v>
      </c>
      <c r="C62" s="22" t="s">
        <v>15</v>
      </c>
      <c r="D62" s="370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50"/>
      <c r="T62" s="50"/>
      <c r="U62" s="50"/>
      <c r="V62" s="50"/>
      <c r="W62" s="6"/>
      <c r="X62" s="6"/>
      <c r="Y62" s="6"/>
      <c r="Z62" s="6"/>
      <c r="AA62" s="6"/>
    </row>
    <row r="63" spans="1:27" ht="15" customHeight="1" thickBot="1" x14ac:dyDescent="0.3">
      <c r="A63" s="399" t="s">
        <v>198</v>
      </c>
      <c r="B63" s="400" t="s">
        <v>119</v>
      </c>
      <c r="C63" s="401" t="s">
        <v>15</v>
      </c>
      <c r="D63" s="402">
        <f>(D9+D57)*'Вводные данные'!C60</f>
        <v>0</v>
      </c>
      <c r="E63" s="402">
        <f>(E9+E57)*'Вводные данные'!D60</f>
        <v>0</v>
      </c>
      <c r="F63" s="402">
        <f>(F9+F57)*'Вводные данные'!E60</f>
        <v>0</v>
      </c>
      <c r="G63" s="402">
        <f>(G9+G57)*'Вводные данные'!F60</f>
        <v>0</v>
      </c>
      <c r="H63" s="402">
        <f>(H9+H57)*'Вводные данные'!G60</f>
        <v>0</v>
      </c>
      <c r="I63" s="402">
        <f>(I9+I57)*'Вводные данные'!H60</f>
        <v>0</v>
      </c>
      <c r="J63" s="402">
        <f>(J9+J57)*'Вводные данные'!I60</f>
        <v>0</v>
      </c>
      <c r="K63" s="402">
        <f>(K9+K57)*'Вводные данные'!J60</f>
        <v>0</v>
      </c>
      <c r="L63" s="402">
        <f>(L9+L57)*'Вводные данные'!K60</f>
        <v>0</v>
      </c>
      <c r="M63" s="402">
        <f>(M9+M57)*'Вводные данные'!L60</f>
        <v>0</v>
      </c>
      <c r="N63" s="402">
        <f>(N9+N57)*'Вводные данные'!M60</f>
        <v>0</v>
      </c>
      <c r="O63" s="402">
        <f>(O9+O57)*'Вводные данные'!N60</f>
        <v>0</v>
      </c>
      <c r="P63" s="402">
        <f>(P9+P57)*'Вводные данные'!O60</f>
        <v>0</v>
      </c>
      <c r="Q63" s="402">
        <f>(Q9+Q57)*'Вводные данные'!P60</f>
        <v>0</v>
      </c>
      <c r="R63" s="402">
        <f>(R9+R57)*'Вводные данные'!Q60</f>
        <v>0</v>
      </c>
      <c r="S63" s="328"/>
      <c r="T63" s="328"/>
      <c r="U63" s="328"/>
      <c r="V63" s="318" t="e">
        <f>(V9+V57)*'Базовые данные'!#REF!</f>
        <v>#REF!</v>
      </c>
      <c r="W63" s="51" t="e">
        <f>(W9+W57)*'Базовые данные'!#REF!</f>
        <v>#REF!</v>
      </c>
      <c r="X63" s="51" t="e">
        <f>(X9+X57)*'Базовые данные'!#REF!</f>
        <v>#REF!</v>
      </c>
      <c r="Y63" s="51" t="e">
        <f>(Y9+Y57)*'Базовые данные'!#REF!</f>
        <v>#REF!</v>
      </c>
      <c r="Z63" s="51" t="e">
        <f>(Z9+Z57)*'Базовые данные'!#REF!</f>
        <v>#REF!</v>
      </c>
      <c r="AA63" s="51" t="e">
        <f>(AA9+AA57)*'Базовые данные'!#REF!</f>
        <v>#REF!</v>
      </c>
    </row>
    <row r="64" spans="1:27" ht="15.75" thickBot="1" x14ac:dyDescent="0.3">
      <c r="A64" s="404" t="s">
        <v>76</v>
      </c>
      <c r="B64" s="405" t="s">
        <v>77</v>
      </c>
      <c r="C64" s="406" t="s">
        <v>78</v>
      </c>
      <c r="D64" s="407">
        <f t="shared" ref="D64:R64" si="17">D7/D5</f>
        <v>51.637865011112183</v>
      </c>
      <c r="E64" s="407">
        <f t="shared" si="17"/>
        <v>53.337741912302249</v>
      </c>
      <c r="F64" s="407">
        <f t="shared" si="17"/>
        <v>54.987948878427744</v>
      </c>
      <c r="G64" s="407">
        <f t="shared" si="17"/>
        <v>57.187466833564869</v>
      </c>
      <c r="H64" s="407">
        <f t="shared" si="17"/>
        <v>59.474965506907459</v>
      </c>
      <c r="I64" s="407">
        <f t="shared" si="17"/>
        <v>61.853964127183744</v>
      </c>
      <c r="J64" s="407">
        <f t="shared" si="17"/>
        <v>64.328122692271094</v>
      </c>
      <c r="K64" s="407">
        <f t="shared" si="17"/>
        <v>66.901247599961948</v>
      </c>
      <c r="L64" s="407">
        <f t="shared" si="17"/>
        <v>69.577297503960438</v>
      </c>
      <c r="M64" s="407">
        <f t="shared" si="17"/>
        <v>72.360389404118862</v>
      </c>
      <c r="N64" s="407">
        <f t="shared" si="17"/>
        <v>75.254804980283609</v>
      </c>
      <c r="O64" s="407">
        <f t="shared" si="17"/>
        <v>78.264997179494941</v>
      </c>
      <c r="P64" s="407">
        <f t="shared" si="17"/>
        <v>81.395597066674725</v>
      </c>
      <c r="Q64" s="407">
        <f t="shared" si="17"/>
        <v>84.651420949341713</v>
      </c>
      <c r="R64" s="408">
        <f t="shared" si="17"/>
        <v>88.03747778731541</v>
      </c>
      <c r="S64" s="53"/>
      <c r="T64" s="53"/>
      <c r="U64" s="53"/>
      <c r="V64" s="53"/>
      <c r="W64" s="6"/>
      <c r="X64" s="6"/>
      <c r="Y64" s="6"/>
      <c r="Z64" s="6"/>
      <c r="AA64" s="6"/>
    </row>
    <row r="65" spans="1:27" outlineLevel="1" x14ac:dyDescent="0.25">
      <c r="A65" s="11" t="s">
        <v>252</v>
      </c>
      <c r="B65" s="12" t="s">
        <v>223</v>
      </c>
      <c r="C65" s="13" t="s">
        <v>12</v>
      </c>
      <c r="D65" s="417"/>
      <c r="E65" s="418">
        <f>E64/D64</f>
        <v>1.0329191940996063</v>
      </c>
      <c r="F65" s="418">
        <f t="shared" ref="F65:R65" si="18">F64/E64</f>
        <v>1.0309388231852552</v>
      </c>
      <c r="G65" s="418">
        <f t="shared" si="18"/>
        <v>1.0400000000000003</v>
      </c>
      <c r="H65" s="418">
        <f t="shared" si="18"/>
        <v>1.0399999999999998</v>
      </c>
      <c r="I65" s="418">
        <f t="shared" si="18"/>
        <v>1.0399999999999998</v>
      </c>
      <c r="J65" s="418">
        <f t="shared" si="18"/>
        <v>1.04</v>
      </c>
      <c r="K65" s="418">
        <f t="shared" si="18"/>
        <v>1.0400000000000003</v>
      </c>
      <c r="L65" s="418">
        <f t="shared" si="18"/>
        <v>1.0400000000000003</v>
      </c>
      <c r="M65" s="418">
        <f t="shared" si="18"/>
        <v>1.04</v>
      </c>
      <c r="N65" s="418">
        <f t="shared" si="18"/>
        <v>1.0399999999999998</v>
      </c>
      <c r="O65" s="418">
        <f t="shared" si="18"/>
        <v>1.0399999999999998</v>
      </c>
      <c r="P65" s="418">
        <f t="shared" si="18"/>
        <v>1.0399999999999998</v>
      </c>
      <c r="Q65" s="418">
        <f t="shared" si="18"/>
        <v>1.04</v>
      </c>
      <c r="R65" s="418">
        <f t="shared" si="18"/>
        <v>1.0400000000000003</v>
      </c>
      <c r="S65" s="45"/>
      <c r="T65" s="45"/>
      <c r="U65" s="45"/>
      <c r="V65" s="45"/>
      <c r="W65" s="6"/>
      <c r="X65" s="6"/>
      <c r="Y65" s="6"/>
      <c r="Z65" s="6"/>
      <c r="AA65" s="6"/>
    </row>
    <row r="66" spans="1:27" outlineLevel="1" x14ac:dyDescent="0.25">
      <c r="A66" s="15" t="s">
        <v>253</v>
      </c>
      <c r="B66" s="16" t="s">
        <v>79</v>
      </c>
      <c r="C66" s="52" t="s">
        <v>78</v>
      </c>
      <c r="D66" s="403">
        <f>'Вводные данные'!C62</f>
        <v>50.51</v>
      </c>
      <c r="E66" s="371">
        <f>D67</f>
        <v>52.765730022224368</v>
      </c>
      <c r="F66" s="371">
        <f t="shared" ref="F66:R66" si="19">E67</f>
        <v>53.909753802380131</v>
      </c>
      <c r="G66" s="371">
        <f t="shared" si="19"/>
        <v>56.066143954475358</v>
      </c>
      <c r="H66" s="371">
        <f t="shared" si="19"/>
        <v>58.308789712654381</v>
      </c>
      <c r="I66" s="371">
        <f>H67</f>
        <v>60.641141301160538</v>
      </c>
      <c r="J66" s="371">
        <f t="shared" si="19"/>
        <v>63.066786953206957</v>
      </c>
      <c r="K66" s="371">
        <f t="shared" si="19"/>
        <v>65.589458431335231</v>
      </c>
      <c r="L66" s="371">
        <f t="shared" si="19"/>
        <v>68.213036768588665</v>
      </c>
      <c r="M66" s="371">
        <f t="shared" si="19"/>
        <v>70.94155823933221</v>
      </c>
      <c r="N66" s="371">
        <f t="shared" si="19"/>
        <v>73.779220568905501</v>
      </c>
      <c r="O66" s="371">
        <f t="shared" si="19"/>
        <v>76.730389391661717</v>
      </c>
      <c r="P66" s="371">
        <f t="shared" si="19"/>
        <v>79.79960496732815</v>
      </c>
      <c r="Q66" s="371">
        <f t="shared" si="19"/>
        <v>82.991589166021285</v>
      </c>
      <c r="R66" s="371">
        <f t="shared" si="19"/>
        <v>86.311252732662155</v>
      </c>
      <c r="S66" s="53"/>
      <c r="T66" s="53"/>
      <c r="U66" s="53"/>
      <c r="V66" s="53"/>
      <c r="W66" s="6"/>
      <c r="X66" s="6"/>
      <c r="Y66" s="6"/>
      <c r="Z66" s="6"/>
      <c r="AA66" s="6"/>
    </row>
    <row r="67" spans="1:27" outlineLevel="1" x14ac:dyDescent="0.25">
      <c r="A67" s="7" t="s">
        <v>254</v>
      </c>
      <c r="B67" s="49" t="s">
        <v>80</v>
      </c>
      <c r="C67" s="17" t="s">
        <v>78</v>
      </c>
      <c r="D67" s="372">
        <f t="shared" ref="D67:R67" si="20">(D7-(D66*(D5/2)))/(D5/2)</f>
        <v>52.765730022224368</v>
      </c>
      <c r="E67" s="372">
        <f t="shared" si="20"/>
        <v>53.909753802380131</v>
      </c>
      <c r="F67" s="372">
        <f t="shared" si="20"/>
        <v>56.066143954475358</v>
      </c>
      <c r="G67" s="372">
        <f t="shared" si="20"/>
        <v>58.308789712654381</v>
      </c>
      <c r="H67" s="372">
        <f t="shared" si="20"/>
        <v>60.641141301160538</v>
      </c>
      <c r="I67" s="372">
        <f t="shared" si="20"/>
        <v>63.066786953206957</v>
      </c>
      <c r="J67" s="372">
        <f t="shared" si="20"/>
        <v>65.589458431335231</v>
      </c>
      <c r="K67" s="372">
        <f t="shared" si="20"/>
        <v>68.213036768588665</v>
      </c>
      <c r="L67" s="372">
        <f t="shared" si="20"/>
        <v>70.94155823933221</v>
      </c>
      <c r="M67" s="372">
        <f t="shared" si="20"/>
        <v>73.779220568905501</v>
      </c>
      <c r="N67" s="372">
        <f t="shared" si="20"/>
        <v>76.730389391661717</v>
      </c>
      <c r="O67" s="372">
        <f t="shared" si="20"/>
        <v>79.79960496732815</v>
      </c>
      <c r="P67" s="372">
        <f t="shared" si="20"/>
        <v>82.991589166021285</v>
      </c>
      <c r="Q67" s="372">
        <f t="shared" si="20"/>
        <v>86.311252732662155</v>
      </c>
      <c r="R67" s="372">
        <f t="shared" si="20"/>
        <v>89.76370284196868</v>
      </c>
      <c r="S67" s="53"/>
      <c r="T67" s="53"/>
      <c r="U67" s="53"/>
      <c r="V67" s="53"/>
      <c r="W67" s="6"/>
      <c r="X67" s="6"/>
      <c r="Y67" s="6"/>
      <c r="Z67" s="6"/>
      <c r="AA67" s="6"/>
    </row>
    <row r="68" spans="1:27" outlineLevel="1" x14ac:dyDescent="0.25">
      <c r="A68" s="20" t="s">
        <v>81</v>
      </c>
      <c r="B68" s="415" t="s">
        <v>82</v>
      </c>
      <c r="C68" s="22" t="s">
        <v>12</v>
      </c>
      <c r="D68" s="363"/>
      <c r="E68" s="363">
        <f>E67/E66</f>
        <v>1.0216811892808819</v>
      </c>
      <c r="F68" s="363">
        <f t="shared" ref="F68:R68" si="21">F67/F66</f>
        <v>1.0400000000000005</v>
      </c>
      <c r="G68" s="363">
        <f t="shared" si="21"/>
        <v>1.0400000000000003</v>
      </c>
      <c r="H68" s="363">
        <f t="shared" si="21"/>
        <v>1.0399999999999996</v>
      </c>
      <c r="I68" s="363">
        <f t="shared" si="21"/>
        <v>1.04</v>
      </c>
      <c r="J68" s="363">
        <f t="shared" si="21"/>
        <v>1.04</v>
      </c>
      <c r="K68" s="363">
        <f t="shared" si="21"/>
        <v>1.0400000000000005</v>
      </c>
      <c r="L68" s="363">
        <f t="shared" si="21"/>
        <v>1.04</v>
      </c>
      <c r="M68" s="363">
        <f t="shared" si="21"/>
        <v>1.04</v>
      </c>
      <c r="N68" s="363">
        <f t="shared" si="21"/>
        <v>1.04</v>
      </c>
      <c r="O68" s="363">
        <f t="shared" si="21"/>
        <v>1.0399999999999996</v>
      </c>
      <c r="P68" s="363">
        <f t="shared" si="21"/>
        <v>1.04</v>
      </c>
      <c r="Q68" s="363">
        <f t="shared" si="21"/>
        <v>1.0400000000000003</v>
      </c>
      <c r="R68" s="363">
        <f t="shared" si="21"/>
        <v>1.0400000000000005</v>
      </c>
      <c r="S68" s="19"/>
      <c r="T68" s="19"/>
      <c r="U68" s="19"/>
      <c r="V68" s="19"/>
      <c r="W68" s="6"/>
      <c r="X68" s="6"/>
      <c r="Y68" s="6"/>
      <c r="Z68" s="6"/>
      <c r="AA68" s="6"/>
    </row>
    <row r="69" spans="1:27" outlineLevel="1" x14ac:dyDescent="0.25">
      <c r="A69" s="20"/>
      <c r="B69" s="415" t="s">
        <v>192</v>
      </c>
      <c r="C69" s="13"/>
      <c r="D69" s="363">
        <f>'Вводные данные'!C63</f>
        <v>0.02</v>
      </c>
      <c r="E69" s="363">
        <f>'Вводные данные'!D63</f>
        <v>0.02</v>
      </c>
      <c r="F69" s="363">
        <f>'Вводные данные'!E63</f>
        <v>0.02</v>
      </c>
      <c r="G69" s="363">
        <f>'Вводные данные'!F63</f>
        <v>0.02</v>
      </c>
      <c r="H69" s="363">
        <f>'Вводные данные'!G63</f>
        <v>0.02</v>
      </c>
      <c r="I69" s="363">
        <f>'Вводные данные'!H63</f>
        <v>0.02</v>
      </c>
      <c r="J69" s="363">
        <f>'Вводные данные'!I63</f>
        <v>0.02</v>
      </c>
      <c r="K69" s="363">
        <f>'Вводные данные'!J63</f>
        <v>0.02</v>
      </c>
      <c r="L69" s="363">
        <f>'Вводные данные'!K63</f>
        <v>0.02</v>
      </c>
      <c r="M69" s="363">
        <f>'Вводные данные'!L63</f>
        <v>0.02</v>
      </c>
      <c r="N69" s="363">
        <f>'Вводные данные'!M63</f>
        <v>0.02</v>
      </c>
      <c r="O69" s="363">
        <f>'Вводные данные'!N63</f>
        <v>0.02</v>
      </c>
      <c r="P69" s="363">
        <f>'Вводные данные'!O63</f>
        <v>0.02</v>
      </c>
      <c r="Q69" s="363">
        <f>'Вводные данные'!P63</f>
        <v>0.02</v>
      </c>
      <c r="R69" s="363">
        <f>'Вводные данные'!Q63</f>
        <v>0.02</v>
      </c>
      <c r="S69" s="19"/>
      <c r="T69" s="19"/>
      <c r="U69" s="19"/>
      <c r="V69" s="19"/>
      <c r="W69" s="6"/>
      <c r="X69" s="6"/>
      <c r="Y69" s="6"/>
      <c r="Z69" s="6"/>
      <c r="AA69" s="6"/>
    </row>
    <row r="70" spans="1:27" outlineLevel="1" x14ac:dyDescent="0.25">
      <c r="A70" s="20"/>
      <c r="B70" s="415" t="s">
        <v>173</v>
      </c>
      <c r="C70" s="13"/>
      <c r="D70" s="363"/>
      <c r="E70" s="363">
        <f>E68-E69</f>
        <v>1.0016811892808819</v>
      </c>
      <c r="F70" s="363">
        <f t="shared" ref="F70:R70" si="22">F68-F69</f>
        <v>1.0200000000000005</v>
      </c>
      <c r="G70" s="363">
        <f t="shared" si="22"/>
        <v>1.0200000000000002</v>
      </c>
      <c r="H70" s="363">
        <f t="shared" si="22"/>
        <v>1.0199999999999996</v>
      </c>
      <c r="I70" s="363">
        <f t="shared" si="22"/>
        <v>1.02</v>
      </c>
      <c r="J70" s="363">
        <f t="shared" si="22"/>
        <v>1.02</v>
      </c>
      <c r="K70" s="363">
        <f t="shared" si="22"/>
        <v>1.0200000000000005</v>
      </c>
      <c r="L70" s="363">
        <f t="shared" si="22"/>
        <v>1.02</v>
      </c>
      <c r="M70" s="363">
        <f t="shared" si="22"/>
        <v>1.02</v>
      </c>
      <c r="N70" s="363">
        <f t="shared" si="22"/>
        <v>1.02</v>
      </c>
      <c r="O70" s="363">
        <f t="shared" si="22"/>
        <v>1.0199999999999996</v>
      </c>
      <c r="P70" s="363">
        <f t="shared" si="22"/>
        <v>1.02</v>
      </c>
      <c r="Q70" s="363">
        <f t="shared" si="22"/>
        <v>1.0200000000000002</v>
      </c>
      <c r="R70" s="363">
        <f t="shared" si="22"/>
        <v>1.0200000000000005</v>
      </c>
      <c r="S70" s="19"/>
      <c r="T70" s="19"/>
      <c r="U70" s="19"/>
      <c r="V70" s="19"/>
      <c r="W70" s="6"/>
      <c r="X70" s="6"/>
      <c r="Y70" s="6"/>
      <c r="Z70" s="6"/>
      <c r="AA70" s="6"/>
    </row>
    <row r="71" spans="1:27" x14ac:dyDescent="0.25">
      <c r="B71" s="55"/>
      <c r="C71" s="56"/>
      <c r="D71" s="57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58"/>
    </row>
    <row r="73" spans="1:27" s="54" customFormat="1" x14ac:dyDescent="0.25"/>
    <row r="74" spans="1:27" s="54" customFormat="1" x14ac:dyDescent="0.25"/>
    <row r="75" spans="1:27" s="54" customFormat="1" x14ac:dyDescent="0.25"/>
  </sheetData>
  <scenarios current="1">
    <scenario name="Поиск пера" count="2" user="Автор" comment="Автор: Автор , 2/20/2017">
      <inputCells r="J60" val="254890.209697161" numFmtId="1"/>
      <inputCells r="L2" undone="1" val="299993.415607823" numFmtId="1"/>
    </scenario>
    <scenario name="Pash_P" count="2" user="Автор" comment="Автор: Автор , 2/20/2017">
      <inputCells r="L60" val="309158.021725461" numFmtId="1"/>
      <inputCells r="N2" undone="1" val="301046.094676482" numFmtId="1"/>
    </scenario>
  </scenarios>
  <conditionalFormatting sqref="A5:C5 V5">
    <cfRule type="cellIs" dxfId="3" priority="3" stopIfTrue="1" operator="equal">
      <formula>"ошибка"</formula>
    </cfRule>
  </conditionalFormatting>
  <conditionalFormatting sqref="D5:U5">
    <cfRule type="cellIs" dxfId="2" priority="2" stopIfTrue="1" operator="equal">
      <formula>"ошибка"</formula>
    </cfRule>
  </conditionalFormatting>
  <hyperlinks>
    <hyperlink ref="B1" location="Содержание!A1" display="Содержание"/>
  </hyperlinks>
  <pageMargins left="0.25" right="0.25" top="0.75" bottom="0.75" header="0.3" footer="0.3"/>
  <pageSetup paperSize="9" scale="73" fitToWidth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3</vt:i4>
      </vt:variant>
    </vt:vector>
  </HeadingPairs>
  <TitlesOfParts>
    <vt:vector size="17" baseType="lpstr">
      <vt:lpstr>Содержание</vt:lpstr>
      <vt:lpstr>Вводные данные</vt:lpstr>
      <vt:lpstr>Макро данные общие</vt:lpstr>
      <vt:lpstr>Базовые данные</vt:lpstr>
      <vt:lpstr>Анализ</vt:lpstr>
      <vt:lpstr>Потоки, WACC (-)</vt:lpstr>
      <vt:lpstr>Потоки, WACC (Ф)</vt:lpstr>
      <vt:lpstr>Расчет тарифа (-)</vt:lpstr>
      <vt:lpstr>Расчет тарифа (Ф)</vt:lpstr>
      <vt:lpstr>Расчет тарифа</vt:lpstr>
      <vt:lpstr>Кредит</vt:lpstr>
      <vt:lpstr>Аморт все инвестиции (тариф)</vt:lpstr>
      <vt:lpstr>Аморт налог (Ф)</vt:lpstr>
      <vt:lpstr>Аморт налог (-)</vt:lpstr>
      <vt:lpstr>'Расчет тарифа'!Заголовки_для_печати</vt:lpstr>
      <vt:lpstr>'Расчет тарифа (-)'!Заголовки_для_печати</vt:lpstr>
      <vt:lpstr>'Расчет тарифа (Ф)'!Заголовки_для_печати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MetelevaOlga</dc:creator>
  <cp:lastModifiedBy>Пользователь</cp:lastModifiedBy>
  <cp:lastPrinted>2019-12-23T14:34:37Z</cp:lastPrinted>
  <dcterms:created xsi:type="dcterms:W3CDTF">2019-04-03T08:20:03Z</dcterms:created>
  <dcterms:modified xsi:type="dcterms:W3CDTF">2020-01-15T10:29:19Z</dcterms:modified>
</cp:coreProperties>
</file>