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tz-dom.ru\files\ФРТ\Казначейство\КазначействоЖКХ\Позиция_наша\Сверхлимитное финансирование\СВЛ 2023\2023-11-01_Краснодар\"/>
    </mc:Choice>
  </mc:AlternateContent>
  <xr:revisionPtr revIDLastSave="0" documentId="13_ncr:1_{92CFB95D-F75E-45BB-BECD-592933381E68}" xr6:coauthVersionLast="36" xr6:coauthVersionMax="47" xr10:uidLastSave="{00000000-0000-0000-0000-000000000000}"/>
  <bookViews>
    <workbookView xWindow="-120" yWindow="-120" windowWidth="29040" windowHeight="15840" xr2:uid="{D68C3958-67CE-4860-8848-087DE49E96E9}"/>
  </bookViews>
  <sheets>
    <sheet name="Лист1" sheetId="1" r:id="rId1"/>
  </sheets>
  <definedNames>
    <definedName name="_xlnm.Print_Area" localSheetId="0">Лист1!$A$1:$E$71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3" i="1"/>
  <c r="C18" i="1"/>
  <c r="C6" i="1"/>
  <c r="C28" i="1"/>
  <c r="C58" i="1"/>
  <c r="C17" i="1"/>
  <c r="C38" i="1"/>
  <c r="C29" i="1"/>
  <c r="C44" i="1"/>
  <c r="D46" i="1" l="1"/>
  <c r="D43" i="1"/>
  <c r="D6" i="1"/>
  <c r="C46" i="1"/>
  <c r="D52" i="1"/>
  <c r="C52" i="1"/>
  <c r="D41" i="1"/>
  <c r="C41" i="1"/>
  <c r="D35" i="1"/>
  <c r="C35" i="1"/>
  <c r="D28" i="1"/>
  <c r="D27" i="1"/>
  <c r="C27" i="1"/>
  <c r="D58" i="1"/>
  <c r="D17" i="1"/>
  <c r="D30" i="1"/>
  <c r="C30" i="1"/>
  <c r="D26" i="1"/>
  <c r="D38" i="1"/>
  <c r="D23" i="1"/>
  <c r="C23" i="1"/>
  <c r="C51" i="1"/>
  <c r="D51" i="1"/>
  <c r="C31" i="1" l="1"/>
  <c r="D31" i="1"/>
  <c r="C37" i="1"/>
  <c r="D37" i="1"/>
  <c r="D44" i="1"/>
  <c r="C39" i="1"/>
  <c r="D39" i="1"/>
  <c r="E71" i="1" l="1"/>
  <c r="C13" i="1"/>
  <c r="D13" i="1"/>
  <c r="D36" i="1" l="1"/>
  <c r="C36" i="1"/>
  <c r="C19" i="1"/>
  <c r="D19" i="1"/>
  <c r="C8" i="1" l="1"/>
  <c r="C16" i="1"/>
  <c r="D16" i="1"/>
  <c r="C34" i="1"/>
  <c r="D34" i="1"/>
  <c r="C50" i="1"/>
  <c r="D50" i="1"/>
  <c r="C15" i="1"/>
  <c r="C11" i="1"/>
  <c r="D71" i="1" l="1"/>
  <c r="C22" i="1"/>
  <c r="C56" i="1"/>
  <c r="C47" i="1" l="1"/>
  <c r="C32" i="1" l="1"/>
  <c r="C71" i="1" s="1"/>
</calcChain>
</file>

<file path=xl/sharedStrings.xml><?xml version="1.0" encoding="utf-8"?>
<sst xmlns="http://schemas.openxmlformats.org/spreadsheetml/2006/main" count="74" uniqueCount="73">
  <si>
    <t>Саратовская область</t>
  </si>
  <si>
    <t>Тульская область</t>
  </si>
  <si>
    <t>Тюменская область</t>
  </si>
  <si>
    <t>Итого:</t>
  </si>
  <si>
    <t>Регион</t>
  </si>
  <si>
    <t xml:space="preserve">Дата решения </t>
  </si>
  <si>
    <t>Республика Адыгея</t>
  </si>
  <si>
    <t>Республика Калмыкия</t>
  </si>
  <si>
    <t>Чеченская Республика</t>
  </si>
  <si>
    <t>Воронежская область</t>
  </si>
  <si>
    <t>Кабардино-Балкарская Республика</t>
  </si>
  <si>
    <t>Камчатский край</t>
  </si>
  <si>
    <t>Курская область</t>
  </si>
  <si>
    <t>Псковская область</t>
  </si>
  <si>
    <t>Магаданская область</t>
  </si>
  <si>
    <t>Ростовская область</t>
  </si>
  <si>
    <t>Приморский край</t>
  </si>
  <si>
    <t>Астраханская область</t>
  </si>
  <si>
    <t>Хабаровский край</t>
  </si>
  <si>
    <t>Ульяновская область</t>
  </si>
  <si>
    <t>Белгородская область</t>
  </si>
  <si>
    <t>Курганская область</t>
  </si>
  <si>
    <t>Кемеровская область</t>
  </si>
  <si>
    <t>Республика Мордовия</t>
  </si>
  <si>
    <t>Новгородская область</t>
  </si>
  <si>
    <t>Республика Карелия</t>
  </si>
  <si>
    <t>Краснодарский край</t>
  </si>
  <si>
    <t>Республика Марий Эл</t>
  </si>
  <si>
    <t>Алтайский край</t>
  </si>
  <si>
    <t>Новосибирская область</t>
  </si>
  <si>
    <t>Костромская область</t>
  </si>
  <si>
    <t>Пермский край</t>
  </si>
  <si>
    <t>Республика Татарстан</t>
  </si>
  <si>
    <t>Республика Башкортостан</t>
  </si>
  <si>
    <t>Республика Северная Осетия - Алания</t>
  </si>
  <si>
    <t>Кировская область</t>
  </si>
  <si>
    <t>Калужская область</t>
  </si>
  <si>
    <t>Нижегородская область</t>
  </si>
  <si>
    <t>Амурская область</t>
  </si>
  <si>
    <t>Архангельская область</t>
  </si>
  <si>
    <t>Республика Хакасия</t>
  </si>
  <si>
    <t>Липецкая область</t>
  </si>
  <si>
    <t>Челябинская область</t>
  </si>
  <si>
    <t>Владимирская область</t>
  </si>
  <si>
    <t>Смоленская область</t>
  </si>
  <si>
    <t>Самарская область</t>
  </si>
  <si>
    <t>Ханты-Мансийский автономный округ</t>
  </si>
  <si>
    <t>Брянская область</t>
  </si>
  <si>
    <t>Вологодская область</t>
  </si>
  <si>
    <t>Ивановская область</t>
  </si>
  <si>
    <t>Красноярский край</t>
  </si>
  <si>
    <t>Рязанская область</t>
  </si>
  <si>
    <t>Ставропольский край</t>
  </si>
  <si>
    <t>2023 год</t>
  </si>
  <si>
    <t>Суммы перечислений (тыс.руб.)</t>
  </si>
  <si>
    <t>Тверская область</t>
  </si>
  <si>
    <t>Чувашская Республика</t>
  </si>
  <si>
    <t>Сумма сверхлимитной поддержки,        тыс. руб.</t>
  </si>
  <si>
    <t>Оренбургская область</t>
  </si>
  <si>
    <t>Чукотский автономный округ</t>
  </si>
  <si>
    <t>Республика Бурятия</t>
  </si>
  <si>
    <t>Тамбовская область</t>
  </si>
  <si>
    <t>Удмуртская Республика</t>
  </si>
  <si>
    <t>Московская область</t>
  </si>
  <si>
    <t>Мурманская область</t>
  </si>
  <si>
    <t>Калининградская область</t>
  </si>
  <si>
    <t>Республика Коми</t>
  </si>
  <si>
    <t>Иркутская облатсь</t>
  </si>
  <si>
    <t>2024 год</t>
  </si>
  <si>
    <t>Информация о заключенных Фондом с субъектами Российской Федерации дополнительных соглашениях к Договору, предусматривающих предоставление сверхлимитной финансовой поддержки в 2023 и 2024 годах</t>
  </si>
  <si>
    <t>Еврейская автономная область</t>
  </si>
  <si>
    <t>Забайкальский край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</si>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</sst>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/>
    <xf numFmtId="4" fontId="0" fillId="0" borderId="6" xfId="0" applyNumberFormat="1" applyBorder="1"/>
    <xf numFmtId="4" fontId="0" fillId="0" borderId="7" xfId="0" applyNumberFormat="1" applyBorder="1"/>
    <xf numFmtId="4" fontId="11" fillId="0" borderId="0" xfId="0" applyNumberFormat="1" applyFont="1"/>
    <xf numFmtId="4" fontId="12" fillId="0" borderId="0" xfId="0" applyNumberFormat="1" applyFont="1"/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" fontId="0" fillId="0" borderId="1" xfId="0" applyNumberFormat="1" applyFill="1" applyBorder="1"/>
  </cellXfs>
  <cellStyles count="46">
    <cellStyle name="Обычный" xfId="0" builtinId="0"/>
    <cellStyle name="Обычный 10" xfId="7" xr:uid="{9ACAB71A-1751-4715-B02B-D435510E4579}"/>
    <cellStyle name="Обычный 10 2" xfId="21" xr:uid="{AA81DDE7-2456-4E83-9067-B86AF0CE503C}"/>
    <cellStyle name="Обычный 13" xfId="3" xr:uid="{6A988D21-6C66-4031-B8E6-17E549519645}"/>
    <cellStyle name="Обычный 19" xfId="4" xr:uid="{B79827D8-D37F-41BD-AE6D-3EDD1C5A65EF}"/>
    <cellStyle name="Обычный 19 2" xfId="24" xr:uid="{4C609716-FE65-4F72-80DF-F2BEF0D3EF8A}"/>
    <cellStyle name="Обычный 19 2 2" xfId="31" xr:uid="{570F26B8-7499-4F3B-8438-E5C0BDE66627}"/>
    <cellStyle name="Обычный 19 2 2 2" xfId="45" xr:uid="{4B233512-53FB-4690-95AE-8BA23DFFAAD2}"/>
    <cellStyle name="Обычный 19 2 3" xfId="38" xr:uid="{76111561-F879-41E4-8EEE-4F22E6D6B270}"/>
    <cellStyle name="Обычный 19 3" xfId="25" xr:uid="{72DC69AC-9434-4A76-843A-398926484226}"/>
    <cellStyle name="Обычный 19 3 2" xfId="39" xr:uid="{20E1A7AA-31EC-4B64-8E87-DC1577833EFA}"/>
    <cellStyle name="Обычный 19 4" xfId="32" xr:uid="{F719B606-0E59-416F-8D31-4E5A95B179D8}"/>
    <cellStyle name="Обычный 2" xfId="8" xr:uid="{E16503A4-F4AF-468B-9126-9551C6AC9415}"/>
    <cellStyle name="Обычный 2 2" xfId="9" xr:uid="{4AA947E1-5BDC-4217-A638-0CAE29052710}"/>
    <cellStyle name="Обычный 2 2 2" xfId="10" xr:uid="{30B9CB27-76E4-4B79-AB2A-03ED43B838D6}"/>
    <cellStyle name="Обычный 22" xfId="5" xr:uid="{D491482D-DF8B-49AF-9F88-2C64B7D29E79}"/>
    <cellStyle name="Обычный 3" xfId="11" xr:uid="{2D750505-1391-46DF-877A-780D3302D92D}"/>
    <cellStyle name="Обычный 4" xfId="12" xr:uid="{9990B7B8-DDB5-444C-A89B-BD1A0C7B213F}"/>
    <cellStyle name="Обычный 5" xfId="6" xr:uid="{B390CFBD-158E-4D01-8F71-D8982FFC8E46}"/>
    <cellStyle name="Обычный 5 2" xfId="26" xr:uid="{75BC5856-C0C0-435D-825C-5F41A5581DA6}"/>
    <cellStyle name="Обычный 5 2 2" xfId="40" xr:uid="{7B61DDB4-4EDD-4D73-81AF-5C78AC3A01E5}"/>
    <cellStyle name="Обычный 5 3" xfId="33" xr:uid="{7B563D75-6BAB-48AB-954F-6C400C08BAD8}"/>
    <cellStyle name="Обычный 6" xfId="22" xr:uid="{55075E9B-2074-49F2-9A31-19C1CF1FD4E8}"/>
    <cellStyle name="Обычный 6 2" xfId="29" xr:uid="{9A749F60-3490-4A71-8E73-FB4E6421CBCD}"/>
    <cellStyle name="Обычный 6 2 2" xfId="43" xr:uid="{387C8F0F-5ED4-4601-815B-37C550DA3665}"/>
    <cellStyle name="Обычный 6 3" xfId="36" xr:uid="{E05D4A11-FC5C-4483-9D1F-B2F934ADC388}"/>
    <cellStyle name="Обычный 7" xfId="1" xr:uid="{FC539037-A54F-4E8E-B585-B8D1792F2DFB}"/>
    <cellStyle name="Обычный 9" xfId="13" xr:uid="{E8356134-3404-4F37-84C2-79F0C6C249F6}"/>
    <cellStyle name="Процентный 2" xfId="14" xr:uid="{0F0A5474-A0A3-4BF9-8069-686BECE8967E}"/>
    <cellStyle name="Процентный 2 2" xfId="15" xr:uid="{29329986-309F-4D3F-B498-BC9827518837}"/>
    <cellStyle name="Процентный 3" xfId="20" xr:uid="{33B9C346-6842-40A3-9E77-D8220F6A60E9}"/>
    <cellStyle name="Процентный 3 2" xfId="28" xr:uid="{2CEBDC80-327D-488E-87EF-D755D0B1F11D}"/>
    <cellStyle name="Процентный 3 2 2" xfId="42" xr:uid="{66F012A4-70A2-4183-9615-89D8FC024B04}"/>
    <cellStyle name="Процентный 3 3" xfId="35" xr:uid="{603EA8F9-81E6-4E7A-ACE8-4174C1CD40E4}"/>
    <cellStyle name="Финансовый 2" xfId="17" xr:uid="{B3F44699-D880-41F7-AFF3-085659F733A9}"/>
    <cellStyle name="Финансовый 2 2" xfId="18" xr:uid="{B68C7C65-A4FC-4E36-970F-EC3A55153112}"/>
    <cellStyle name="Финансовый 3" xfId="19" xr:uid="{74A9321B-51F6-4A80-8BD3-7D6E778BD9E0}"/>
    <cellStyle name="Финансовый 3 2" xfId="27" xr:uid="{E560E481-0B9E-4B66-A524-F533F65823E3}"/>
    <cellStyle name="Финансовый 3 2 2" xfId="41" xr:uid="{F8C31772-5B4F-432E-B7C2-15FA191D0E4F}"/>
    <cellStyle name="Финансовый 3 3" xfId="34" xr:uid="{841E8938-544A-4242-8537-CCF6478A29A2}"/>
    <cellStyle name="Финансовый 4" xfId="16" xr:uid="{9359615F-C9BC-4067-B888-243879FA6356}"/>
    <cellStyle name="Финансовый 5" xfId="23" xr:uid="{AA0E39A7-08B5-4A93-BE80-C7EE594B0115}"/>
    <cellStyle name="Финансовый 5 2" xfId="30" xr:uid="{2AC55E0A-9652-46E5-89EE-48CCED5758B9}"/>
    <cellStyle name="Финансовый 5 2 2" xfId="44" xr:uid="{DCCC040B-3428-4070-AA29-3F59CF8E6E24}"/>
    <cellStyle name="Финансовый 5 3" xfId="37" xr:uid="{71F87AD3-73A8-4460-9A28-478FE5AF565F}"/>
    <cellStyle name="Финансовый 6" xfId="2" xr:uid="{37159C4C-615C-4208-8280-E9BEB885FA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A2DB-C1E8-48A0-861B-5D13A9397442}">
  <sheetPr>
    <pageSetUpPr fitToPage="1"/>
  </sheetPr>
  <dimension ref="A1:H77"/>
  <sheetViews>
    <sheetView tabSelected="1" zoomScale="115" zoomScaleNormal="115" zoomScaleSheetLayoutView="100" workbookViewId="0">
      <selection activeCell="J13" sqref="J13"/>
    </sheetView>
  </sheetViews>
  <sheetFormatPr defaultRowHeight="15" x14ac:dyDescent="0.25"/>
  <cols>
    <col min="1" max="1" width="35.7109375" customWidth="1"/>
    <col min="2" max="2" width="15.5703125" customWidth="1"/>
    <col min="3" max="3" width="17.5703125" customWidth="1"/>
    <col min="4" max="4" width="18.42578125" customWidth="1"/>
    <col min="5" max="5" width="16.42578125" customWidth="1"/>
  </cols>
  <sheetData>
    <row r="1" spans="1:8" ht="15" customHeight="1" x14ac:dyDescent="0.25">
      <c r="A1" s="16" t="s">
        <v>69</v>
      </c>
      <c r="B1" s="16"/>
      <c r="C1" s="16"/>
      <c r="D1" s="16"/>
      <c r="E1" s="16"/>
    </row>
    <row r="2" spans="1:8" ht="66.75" customHeight="1" x14ac:dyDescent="0.25">
      <c r="A2" s="17"/>
      <c r="B2" s="17"/>
      <c r="C2" s="17"/>
      <c r="D2" s="17"/>
      <c r="E2" s="17"/>
    </row>
    <row r="3" spans="1:8" ht="60" x14ac:dyDescent="0.25">
      <c r="A3" s="1" t="s">
        <v>4</v>
      </c>
      <c r="B3" s="1" t="s">
        <v>5</v>
      </c>
      <c r="C3" s="2" t="s">
        <v>57</v>
      </c>
      <c r="D3" s="18" t="s">
        <v>54</v>
      </c>
      <c r="E3" s="20"/>
    </row>
    <row r="4" spans="1:8" x14ac:dyDescent="0.25">
      <c r="A4" s="18"/>
      <c r="B4" s="19"/>
      <c r="C4" s="20"/>
      <c r="D4" s="8" t="s">
        <v>53</v>
      </c>
      <c r="E4" s="9" t="s">
        <v>68</v>
      </c>
    </row>
    <row r="5" spans="1:8" x14ac:dyDescent="0.25">
      <c r="A5" s="3" t="s">
        <v>0</v>
      </c>
      <c r="B5" s="5">
        <v>44222</v>
      </c>
      <c r="C5" s="4">
        <v>1383497.1465000003</v>
      </c>
      <c r="D5" s="4">
        <v>357020.32755000016</v>
      </c>
      <c r="E5" s="4">
        <v>0</v>
      </c>
      <c r="G5" s="6"/>
      <c r="H5" s="6"/>
    </row>
    <row r="6" spans="1:8" x14ac:dyDescent="0.25">
      <c r="A6" s="3" t="s">
        <v>1</v>
      </c>
      <c r="B6" s="5">
        <v>44231</v>
      </c>
      <c r="C6" s="4">
        <f>1163318.61055-29749.51485-61307.97698-91128.57744</f>
        <v>981132.54128000012</v>
      </c>
      <c r="D6" s="4">
        <f>91057.4918300002-29749.51485-61307.97698</f>
        <v>2.0372681319713593E-10</v>
      </c>
      <c r="E6" s="4">
        <v>0</v>
      </c>
      <c r="F6" s="11"/>
    </row>
    <row r="7" spans="1:8" x14ac:dyDescent="0.25">
      <c r="A7" s="3" t="s">
        <v>6</v>
      </c>
      <c r="B7" s="5">
        <v>44235</v>
      </c>
      <c r="C7" s="4">
        <v>74091.126580000011</v>
      </c>
      <c r="D7" s="4">
        <v>26389.909210000009</v>
      </c>
      <c r="E7" s="4">
        <v>0</v>
      </c>
    </row>
    <row r="8" spans="1:8" x14ac:dyDescent="0.25">
      <c r="A8" s="3" t="s">
        <v>7</v>
      </c>
      <c r="B8" s="5">
        <v>44235</v>
      </c>
      <c r="C8" s="4">
        <f>52397.53626+1390.07098-5735.72244-12847.49625</f>
        <v>35204.388550000003</v>
      </c>
      <c r="D8" s="4">
        <v>0</v>
      </c>
      <c r="E8" s="4">
        <v>0</v>
      </c>
    </row>
    <row r="9" spans="1:8" x14ac:dyDescent="0.25">
      <c r="A9" s="3" t="s">
        <v>8</v>
      </c>
      <c r="B9" s="5">
        <v>44245</v>
      </c>
      <c r="C9" s="4">
        <v>681109.77158000006</v>
      </c>
      <c r="D9" s="4">
        <v>0</v>
      </c>
      <c r="E9" s="4">
        <v>0</v>
      </c>
    </row>
    <row r="10" spans="1:8" x14ac:dyDescent="0.25">
      <c r="A10" s="3" t="s">
        <v>9</v>
      </c>
      <c r="B10" s="5">
        <v>44286</v>
      </c>
      <c r="C10" s="4">
        <v>406653.16596000007</v>
      </c>
      <c r="D10" s="4">
        <v>1872.8687800000309</v>
      </c>
      <c r="E10" s="4">
        <v>0</v>
      </c>
    </row>
    <row r="11" spans="1:8" x14ac:dyDescent="0.25">
      <c r="A11" s="3" t="s">
        <v>10</v>
      </c>
      <c r="B11" s="5">
        <v>44291</v>
      </c>
      <c r="C11" s="4">
        <f>47176.1711-3971.87119-1627.37863</f>
        <v>41576.921280000002</v>
      </c>
      <c r="D11" s="4">
        <v>0</v>
      </c>
      <c r="E11" s="4">
        <v>0</v>
      </c>
    </row>
    <row r="12" spans="1:8" x14ac:dyDescent="0.25">
      <c r="A12" s="3" t="s">
        <v>11</v>
      </c>
      <c r="B12" s="5">
        <v>44291</v>
      </c>
      <c r="C12" s="4">
        <v>71005.718620000058</v>
      </c>
      <c r="D12" s="4">
        <v>71005.71862</v>
      </c>
      <c r="E12" s="4">
        <v>0</v>
      </c>
    </row>
    <row r="13" spans="1:8" x14ac:dyDescent="0.25">
      <c r="A13" s="3" t="s">
        <v>12</v>
      </c>
      <c r="B13" s="5">
        <v>44294</v>
      </c>
      <c r="C13" s="4">
        <f>75930.81899-467.93099</f>
        <v>75462.888000000006</v>
      </c>
      <c r="D13" s="4">
        <f>36972.77176-467.93099</f>
        <v>36504.840770000003</v>
      </c>
      <c r="E13" s="4">
        <v>0</v>
      </c>
    </row>
    <row r="14" spans="1:8" x14ac:dyDescent="0.25">
      <c r="A14" s="3" t="s">
        <v>13</v>
      </c>
      <c r="B14" s="5">
        <v>44294</v>
      </c>
      <c r="C14" s="4">
        <v>348934.31883000018</v>
      </c>
      <c r="D14" s="4">
        <v>112929.85777000002</v>
      </c>
      <c r="E14" s="4">
        <v>0</v>
      </c>
    </row>
    <row r="15" spans="1:8" x14ac:dyDescent="0.25">
      <c r="A15" s="3" t="s">
        <v>14</v>
      </c>
      <c r="B15" s="5">
        <v>44301</v>
      </c>
      <c r="C15" s="4">
        <f>166936.99438-63987.32844</f>
        <v>102949.66593999999</v>
      </c>
      <c r="D15" s="4">
        <v>0</v>
      </c>
      <c r="E15" s="4">
        <v>0</v>
      </c>
    </row>
    <row r="16" spans="1:8" x14ac:dyDescent="0.25">
      <c r="A16" s="3" t="s">
        <v>15</v>
      </c>
      <c r="B16" s="5">
        <v>44314</v>
      </c>
      <c r="C16" s="4">
        <f>467515.98933-80285.17331-242801.33359</f>
        <v>144429.48243000003</v>
      </c>
      <c r="D16" s="4">
        <f>387230.81602-242801.33359</f>
        <v>144429.48243000003</v>
      </c>
      <c r="E16" s="4">
        <v>0</v>
      </c>
    </row>
    <row r="17" spans="1:5" x14ac:dyDescent="0.25">
      <c r="A17" s="3" t="s">
        <v>16</v>
      </c>
      <c r="B17" s="5">
        <v>44327</v>
      </c>
      <c r="C17" s="4">
        <f>1608976.04845-36162.20729-173519.70955-205622.98283</f>
        <v>1193671.1487799999</v>
      </c>
      <c r="D17" s="4">
        <f>173519.70955-173519.70955</f>
        <v>0</v>
      </c>
      <c r="E17" s="4">
        <v>0</v>
      </c>
    </row>
    <row r="18" spans="1:5" x14ac:dyDescent="0.25">
      <c r="A18" s="3" t="s">
        <v>2</v>
      </c>
      <c r="B18" s="5">
        <v>44327</v>
      </c>
      <c r="C18" s="4">
        <f>465279.29028-18359.5861</f>
        <v>446919.70418</v>
      </c>
      <c r="D18" s="4">
        <v>0</v>
      </c>
      <c r="E18" s="4">
        <v>0</v>
      </c>
    </row>
    <row r="19" spans="1:5" x14ac:dyDescent="0.25">
      <c r="A19" s="3" t="s">
        <v>17</v>
      </c>
      <c r="B19" s="5">
        <v>44334</v>
      </c>
      <c r="C19" s="4">
        <f>236466.88327-37880.92277-35016.0428-40251.90794</f>
        <v>123318.00975999999</v>
      </c>
      <c r="D19" s="4">
        <f>65001.66388-40251.90794</f>
        <v>24749.755940000003</v>
      </c>
      <c r="E19" s="4">
        <v>0</v>
      </c>
    </row>
    <row r="20" spans="1:5" x14ac:dyDescent="0.25">
      <c r="A20" s="3" t="s">
        <v>18</v>
      </c>
      <c r="B20" s="5">
        <v>44356</v>
      </c>
      <c r="C20" s="4">
        <v>1068093.9513300001</v>
      </c>
      <c r="D20" s="4">
        <v>152874.88669999997</v>
      </c>
      <c r="E20" s="4">
        <v>0</v>
      </c>
    </row>
    <row r="21" spans="1:5" x14ac:dyDescent="0.25">
      <c r="A21" s="3" t="s">
        <v>20</v>
      </c>
      <c r="B21" s="5">
        <v>44363</v>
      </c>
      <c r="C21" s="4">
        <v>666740.51449999982</v>
      </c>
      <c r="D21" s="4">
        <v>107138.67420999992</v>
      </c>
      <c r="E21" s="4">
        <v>0</v>
      </c>
    </row>
    <row r="22" spans="1:5" x14ac:dyDescent="0.25">
      <c r="A22" s="3" t="s">
        <v>19</v>
      </c>
      <c r="B22" s="5">
        <v>44363</v>
      </c>
      <c r="C22" s="4">
        <f>309092.69984-3457.44763</f>
        <v>305635.25221000001</v>
      </c>
      <c r="D22" s="4">
        <v>175861.52211000005</v>
      </c>
      <c r="E22" s="4">
        <v>0</v>
      </c>
    </row>
    <row r="23" spans="1:5" x14ac:dyDescent="0.25">
      <c r="A23" s="3" t="s">
        <v>21</v>
      </c>
      <c r="B23" s="5">
        <v>44368</v>
      </c>
      <c r="C23" s="4">
        <f>487700.18723-105531.81863-29935.11235</f>
        <v>352233.25624999998</v>
      </c>
      <c r="D23" s="4">
        <f>391673.71965-105531.81863-29935.11235</f>
        <v>256206.78866999998</v>
      </c>
      <c r="E23" s="4">
        <v>0</v>
      </c>
    </row>
    <row r="24" spans="1:5" x14ac:dyDescent="0.25">
      <c r="A24" s="3" t="s">
        <v>22</v>
      </c>
      <c r="B24" s="5">
        <v>44379</v>
      </c>
      <c r="C24" s="4">
        <v>5125791.2191800009</v>
      </c>
      <c r="D24" s="4">
        <v>2564662.7881199997</v>
      </c>
      <c r="E24" s="4">
        <v>109775.19209</v>
      </c>
    </row>
    <row r="25" spans="1:5" x14ac:dyDescent="0.25">
      <c r="A25" s="3" t="s">
        <v>23</v>
      </c>
      <c r="B25" s="5">
        <v>44385</v>
      </c>
      <c r="C25" s="4">
        <v>949304.57524999988</v>
      </c>
      <c r="D25" s="4">
        <v>812925.79940999986</v>
      </c>
      <c r="E25" s="4">
        <v>0</v>
      </c>
    </row>
    <row r="26" spans="1:5" x14ac:dyDescent="0.25">
      <c r="A26" s="3" t="s">
        <v>24</v>
      </c>
      <c r="B26" s="5">
        <v>44391</v>
      </c>
      <c r="C26" s="4">
        <f>439547.56569+11633.27931-1043.69413-105598.12442-11480.41433-17370.03997</f>
        <v>315688.57215000002</v>
      </c>
      <c r="D26" s="4">
        <f>117078.53875-105598.12442-11480.41433</f>
        <v>1.4551915228366852E-11</v>
      </c>
      <c r="E26" s="4">
        <v>0</v>
      </c>
    </row>
    <row r="27" spans="1:5" x14ac:dyDescent="0.25">
      <c r="A27" s="3" t="s">
        <v>25</v>
      </c>
      <c r="B27" s="5">
        <v>44396</v>
      </c>
      <c r="C27" s="4">
        <f>1839098.37582-246837.36204</f>
        <v>1592261.0137799999</v>
      </c>
      <c r="D27" s="4">
        <f>1066358.68021-246837.36204</f>
        <v>819521.31816999987</v>
      </c>
      <c r="E27" s="4">
        <v>0</v>
      </c>
    </row>
    <row r="28" spans="1:5" x14ac:dyDescent="0.25">
      <c r="A28" s="3" t="s">
        <v>27</v>
      </c>
      <c r="B28" s="5">
        <v>44417</v>
      </c>
      <c r="C28" s="4">
        <f>1025291.71419-62542.34579-299636.5397-1612.5419</f>
        <v>661500.2868</v>
      </c>
      <c r="D28" s="4">
        <f>490939.26492-62542.34579-299636.5397</f>
        <v>128760.37942999997</v>
      </c>
      <c r="E28" s="4">
        <v>0</v>
      </c>
    </row>
    <row r="29" spans="1:5" x14ac:dyDescent="0.25">
      <c r="A29" s="3" t="s">
        <v>28</v>
      </c>
      <c r="B29" s="5">
        <v>44419</v>
      </c>
      <c r="C29" s="4">
        <f>1086310.71223-55980.91061-272034.87215</f>
        <v>758294.92946999986</v>
      </c>
      <c r="D29" s="4">
        <v>71600.19539000011</v>
      </c>
      <c r="E29" s="4">
        <v>0</v>
      </c>
    </row>
    <row r="30" spans="1:5" x14ac:dyDescent="0.25">
      <c r="A30" s="3" t="s">
        <v>29</v>
      </c>
      <c r="B30" s="5">
        <v>44427</v>
      </c>
      <c r="C30" s="4">
        <f>1180597.64321-6073.60088-62705.89556</f>
        <v>1111818.1467699998</v>
      </c>
      <c r="D30" s="4">
        <f>1060820.16445-6073.60088-62705.89556</f>
        <v>992040.66801000002</v>
      </c>
      <c r="E30" s="4">
        <v>0</v>
      </c>
    </row>
    <row r="31" spans="1:5" x14ac:dyDescent="0.25">
      <c r="A31" s="3" t="s">
        <v>30</v>
      </c>
      <c r="B31" s="5">
        <v>44434</v>
      </c>
      <c r="C31" s="4">
        <f>877034.80209-12262.66201-103058.79105</f>
        <v>761713.34903000004</v>
      </c>
      <c r="D31" s="4">
        <f>738613.7173-103058.79105</f>
        <v>635554.92625000002</v>
      </c>
      <c r="E31" s="4">
        <v>0</v>
      </c>
    </row>
    <row r="32" spans="1:5" x14ac:dyDescent="0.25">
      <c r="A32" s="3" t="s">
        <v>31</v>
      </c>
      <c r="B32" s="5">
        <v>44434</v>
      </c>
      <c r="C32" s="4">
        <f>3645835.04675+179.6855</f>
        <v>3646014.7322500004</v>
      </c>
      <c r="D32" s="4">
        <v>854032.15852000075</v>
      </c>
      <c r="E32" s="4">
        <v>1331594.96847</v>
      </c>
    </row>
    <row r="33" spans="1:5" x14ac:dyDescent="0.25">
      <c r="A33" s="3" t="s">
        <v>32</v>
      </c>
      <c r="B33" s="5">
        <v>44441</v>
      </c>
      <c r="C33" s="4">
        <v>180439.47912999999</v>
      </c>
      <c r="D33" s="4">
        <v>69718.929120000001</v>
      </c>
      <c r="E33" s="4">
        <v>0</v>
      </c>
    </row>
    <row r="34" spans="1:5" x14ac:dyDescent="0.25">
      <c r="A34" s="3" t="s">
        <v>33</v>
      </c>
      <c r="B34" s="5">
        <v>44448</v>
      </c>
      <c r="C34" s="4">
        <f>453027.29684-7352.35652-44487.78039</f>
        <v>401187.15993000008</v>
      </c>
      <c r="D34" s="4">
        <f>87109.7668699999-44487.78039</f>
        <v>42621.986479999905</v>
      </c>
      <c r="E34" s="4">
        <v>0</v>
      </c>
    </row>
    <row r="35" spans="1:5" x14ac:dyDescent="0.25">
      <c r="A35" s="3" t="s">
        <v>34</v>
      </c>
      <c r="B35" s="5">
        <v>44448</v>
      </c>
      <c r="C35" s="4">
        <f>204945.4362-2504.3167</f>
        <v>202441.1195</v>
      </c>
      <c r="D35" s="4">
        <f>135620.21752-2504.3167</f>
        <v>133115.90082000001</v>
      </c>
      <c r="E35" s="4">
        <v>0</v>
      </c>
    </row>
    <row r="36" spans="1:5" x14ac:dyDescent="0.25">
      <c r="A36" s="3" t="s">
        <v>35</v>
      </c>
      <c r="B36" s="5">
        <v>44462</v>
      </c>
      <c r="C36" s="4">
        <f>1282701.15344+384.34222-745042.73001</f>
        <v>538042.76564999996</v>
      </c>
      <c r="D36" s="4">
        <f>1283085.49566-745042.73001</f>
        <v>538042.76564999996</v>
      </c>
      <c r="E36" s="4">
        <v>0</v>
      </c>
    </row>
    <row r="37" spans="1:5" x14ac:dyDescent="0.25">
      <c r="A37" s="3" t="s">
        <v>36</v>
      </c>
      <c r="B37" s="5">
        <v>44470</v>
      </c>
      <c r="C37" s="4">
        <f>863143.1014-143461.97326</f>
        <v>719681.12814000004</v>
      </c>
      <c r="D37" s="4">
        <f>728275.65716-143461.97326</f>
        <v>584813.68389999995</v>
      </c>
      <c r="E37" s="4">
        <v>0</v>
      </c>
    </row>
    <row r="38" spans="1:5" x14ac:dyDescent="0.25">
      <c r="A38" s="3" t="s">
        <v>37</v>
      </c>
      <c r="B38" s="5">
        <v>44470</v>
      </c>
      <c r="C38" s="4">
        <f>3175509.24004+160488.39044+0.0052-744431.96039-37605.67979</f>
        <v>2553959.9954999997</v>
      </c>
      <c r="D38" s="4">
        <f>2084894.47643+0.0052-744431.96039</f>
        <v>1340462.5212400001</v>
      </c>
      <c r="E38" s="4">
        <v>0</v>
      </c>
    </row>
    <row r="39" spans="1:5" x14ac:dyDescent="0.25">
      <c r="A39" s="3" t="s">
        <v>38</v>
      </c>
      <c r="B39" s="5">
        <v>44495</v>
      </c>
      <c r="C39" s="4">
        <f>1166381.92454-1039719.67938</f>
        <v>126662.24516000005</v>
      </c>
      <c r="D39" s="4">
        <f>1166381.92454-1039719.67938</f>
        <v>126662.24516000005</v>
      </c>
      <c r="E39" s="4">
        <v>0</v>
      </c>
    </row>
    <row r="40" spans="1:5" x14ac:dyDescent="0.25">
      <c r="A40" s="3" t="s">
        <v>39</v>
      </c>
      <c r="B40" s="5">
        <v>44519</v>
      </c>
      <c r="C40" s="4">
        <v>4199105.0141899986</v>
      </c>
      <c r="D40" s="4">
        <v>2481499.8513699989</v>
      </c>
      <c r="E40" s="4">
        <v>1717605.16282</v>
      </c>
    </row>
    <row r="41" spans="1:5" x14ac:dyDescent="0.25">
      <c r="A41" s="3" t="s">
        <v>40</v>
      </c>
      <c r="B41" s="5">
        <v>44519</v>
      </c>
      <c r="C41" s="4">
        <f>216179.07769+12337.84076-2406.26132-46775.65914</f>
        <v>179334.99799</v>
      </c>
      <c r="D41" s="4">
        <f>145603.192681-2406.26132-46775.65914</f>
        <v>96421.272220999992</v>
      </c>
      <c r="E41" s="4">
        <v>0</v>
      </c>
    </row>
    <row r="42" spans="1:5" x14ac:dyDescent="0.25">
      <c r="A42" s="3" t="s">
        <v>41</v>
      </c>
      <c r="B42" s="5">
        <v>44522</v>
      </c>
      <c r="C42" s="4">
        <v>1091707.51988</v>
      </c>
      <c r="D42" s="4">
        <v>121736.10252000028</v>
      </c>
      <c r="E42" s="4">
        <v>0</v>
      </c>
    </row>
    <row r="43" spans="1:5" x14ac:dyDescent="0.25">
      <c r="A43" s="3" t="s">
        <v>42</v>
      </c>
      <c r="B43" s="5">
        <v>44532</v>
      </c>
      <c r="C43" s="4">
        <f>1717465.76588-227437.00495-589783.80222</f>
        <v>900244.95871000015</v>
      </c>
      <c r="D43" s="4">
        <f>227437.00495-227437.00495</f>
        <v>0</v>
      </c>
      <c r="E43" s="4">
        <v>0</v>
      </c>
    </row>
    <row r="44" spans="1:5" x14ac:dyDescent="0.25">
      <c r="A44" s="3" t="s">
        <v>43</v>
      </c>
      <c r="B44" s="5">
        <v>44538</v>
      </c>
      <c r="C44" s="4">
        <f>1308250.62887-52.37327-204953.05143-165.86416</f>
        <v>1103079.3400099997</v>
      </c>
      <c r="D44" s="4">
        <f>684837.61221-204953.05143</f>
        <v>479884.56078000006</v>
      </c>
      <c r="E44" s="4">
        <v>0</v>
      </c>
    </row>
    <row r="45" spans="1:5" x14ac:dyDescent="0.25">
      <c r="A45" s="3" t="s">
        <v>44</v>
      </c>
      <c r="B45" s="5">
        <v>44546</v>
      </c>
      <c r="C45" s="4">
        <v>276037.11586100009</v>
      </c>
      <c r="D45" s="4">
        <v>276037.11586100009</v>
      </c>
      <c r="E45" s="4">
        <v>0</v>
      </c>
    </row>
    <row r="46" spans="1:5" x14ac:dyDescent="0.25">
      <c r="A46" s="3" t="s">
        <v>45</v>
      </c>
      <c r="B46" s="5">
        <v>44550</v>
      </c>
      <c r="C46" s="23">
        <f>2071074.52032-413503.3513</f>
        <v>1657571.1690199999</v>
      </c>
      <c r="D46" s="23">
        <f>1997525.07952-413503.3513-538954.74473</f>
        <v>1045066.9834899999</v>
      </c>
      <c r="E46" s="23">
        <v>538954.74473000003</v>
      </c>
    </row>
    <row r="47" spans="1:5" x14ac:dyDescent="0.25">
      <c r="A47" s="3" t="s">
        <v>46</v>
      </c>
      <c r="B47" s="5">
        <v>44553</v>
      </c>
      <c r="C47" s="4">
        <f>306821.19875+347283.40351</f>
        <v>654104.60225999996</v>
      </c>
      <c r="D47" s="4">
        <v>654104.60225999996</v>
      </c>
      <c r="E47" s="4">
        <v>0</v>
      </c>
    </row>
    <row r="48" spans="1:5" ht="15.75" customHeight="1" x14ac:dyDescent="0.25">
      <c r="A48" s="3" t="s">
        <v>47</v>
      </c>
      <c r="B48" s="5">
        <v>44557</v>
      </c>
      <c r="C48" s="4">
        <v>235926.25960000002</v>
      </c>
      <c r="D48" s="4">
        <v>181987.32251</v>
      </c>
      <c r="E48" s="4">
        <v>0</v>
      </c>
    </row>
    <row r="49" spans="1:5" x14ac:dyDescent="0.25">
      <c r="A49" s="3" t="s">
        <v>48</v>
      </c>
      <c r="B49" s="5">
        <v>44557</v>
      </c>
      <c r="C49" s="4">
        <v>760107.68265000009</v>
      </c>
      <c r="D49" s="4">
        <v>760107.68265000009</v>
      </c>
      <c r="E49" s="4">
        <v>0</v>
      </c>
    </row>
    <row r="50" spans="1:5" x14ac:dyDescent="0.25">
      <c r="A50" s="3" t="s">
        <v>49</v>
      </c>
      <c r="B50" s="5">
        <v>44557</v>
      </c>
      <c r="C50" s="4">
        <f>195167.11779-434.673-32867.05798</f>
        <v>161865.38681</v>
      </c>
      <c r="D50" s="4">
        <f>62099.27835-32867.05798</f>
        <v>29232.220370000003</v>
      </c>
      <c r="E50" s="4">
        <v>0</v>
      </c>
    </row>
    <row r="51" spans="1:5" x14ac:dyDescent="0.25">
      <c r="A51" s="3" t="s">
        <v>50</v>
      </c>
      <c r="B51" s="5">
        <v>44557</v>
      </c>
      <c r="C51" s="4">
        <f>2523320.82521-86683.78559-570704.58408</f>
        <v>1865932.45554</v>
      </c>
      <c r="D51" s="4">
        <f>1602125.17935-86683.78559-570704.58408</f>
        <v>944736.80968000018</v>
      </c>
      <c r="E51" s="4">
        <v>0</v>
      </c>
    </row>
    <row r="52" spans="1:5" x14ac:dyDescent="0.25">
      <c r="A52" s="3" t="s">
        <v>51</v>
      </c>
      <c r="B52" s="5">
        <v>44557</v>
      </c>
      <c r="C52" s="4">
        <f>387695.23753-77406.98371</f>
        <v>310288.25381999998</v>
      </c>
      <c r="D52" s="4">
        <f>387695.23753-77406.98371</f>
        <v>310288.25381999998</v>
      </c>
      <c r="E52" s="4">
        <v>0</v>
      </c>
    </row>
    <row r="53" spans="1:5" ht="15.75" customHeight="1" x14ac:dyDescent="0.25">
      <c r="A53" s="3" t="s">
        <v>52</v>
      </c>
      <c r="B53" s="5">
        <v>44557</v>
      </c>
      <c r="C53" s="4">
        <v>297906.99422999995</v>
      </c>
      <c r="D53" s="4">
        <v>297906.99423000001</v>
      </c>
      <c r="E53" s="4">
        <v>0</v>
      </c>
    </row>
    <row r="54" spans="1:5" ht="15.75" customHeight="1" x14ac:dyDescent="0.25">
      <c r="A54" s="3" t="s">
        <v>55</v>
      </c>
      <c r="B54" s="5">
        <v>44588</v>
      </c>
      <c r="C54" s="4">
        <v>587029.96112999984</v>
      </c>
      <c r="D54" s="4">
        <v>587029.96112999984</v>
      </c>
      <c r="E54" s="4">
        <v>0</v>
      </c>
    </row>
    <row r="55" spans="1:5" ht="15.75" customHeight="1" x14ac:dyDescent="0.25">
      <c r="A55" s="3" t="s">
        <v>56</v>
      </c>
      <c r="B55" s="5">
        <v>44609</v>
      </c>
      <c r="C55" s="4">
        <v>64368.32864</v>
      </c>
      <c r="D55" s="4">
        <v>6055.7518200000004</v>
      </c>
      <c r="E55" s="4">
        <v>0</v>
      </c>
    </row>
    <row r="56" spans="1:5" ht="15.75" customHeight="1" x14ac:dyDescent="0.25">
      <c r="A56" s="3" t="s">
        <v>58</v>
      </c>
      <c r="B56" s="5">
        <v>44623</v>
      </c>
      <c r="C56" s="4">
        <f>625635.73564-238087.44393</f>
        <v>387548.29170999996</v>
      </c>
      <c r="D56" s="4">
        <v>387548.29171000031</v>
      </c>
      <c r="E56" s="4">
        <v>0</v>
      </c>
    </row>
    <row r="57" spans="1:5" ht="15.75" customHeight="1" x14ac:dyDescent="0.25">
      <c r="A57" s="3" t="s">
        <v>59</v>
      </c>
      <c r="B57" s="5">
        <v>44623</v>
      </c>
      <c r="C57" s="4">
        <v>152923.86822999996</v>
      </c>
      <c r="D57" s="4">
        <v>152923.86822999996</v>
      </c>
      <c r="E57" s="4">
        <v>0</v>
      </c>
    </row>
    <row r="58" spans="1:5" ht="15.75" customHeight="1" x14ac:dyDescent="0.25">
      <c r="A58" s="3" t="s">
        <v>60</v>
      </c>
      <c r="B58" s="5">
        <v>44625</v>
      </c>
      <c r="C58" s="4">
        <f>826072.01615-597544.99416-44016.72951</f>
        <v>184510.29248000003</v>
      </c>
      <c r="D58" s="4">
        <f>782055.286640001-597544.99416</f>
        <v>184510.29248000099</v>
      </c>
      <c r="E58" s="4">
        <v>0</v>
      </c>
    </row>
    <row r="59" spans="1:5" ht="15.75" customHeight="1" x14ac:dyDescent="0.25">
      <c r="A59" s="3" t="s">
        <v>61</v>
      </c>
      <c r="B59" s="5">
        <v>44645</v>
      </c>
      <c r="C59" s="12">
        <v>130498.05721</v>
      </c>
      <c r="D59" s="4">
        <v>130498.05721</v>
      </c>
      <c r="E59" s="4">
        <v>0</v>
      </c>
    </row>
    <row r="60" spans="1:5" ht="15.75" customHeight="1" x14ac:dyDescent="0.25">
      <c r="A60" s="3" t="s">
        <v>62</v>
      </c>
      <c r="B60" s="5">
        <v>44662</v>
      </c>
      <c r="C60" s="12">
        <v>667914.24681000004</v>
      </c>
      <c r="D60" s="4">
        <v>218824.25249000001</v>
      </c>
      <c r="E60" s="4">
        <v>449089.99432</v>
      </c>
    </row>
    <row r="61" spans="1:5" ht="15.75" customHeight="1" x14ac:dyDescent="0.25">
      <c r="A61" s="3" t="s">
        <v>63</v>
      </c>
      <c r="B61" s="5">
        <v>44669</v>
      </c>
      <c r="C61" s="12">
        <v>1117890.88953</v>
      </c>
      <c r="D61" s="4">
        <v>568921.10743999982</v>
      </c>
      <c r="E61" s="4">
        <v>0</v>
      </c>
    </row>
    <row r="62" spans="1:5" ht="15.75" customHeight="1" x14ac:dyDescent="0.25">
      <c r="A62" s="3" t="s">
        <v>64</v>
      </c>
      <c r="B62" s="5">
        <v>44679</v>
      </c>
      <c r="C62" s="12">
        <v>873345.54890000005</v>
      </c>
      <c r="D62" s="4">
        <v>440774.57783999998</v>
      </c>
      <c r="E62" s="4">
        <v>0</v>
      </c>
    </row>
    <row r="63" spans="1:5" ht="15.75" customHeight="1" x14ac:dyDescent="0.25">
      <c r="A63" s="3" t="s">
        <v>65</v>
      </c>
      <c r="B63" s="5">
        <v>44721</v>
      </c>
      <c r="C63" s="12">
        <v>417815.19527999999</v>
      </c>
      <c r="D63" s="4">
        <v>417815.19527999999</v>
      </c>
      <c r="E63" s="4">
        <v>0</v>
      </c>
    </row>
    <row r="64" spans="1:5" ht="15.75" customHeight="1" x14ac:dyDescent="0.25">
      <c r="A64" s="3" t="s">
        <v>66</v>
      </c>
      <c r="B64" s="5">
        <v>44749</v>
      </c>
      <c r="C64" s="12">
        <v>1205065.6145200001</v>
      </c>
      <c r="D64" s="4">
        <v>454112.14118999999</v>
      </c>
      <c r="E64" s="4">
        <v>120506.56146</v>
      </c>
    </row>
    <row r="65" spans="1:5" ht="15.75" customHeight="1" x14ac:dyDescent="0.25">
      <c r="A65" s="3" t="s">
        <v>67</v>
      </c>
      <c r="B65" s="5">
        <v>45002</v>
      </c>
      <c r="C65" s="12">
        <v>1639694.0114200001</v>
      </c>
      <c r="D65" s="4">
        <v>1639694.0114200001</v>
      </c>
      <c r="E65" s="4">
        <v>0</v>
      </c>
    </row>
    <row r="66" spans="1:5" ht="15.75" customHeight="1" x14ac:dyDescent="0.25">
      <c r="A66" s="3" t="s">
        <v>70</v>
      </c>
      <c r="B66" s="5">
        <v>45084</v>
      </c>
      <c r="C66" s="12">
        <v>347658.30213999999</v>
      </c>
      <c r="D66" s="4">
        <v>347658.30213999999</v>
      </c>
      <c r="E66" s="4">
        <v>0</v>
      </c>
    </row>
    <row r="67" spans="1:5" ht="15.75" customHeight="1" x14ac:dyDescent="0.25">
      <c r="A67" s="3" t="s">
        <v>71</v>
      </c>
      <c r="B67" s="5">
        <v>45119</v>
      </c>
      <c r="C67" s="12">
        <v>234096.91170999999</v>
      </c>
      <c r="D67" s="4">
        <v>234096.91170999999</v>
      </c>
      <c r="E67" s="4">
        <v>0</v>
      </c>
    </row>
    <row r="68" spans="1:5" ht="15.75" customHeight="1" x14ac:dyDescent="0.25">
      <c r="A68" s="3" t="s">
        <v>35</v>
      </c>
      <c r="B68" s="5">
        <v>45147</v>
      </c>
      <c r="C68" s="12">
        <v>429227.49968000001</v>
      </c>
      <c r="D68" s="4">
        <v>429227.49968000001</v>
      </c>
      <c r="E68" s="4">
        <v>0</v>
      </c>
    </row>
    <row r="69" spans="1:5" ht="15.75" customHeight="1" x14ac:dyDescent="0.25">
      <c r="A69" s="3" t="s">
        <v>72</v>
      </c>
      <c r="B69" s="5">
        <v>45189</v>
      </c>
      <c r="C69" s="4">
        <v>126517.99311</v>
      </c>
      <c r="D69" s="4">
        <v>126517.99311</v>
      </c>
      <c r="E69" s="4">
        <v>0</v>
      </c>
    </row>
    <row r="70" spans="1:5" ht="15.75" customHeight="1" x14ac:dyDescent="0.25">
      <c r="A70" s="3" t="s">
        <v>26</v>
      </c>
      <c r="B70" s="5">
        <v>45231</v>
      </c>
      <c r="C70" s="12">
        <v>238102.25855999999</v>
      </c>
      <c r="D70" s="12">
        <v>238102.25855999999</v>
      </c>
      <c r="E70" s="4">
        <v>0</v>
      </c>
    </row>
    <row r="71" spans="1:5" x14ac:dyDescent="0.25">
      <c r="A71" s="21" t="s">
        <v>3</v>
      </c>
      <c r="B71" s="22"/>
      <c r="C71" s="7">
        <f>SUM(C5:C70)</f>
        <v>50644878.711880989</v>
      </c>
      <c r="D71" s="10">
        <f>SUM(D5:D70)</f>
        <v>25424841.143632002</v>
      </c>
      <c r="E71" s="7">
        <f>SUM(E5:E70)</f>
        <v>4267526.6238899995</v>
      </c>
    </row>
    <row r="72" spans="1:5" x14ac:dyDescent="0.25">
      <c r="C72" s="6"/>
      <c r="E72" s="6"/>
    </row>
    <row r="73" spans="1:5" x14ac:dyDescent="0.25">
      <c r="C73" s="6"/>
      <c r="D73" s="14"/>
      <c r="E73" s="14"/>
    </row>
    <row r="74" spans="1:5" x14ac:dyDescent="0.25">
      <c r="C74" s="6"/>
      <c r="D74" s="13"/>
      <c r="E74" s="13"/>
    </row>
    <row r="75" spans="1:5" x14ac:dyDescent="0.25">
      <c r="C75" s="6"/>
      <c r="D75" s="13"/>
      <c r="E75" s="13"/>
    </row>
    <row r="76" spans="1:5" x14ac:dyDescent="0.25">
      <c r="D76" s="13"/>
      <c r="E76" s="13"/>
    </row>
    <row r="77" spans="1:5" x14ac:dyDescent="0.25">
      <c r="D77" s="15"/>
      <c r="E77" s="15"/>
    </row>
  </sheetData>
  <sortState ref="A5:H53">
    <sortCondition ref="B5:B53"/>
  </sortState>
  <mergeCells count="4">
    <mergeCell ref="A1:E2"/>
    <mergeCell ref="A4:C4"/>
    <mergeCell ref="A71:B71"/>
    <mergeCell ref="D3:E3"/>
  </mergeCells>
  <printOptions horizontalCentered="1"/>
  <pageMargins left="0.70866141732283472" right="0.70866141732283472" top="0.26" bottom="0.2" header="0.2" footer="0.2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Меликова М.И.</dc:creator>
  <cp:lastModifiedBy>Карбовская Виктория Гарниковна</cp:lastModifiedBy>
  <cp:lastPrinted>2022-07-05T12:22:53Z</cp:lastPrinted>
  <dcterms:created xsi:type="dcterms:W3CDTF">2021-02-05T09:25:25Z</dcterms:created>
  <dcterms:modified xsi:type="dcterms:W3CDTF">2023-11-03T08:08:27Z</dcterms:modified>
</cp:coreProperties>
</file>